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xcel-challenge\"/>
    </mc:Choice>
  </mc:AlternateContent>
  <xr:revisionPtr revIDLastSave="0" documentId="13_ncr:1_{EFB7FB24-3F96-42AC-A5A1-A44347A0A8A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tegory Stats" sheetId="2" r:id="rId2"/>
    <sheet name="Subcategory Stats" sheetId="3" r:id="rId3"/>
    <sheet name="Outcome Based on Launch Date" sheetId="6" r:id="rId4"/>
    <sheet name="Goal Outcomes" sheetId="7" r:id="rId5"/>
    <sheet name="Backers Statistics" sheetId="9" r:id="rId6"/>
  </sheets>
  <definedNames>
    <definedName name="AvgDonation">Data!$P$2:$P$4115</definedName>
    <definedName name="Backers">Data!$M$2:$M$4115</definedName>
    <definedName name="Backers_Successful">Data!$M$2:$M$2186</definedName>
    <definedName name="Backers_Unsuccessful">Data!$M$2187:$M$4115</definedName>
    <definedName name="Categories">Data!$O$2:$O$4115</definedName>
    <definedName name="Category">Data!$Q$2:$Q$4115</definedName>
    <definedName name="Country">Data!$H$2:$H$4115</definedName>
    <definedName name="Currency">Data!$I$2:$I$4115</definedName>
    <definedName name="Deadline">Data!$J$2:$J$4115</definedName>
    <definedName name="Goal">Data!$E$2:$E$4115</definedName>
    <definedName name="ID">Data!$B$2:$B$4115</definedName>
    <definedName name="Launch">Data!$K$2:$K$4115</definedName>
    <definedName name="PercentFunded">Data!$A$2:$A$4115</definedName>
    <definedName name="Pledged">Data!$F$2:$F$4115</definedName>
    <definedName name="Spotlight">Data!$N$2:$N$4115</definedName>
    <definedName name="StaffPick">Data!$L$2:$L$4115</definedName>
    <definedName name="State">Data!$G$2:$G$4115</definedName>
    <definedName name="SubCategory">Data!$R$2:$R$4115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9" l="1"/>
  <c r="C7" i="9"/>
  <c r="D6" i="9"/>
  <c r="C6" i="9"/>
  <c r="D3" i="9"/>
  <c r="C3" i="9"/>
  <c r="D5" i="9"/>
  <c r="C5" i="9"/>
  <c r="D4" i="9"/>
  <c r="C4" i="9"/>
  <c r="D2" i="9"/>
  <c r="C2" i="9"/>
  <c r="D13" i="7"/>
  <c r="D12" i="7"/>
  <c r="D11" i="7"/>
  <c r="D10" i="7"/>
  <c r="D9" i="7"/>
  <c r="D8" i="7"/>
  <c r="D7" i="7"/>
  <c r="D6" i="7"/>
  <c r="D5" i="7"/>
  <c r="D4" i="7"/>
  <c r="D3" i="7"/>
  <c r="D2" i="7"/>
  <c r="C6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E7" i="7" s="1"/>
  <c r="B6" i="7"/>
  <c r="E6" i="7" s="1"/>
  <c r="H6" i="7" s="1"/>
  <c r="B5" i="7"/>
  <c r="B4" i="7"/>
  <c r="B3" i="7"/>
  <c r="B2" i="7"/>
  <c r="C5" i="7"/>
  <c r="C4" i="7"/>
  <c r="C3" i="7"/>
  <c r="C2" i="7"/>
  <c r="N4117" i="1"/>
  <c r="L411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4095" i="1"/>
  <c r="U4094" i="1"/>
  <c r="U4093" i="1"/>
  <c r="U4092" i="1"/>
  <c r="U4091" i="1"/>
  <c r="U4090" i="1"/>
  <c r="U4089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4088" i="1"/>
  <c r="U4087" i="1"/>
  <c r="U4086" i="1"/>
  <c r="U4085" i="1"/>
  <c r="U4084" i="1"/>
  <c r="U4083" i="1"/>
  <c r="U4082" i="1"/>
  <c r="U4081" i="1"/>
  <c r="U4080" i="1"/>
  <c r="U4079" i="1"/>
  <c r="U3363" i="1"/>
  <c r="U3362" i="1"/>
  <c r="U3361" i="1"/>
  <c r="U3360" i="1"/>
  <c r="U3359" i="1"/>
  <c r="U3358" i="1"/>
  <c r="U3357" i="1"/>
  <c r="U3356" i="1"/>
  <c r="U3355" i="1"/>
  <c r="U3354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2217" i="1"/>
  <c r="U2216" i="1"/>
  <c r="U2215" i="1"/>
  <c r="U2214" i="1"/>
  <c r="U2213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1367" i="1"/>
  <c r="U1366" i="1"/>
  <c r="U1365" i="1"/>
  <c r="U1364" i="1"/>
  <c r="U1363" i="1"/>
  <c r="U1362" i="1"/>
  <c r="U1361" i="1"/>
  <c r="U1360" i="1"/>
  <c r="U135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3202" i="1"/>
  <c r="U3201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2212" i="1"/>
  <c r="U2211" i="1"/>
  <c r="U2210" i="1"/>
  <c r="U2209" i="1"/>
  <c r="U2208" i="1"/>
  <c r="U2207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3960" i="1"/>
  <c r="U3959" i="1"/>
  <c r="U3958" i="1"/>
  <c r="U3957" i="1"/>
  <c r="U3956" i="1"/>
  <c r="U3955" i="1"/>
  <c r="U3954" i="1"/>
  <c r="U3953" i="1"/>
  <c r="U3952" i="1"/>
  <c r="U3951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4095" i="1"/>
  <c r="T4094" i="1"/>
  <c r="T4093" i="1"/>
  <c r="T4092" i="1"/>
  <c r="T4091" i="1"/>
  <c r="T4090" i="1"/>
  <c r="T4089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4088" i="1"/>
  <c r="T4087" i="1"/>
  <c r="T4086" i="1"/>
  <c r="T4085" i="1"/>
  <c r="T4084" i="1"/>
  <c r="T4083" i="1"/>
  <c r="T4082" i="1"/>
  <c r="T4081" i="1"/>
  <c r="T4080" i="1"/>
  <c r="T4079" i="1"/>
  <c r="T3363" i="1"/>
  <c r="T3362" i="1"/>
  <c r="T3361" i="1"/>
  <c r="T3360" i="1"/>
  <c r="T3359" i="1"/>
  <c r="T3358" i="1"/>
  <c r="T3357" i="1"/>
  <c r="T3356" i="1"/>
  <c r="T3355" i="1"/>
  <c r="T3354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2217" i="1"/>
  <c r="T2216" i="1"/>
  <c r="T2215" i="1"/>
  <c r="T2214" i="1"/>
  <c r="T2213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1367" i="1"/>
  <c r="T1366" i="1"/>
  <c r="T1365" i="1"/>
  <c r="T1364" i="1"/>
  <c r="T1363" i="1"/>
  <c r="T1362" i="1"/>
  <c r="T1361" i="1"/>
  <c r="T1360" i="1"/>
  <c r="T135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3202" i="1"/>
  <c r="T3201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2212" i="1"/>
  <c r="T2211" i="1"/>
  <c r="T2210" i="1"/>
  <c r="T2209" i="1"/>
  <c r="T2208" i="1"/>
  <c r="T2207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3960" i="1"/>
  <c r="T3959" i="1"/>
  <c r="T3958" i="1"/>
  <c r="T3957" i="1"/>
  <c r="T3956" i="1"/>
  <c r="T3955" i="1"/>
  <c r="T3954" i="1"/>
  <c r="T3953" i="1"/>
  <c r="T3952" i="1"/>
  <c r="T3951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4095" i="1"/>
  <c r="S4094" i="1"/>
  <c r="S4093" i="1"/>
  <c r="S4092" i="1"/>
  <c r="S4091" i="1"/>
  <c r="S4090" i="1"/>
  <c r="S4089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4088" i="1"/>
  <c r="S4087" i="1"/>
  <c r="S4086" i="1"/>
  <c r="S4085" i="1"/>
  <c r="S4084" i="1"/>
  <c r="S4083" i="1"/>
  <c r="S4082" i="1"/>
  <c r="S4081" i="1"/>
  <c r="S4080" i="1"/>
  <c r="S4079" i="1"/>
  <c r="S3363" i="1"/>
  <c r="S3362" i="1"/>
  <c r="S3361" i="1"/>
  <c r="S3360" i="1"/>
  <c r="S3359" i="1"/>
  <c r="S3358" i="1"/>
  <c r="S3357" i="1"/>
  <c r="S3356" i="1"/>
  <c r="S3355" i="1"/>
  <c r="S3354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2217" i="1"/>
  <c r="S2216" i="1"/>
  <c r="S2215" i="1"/>
  <c r="S2214" i="1"/>
  <c r="S2213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1367" i="1"/>
  <c r="S1366" i="1"/>
  <c r="S1365" i="1"/>
  <c r="S1364" i="1"/>
  <c r="S1363" i="1"/>
  <c r="S1362" i="1"/>
  <c r="S1361" i="1"/>
  <c r="S1360" i="1"/>
  <c r="S135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3202" i="1"/>
  <c r="S3201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2212" i="1"/>
  <c r="S2211" i="1"/>
  <c r="S2210" i="1"/>
  <c r="S2209" i="1"/>
  <c r="S2208" i="1"/>
  <c r="S2207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3960" i="1"/>
  <c r="S3959" i="1"/>
  <c r="S3958" i="1"/>
  <c r="S3957" i="1"/>
  <c r="S3956" i="1"/>
  <c r="S3955" i="1"/>
  <c r="S3954" i="1"/>
  <c r="S3953" i="1"/>
  <c r="S3952" i="1"/>
  <c r="S3951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4095" i="1"/>
  <c r="R4094" i="1"/>
  <c r="R4093" i="1"/>
  <c r="R4092" i="1"/>
  <c r="R4091" i="1"/>
  <c r="R4090" i="1"/>
  <c r="R4089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4088" i="1"/>
  <c r="R4087" i="1"/>
  <c r="R4086" i="1"/>
  <c r="R4085" i="1"/>
  <c r="R4084" i="1"/>
  <c r="R4083" i="1"/>
  <c r="R4082" i="1"/>
  <c r="R4081" i="1"/>
  <c r="R4080" i="1"/>
  <c r="R4079" i="1"/>
  <c r="R3363" i="1"/>
  <c r="R3362" i="1"/>
  <c r="R3361" i="1"/>
  <c r="R3360" i="1"/>
  <c r="R3359" i="1"/>
  <c r="R3358" i="1"/>
  <c r="R3357" i="1"/>
  <c r="R3356" i="1"/>
  <c r="R3355" i="1"/>
  <c r="R3354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2217" i="1"/>
  <c r="R2216" i="1"/>
  <c r="R2215" i="1"/>
  <c r="R2214" i="1"/>
  <c r="R2213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1367" i="1"/>
  <c r="R1366" i="1"/>
  <c r="R1365" i="1"/>
  <c r="R1364" i="1"/>
  <c r="R1363" i="1"/>
  <c r="R1362" i="1"/>
  <c r="R1361" i="1"/>
  <c r="R1360" i="1"/>
  <c r="R135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3202" i="1"/>
  <c r="R3201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2212" i="1"/>
  <c r="R2211" i="1"/>
  <c r="R2210" i="1"/>
  <c r="R2209" i="1"/>
  <c r="R2208" i="1"/>
  <c r="R2207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3960" i="1"/>
  <c r="R3959" i="1"/>
  <c r="R3958" i="1"/>
  <c r="R3957" i="1"/>
  <c r="R3956" i="1"/>
  <c r="R3955" i="1"/>
  <c r="R3954" i="1"/>
  <c r="R3953" i="1"/>
  <c r="R3952" i="1"/>
  <c r="R3951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4095" i="1"/>
  <c r="Q4094" i="1"/>
  <c r="Q4093" i="1"/>
  <c r="Q4092" i="1"/>
  <c r="Q4091" i="1"/>
  <c r="Q4090" i="1"/>
  <c r="Q4089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4088" i="1"/>
  <c r="Q4087" i="1"/>
  <c r="Q4086" i="1"/>
  <c r="Q4085" i="1"/>
  <c r="Q4084" i="1"/>
  <c r="Q4083" i="1"/>
  <c r="Q4082" i="1"/>
  <c r="Q4081" i="1"/>
  <c r="Q4080" i="1"/>
  <c r="Q4079" i="1"/>
  <c r="Q3363" i="1"/>
  <c r="Q3362" i="1"/>
  <c r="Q3361" i="1"/>
  <c r="Q3360" i="1"/>
  <c r="Q3359" i="1"/>
  <c r="Q3358" i="1"/>
  <c r="Q3357" i="1"/>
  <c r="Q3356" i="1"/>
  <c r="Q3355" i="1"/>
  <c r="Q3354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2217" i="1"/>
  <c r="Q2216" i="1"/>
  <c r="Q2215" i="1"/>
  <c r="Q2214" i="1"/>
  <c r="Q2213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1367" i="1"/>
  <c r="Q1366" i="1"/>
  <c r="Q1365" i="1"/>
  <c r="Q1364" i="1"/>
  <c r="Q1363" i="1"/>
  <c r="Q1362" i="1"/>
  <c r="Q1361" i="1"/>
  <c r="Q1360" i="1"/>
  <c r="Q135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3202" i="1"/>
  <c r="Q3201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2212" i="1"/>
  <c r="Q2211" i="1"/>
  <c r="Q2210" i="1"/>
  <c r="Q2209" i="1"/>
  <c r="Q2208" i="1"/>
  <c r="Q2207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3960" i="1"/>
  <c r="Q3959" i="1"/>
  <c r="Q3958" i="1"/>
  <c r="Q3957" i="1"/>
  <c r="Q3956" i="1"/>
  <c r="Q3955" i="1"/>
  <c r="Q3954" i="1"/>
  <c r="Q3953" i="1"/>
  <c r="Q3952" i="1"/>
  <c r="Q3951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4095" i="1"/>
  <c r="P4094" i="1"/>
  <c r="P4093" i="1"/>
  <c r="P4092" i="1"/>
  <c r="P4091" i="1"/>
  <c r="P4090" i="1"/>
  <c r="P4089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4088" i="1"/>
  <c r="P4087" i="1"/>
  <c r="P4086" i="1"/>
  <c r="P4085" i="1"/>
  <c r="P4084" i="1"/>
  <c r="P4083" i="1"/>
  <c r="P4082" i="1"/>
  <c r="P4081" i="1"/>
  <c r="P4080" i="1"/>
  <c r="P4079" i="1"/>
  <c r="P3363" i="1"/>
  <c r="P3362" i="1"/>
  <c r="P3361" i="1"/>
  <c r="P3360" i="1"/>
  <c r="P3359" i="1"/>
  <c r="P3358" i="1"/>
  <c r="P3357" i="1"/>
  <c r="P3356" i="1"/>
  <c r="P3355" i="1"/>
  <c r="P335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2217" i="1"/>
  <c r="P2216" i="1"/>
  <c r="P2215" i="1"/>
  <c r="P2214" i="1"/>
  <c r="P2213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1367" i="1"/>
  <c r="P1366" i="1"/>
  <c r="P1365" i="1"/>
  <c r="P1364" i="1"/>
  <c r="P1363" i="1"/>
  <c r="P1362" i="1"/>
  <c r="P1361" i="1"/>
  <c r="P1360" i="1"/>
  <c r="P135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3202" i="1"/>
  <c r="P3201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2212" i="1"/>
  <c r="P2211" i="1"/>
  <c r="P2210" i="1"/>
  <c r="P2209" i="1"/>
  <c r="P2208" i="1"/>
  <c r="P2207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960" i="1"/>
  <c r="P3959" i="1"/>
  <c r="P3958" i="1"/>
  <c r="P3957" i="1"/>
  <c r="P3956" i="1"/>
  <c r="P3955" i="1"/>
  <c r="P3954" i="1"/>
  <c r="P3953" i="1"/>
  <c r="P3952" i="1"/>
  <c r="P3951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A4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4095" i="1"/>
  <c r="A4094" i="1"/>
  <c r="A4093" i="1"/>
  <c r="A4092" i="1"/>
  <c r="A4091" i="1"/>
  <c r="A4090" i="1"/>
  <c r="A4089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4088" i="1"/>
  <c r="A4087" i="1"/>
  <c r="A4086" i="1"/>
  <c r="A4085" i="1"/>
  <c r="A4084" i="1"/>
  <c r="A4083" i="1"/>
  <c r="A4082" i="1"/>
  <c r="A4081" i="1"/>
  <c r="A4080" i="1"/>
  <c r="A4079" i="1"/>
  <c r="A3363" i="1"/>
  <c r="A3362" i="1"/>
  <c r="A3361" i="1"/>
  <c r="A3360" i="1"/>
  <c r="A3359" i="1"/>
  <c r="A3358" i="1"/>
  <c r="A3357" i="1"/>
  <c r="A3356" i="1"/>
  <c r="A3355" i="1"/>
  <c r="A3354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2217" i="1"/>
  <c r="A2216" i="1"/>
  <c r="A2215" i="1"/>
  <c r="A2214" i="1"/>
  <c r="A2213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1367" i="1"/>
  <c r="A1366" i="1"/>
  <c r="A1365" i="1"/>
  <c r="A1364" i="1"/>
  <c r="A1363" i="1"/>
  <c r="A1362" i="1"/>
  <c r="A1361" i="1"/>
  <c r="A1360" i="1"/>
  <c r="A135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3202" i="1"/>
  <c r="A3201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2212" i="1"/>
  <c r="A2211" i="1"/>
  <c r="A2210" i="1"/>
  <c r="A2209" i="1"/>
  <c r="A2208" i="1"/>
  <c r="A2207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3960" i="1"/>
  <c r="A3959" i="1"/>
  <c r="A3958" i="1"/>
  <c r="A3957" i="1"/>
  <c r="A3956" i="1"/>
  <c r="A3955" i="1"/>
  <c r="A3954" i="1"/>
  <c r="A3953" i="1"/>
  <c r="A3952" i="1"/>
  <c r="A3951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3" i="1"/>
  <c r="A2" i="1"/>
  <c r="G14" i="2"/>
  <c r="G8" i="2"/>
  <c r="G13" i="2"/>
  <c r="G12" i="2"/>
  <c r="G11" i="2"/>
  <c r="G10" i="2"/>
  <c r="G9" i="2"/>
  <c r="G6" i="2"/>
  <c r="G7" i="2"/>
  <c r="G5" i="2"/>
  <c r="E8" i="7" l="1"/>
  <c r="F8" i="7" s="1"/>
  <c r="E13" i="7"/>
  <c r="G13" i="7" s="1"/>
  <c r="E5" i="7"/>
  <c r="G5" i="7" s="1"/>
  <c r="G7" i="7"/>
  <c r="H13" i="7"/>
  <c r="U4117" i="1"/>
  <c r="E2" i="7"/>
  <c r="F2" i="7" s="1"/>
  <c r="H7" i="7"/>
  <c r="G6" i="7"/>
  <c r="E12" i="7"/>
  <c r="G12" i="7" s="1"/>
  <c r="E4" i="7"/>
  <c r="F4" i="7" s="1"/>
  <c r="E11" i="7"/>
  <c r="G11" i="7" s="1"/>
  <c r="E3" i="7"/>
  <c r="H3" i="7" s="1"/>
  <c r="F7" i="7"/>
  <c r="E10" i="7"/>
  <c r="G10" i="7" s="1"/>
  <c r="F6" i="7"/>
  <c r="E9" i="7"/>
  <c r="H9" i="7" s="1"/>
  <c r="F13" i="7"/>
  <c r="F9" i="7" l="1"/>
  <c r="G4" i="7"/>
  <c r="H12" i="7"/>
  <c r="G8" i="7"/>
  <c r="H8" i="7"/>
  <c r="G3" i="7"/>
  <c r="F5" i="7"/>
  <c r="F12" i="7"/>
  <c r="H5" i="7"/>
  <c r="F11" i="7"/>
  <c r="H2" i="7"/>
  <c r="F3" i="7"/>
  <c r="G2" i="7"/>
  <c r="F10" i="7"/>
  <c r="H4" i="7"/>
  <c r="H10" i="7"/>
  <c r="G9" i="7"/>
  <c r="H11" i="7"/>
</calcChain>
</file>

<file path=xl/sharedStrings.xml><?xml version="1.0" encoding="utf-8"?>
<sst xmlns="http://schemas.openxmlformats.org/spreadsheetml/2006/main" count="24830" uniqueCount="8411">
  <si>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</si>
  <si>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</si>
  <si>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</si>
  <si>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</si>
  <si>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</si>
  <si>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</si>
  <si>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</si>
  <si>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</si>
  <si>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</si>
  <si>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</si>
  <si>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</si>
  <si>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</si>
  <si>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</si>
  <si>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</si>
  <si>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</si>
  <si>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</si>
  <si>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</si>
  <si>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</si>
  <si>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</si>
  <si>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</si>
  <si>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</si>
  <si>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</si>
  <si>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</si>
  <si>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</si>
  <si>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</si>
  <si>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</si>
  <si>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</si>
  <si>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</si>
  <si>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</si>
  <si>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</si>
  <si>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</si>
  <si>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</si>
  <si>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</si>
  <si>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</si>
  <si>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</si>
  <si>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</si>
  <si>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</si>
  <si>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</si>
  <si>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</si>
  <si>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</si>
  <si>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</si>
  <si>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</si>
  <si>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</si>
  <si>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</si>
  <si>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</si>
  <si>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</si>
  <si>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</si>
  <si>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</si>
  <si>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</si>
  <si>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</si>
  <si>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</si>
  <si>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</si>
  <si>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</si>
  <si>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</si>
  <si>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</si>
  <si>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</si>
  <si>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</si>
  <si>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</si>
  <si>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</si>
  <si>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</si>
  <si>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</si>
  <si>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</si>
  <si>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</si>
  <si>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</si>
  <si>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</si>
  <si>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</si>
  <si>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</si>
  <si>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</si>
  <si>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</si>
  <si>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</si>
  <si>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</si>
  <si>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</si>
  <si>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</si>
  <si>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</si>
  <si>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</si>
  <si>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</si>
  <si>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</si>
  <si>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</si>
  <si>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</si>
  <si>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</si>
  <si>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</si>
  <si>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</si>
  <si>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</si>
  <si>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</si>
  <si>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</si>
  <si>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</si>
  <si>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</si>
  <si>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</si>
  <si>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</si>
  <si>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</si>
  <si>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</si>
  <si>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</si>
  <si>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</si>
  <si>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</si>
  <si>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</si>
  <si>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</si>
  <si>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</si>
  <si>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</si>
  <si>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</si>
  <si>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</si>
  <si>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</si>
  <si>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</si>
  <si>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</si>
  <si>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</si>
  <si>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</si>
  <si>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</si>
  <si>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</si>
  <si>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</si>
  <si>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</si>
  <si>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</si>
  <si>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</si>
  <si>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</si>
  <si>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</si>
  <si>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</si>
  <si>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</si>
  <si>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</si>
  <si>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</si>
  <si>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</si>
  <si>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</si>
  <si>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</si>
  <si>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</si>
  <si>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</si>
  <si>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</si>
  <si>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</si>
  <si>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</si>
  <si>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</si>
  <si>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</si>
  <si>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</si>
  <si>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</si>
  <si>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</si>
  <si>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</si>
  <si>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</si>
  <si>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</si>
  <si>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</si>
  <si>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</si>
  <si>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</si>
  <si>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</si>
  <si>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</si>
  <si>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</si>
  <si>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</si>
  <si>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</si>
  <si>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</si>
  <si>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</si>
  <si>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</si>
  <si>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</si>
  <si>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</si>
  <si>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</si>
  <si>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</si>
  <si>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</si>
  <si>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</si>
  <si>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</si>
  <si>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</si>
  <si>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</si>
  <si>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</si>
  <si>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</si>
  <si>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</si>
  <si>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</si>
  <si>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</si>
  <si>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</si>
  <si>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</si>
  <si>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</si>
  <si>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</si>
  <si>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</si>
  <si>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</si>
  <si>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</si>
  <si>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</si>
  <si>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</si>
  <si>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</si>
  <si>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</si>
  <si>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</si>
  <si>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</si>
  <si>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</si>
  <si>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</si>
  <si>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</si>
  <si>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</si>
  <si>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</si>
  <si>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</si>
  <si>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</si>
  <si>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</si>
  <si>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</si>
  <si>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</si>
  <si>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</si>
  <si>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</si>
  <si>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</si>
  <si>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</si>
  <si>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</si>
  <si>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</si>
  <si>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</si>
  <si>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</si>
  <si>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</si>
  <si>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</si>
  <si>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</si>
  <si>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</si>
  <si>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</si>
  <si>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</si>
  <si>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</si>
  <si>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</si>
  <si>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</si>
  <si>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</si>
  <si>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</si>
  <si>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</si>
  <si>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</si>
  <si>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</si>
  <si>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</si>
  <si>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</si>
  <si>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</si>
  <si>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</si>
  <si>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</si>
  <si>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</si>
  <si>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</si>
  <si>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</si>
  <si>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</si>
  <si>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</si>
  <si>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</si>
  <si>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</si>
  <si>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</si>
  <si>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</si>
  <si>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</si>
  <si>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</si>
  <si>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</si>
  <si>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</si>
  <si>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</si>
  <si>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</si>
  <si>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</si>
  <si>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</si>
  <si>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</si>
  <si>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</si>
  <si>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</si>
  <si>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</si>
  <si>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</si>
  <si>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</si>
  <si>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</si>
  <si>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</si>
  <si>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</si>
  <si>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</si>
  <si>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</si>
  <si>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</si>
  <si>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</si>
  <si>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</si>
  <si>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</si>
  <si>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</si>
  <si>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</si>
  <si>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</si>
  <si>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</si>
  <si>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</si>
  <si>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</si>
  <si>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</si>
  <si>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</si>
  <si>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</si>
  <si>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</si>
  <si>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</si>
  <si>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</si>
  <si>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</si>
  <si>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</si>
  <si>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</si>
  <si>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</si>
  <si>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</si>
  <si>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</si>
  <si>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</si>
  <si>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</si>
  <si>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</si>
  <si>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</si>
  <si>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</si>
  <si>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</si>
  <si>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</si>
  <si>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</si>
  <si>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</si>
  <si>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</si>
  <si>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</si>
  <si>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</si>
  <si>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</si>
  <si>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</si>
  <si>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</si>
  <si>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</si>
  <si>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</si>
  <si>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</si>
  <si>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</si>
  <si>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</si>
  <si>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</si>
  <si>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</si>
  <si>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</si>
  <si>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</si>
  <si>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</si>
  <si>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</si>
  <si>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</si>
  <si>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</si>
  <si>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</si>
  <si>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</si>
  <si>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</si>
  <si>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</si>
  <si>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</si>
  <si>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</si>
  <si>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</si>
  <si>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</si>
  <si>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</si>
  <si>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</si>
  <si>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</si>
  <si>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</si>
  <si>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</si>
  <si>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</si>
  <si>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</si>
  <si>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</si>
  <si>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</si>
  <si>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</si>
  <si>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</si>
  <si>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</si>
  <si>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</si>
  <si>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</si>
  <si>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</si>
  <si>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</si>
  <si>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</si>
  <si>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</si>
  <si>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</si>
  <si>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</si>
  <si>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</si>
  <si>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</si>
  <si>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</si>
  <si>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</si>
  <si>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</si>
  <si>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</si>
  <si>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</si>
  <si>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</si>
  <si>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</si>
  <si>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</si>
  <si>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</si>
  <si>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</si>
  <si>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</si>
  <si>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</si>
  <si>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</si>
  <si>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</si>
  <si>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</si>
  <si>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</si>
  <si>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</si>
  <si>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</si>
  <si>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</si>
  <si>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</si>
  <si>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</si>
  <si>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</si>
  <si>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</si>
  <si>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</si>
  <si>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</si>
  <si>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</si>
  <si>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</si>
  <si>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</si>
  <si>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</si>
  <si>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</si>
  <si>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</si>
  <si>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</si>
  <si>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</si>
  <si>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</si>
  <si>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</si>
  <si>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</si>
  <si>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</si>
  <si>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</si>
  <si>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</si>
  <si>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</si>
  <si>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</si>
  <si>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</si>
  <si>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</si>
  <si>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</si>
  <si>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</si>
  <si>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</si>
  <si>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</si>
  <si>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</si>
  <si>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</si>
  <si>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</si>
  <si>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</si>
  <si>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</si>
  <si>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</si>
  <si>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</si>
  <si>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</si>
  <si>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</si>
  <si>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</si>
  <si>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</si>
  <si>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</si>
  <si>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</si>
  <si>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</si>
  <si>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</si>
  <si>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</si>
  <si>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</si>
  <si>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</si>
  <si>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</si>
  <si>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</si>
  <si>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</si>
  <si>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</si>
  <si>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</si>
  <si>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</si>
  <si>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</si>
  <si>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</si>
  <si>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</si>
  <si>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</si>
  <si>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</si>
  <si>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</si>
  <si>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</si>
  <si>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</si>
  <si>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</si>
  <si>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</si>
  <si>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</si>
  <si>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</si>
  <si>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</si>
  <si>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</si>
  <si>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</si>
  <si>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</si>
  <si>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</si>
  <si>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</si>
  <si>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</si>
  <si>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</si>
  <si>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</si>
  <si>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</si>
  <si>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</si>
  <si>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</si>
  <si>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</si>
  <si>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</si>
  <si>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</si>
  <si>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</si>
  <si>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</si>
  <si>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</si>
  <si>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</si>
  <si>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</si>
  <si>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</si>
  <si>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</si>
  <si>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</si>
  <si>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</si>
  <si>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</si>
  <si>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</si>
  <si>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</si>
  <si>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</si>
  <si>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</si>
  <si>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</si>
  <si>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</si>
  <si>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</si>
  <si>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</si>
  <si>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</si>
  <si>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</si>
  <si>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</si>
  <si>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</si>
  <si>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</si>
  <si>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</si>
  <si>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</si>
  <si>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</si>
  <si>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</si>
  <si>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</si>
  <si>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</si>
  <si>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</si>
  <si>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</si>
  <si>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</si>
  <si>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</si>
  <si>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</si>
  <si>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</si>
  <si>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</si>
  <si>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</si>
  <si>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</si>
  <si>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</si>
  <si>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</si>
  <si>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</si>
  <si>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</si>
  <si>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</si>
  <si>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</si>
  <si>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</si>
  <si>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</si>
  <si>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</si>
  <si>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</si>
  <si>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</si>
  <si>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</si>
  <si>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</si>
  <si>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</si>
  <si>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</si>
  <si>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</si>
  <si>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</si>
  <si>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</si>
  <si>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</si>
  <si>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</si>
  <si>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</si>
  <si>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</si>
  <si>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</si>
  <si>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</si>
  <si>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</si>
  <si>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</si>
  <si>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</si>
  <si>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</si>
  <si>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</si>
  <si>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</si>
  <si>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</si>
  <si>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</si>
  <si>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</si>
  <si>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</si>
  <si>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</si>
  <si>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</si>
  <si>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</si>
  <si>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</si>
  <si>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</si>
  <si>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</si>
  <si>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</si>
  <si>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</si>
  <si>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</si>
  <si>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</si>
  <si>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</si>
  <si>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</si>
  <si>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</si>
  <si>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</si>
  <si>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</si>
  <si>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</si>
  <si>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</si>
  <si>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</si>
  <si>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</si>
  <si>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</si>
  <si>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</si>
  <si>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</si>
  <si>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</si>
  <si>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</si>
  <si>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</si>
  <si>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</si>
  <si>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</si>
  <si>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</si>
  <si>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</si>
  <si>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</si>
  <si>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</si>
  <si>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</si>
  <si>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</si>
  <si>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</si>
  <si>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</si>
  <si>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</si>
  <si>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</si>
  <si>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</si>
  <si>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</si>
  <si>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</si>
  <si>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</si>
  <si>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</si>
  <si>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</si>
  <si>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</si>
  <si>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</si>
  <si>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</si>
  <si>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</si>
  <si>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</si>
  <si>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</si>
  <si>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</si>
  <si>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</si>
  <si>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</si>
  <si>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</si>
  <si>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</si>
  <si>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</si>
  <si>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</si>
  <si>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</si>
  <si>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</si>
  <si>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</si>
  <si>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</si>
  <si>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</si>
  <si>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</si>
  <si>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</si>
  <si>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</si>
  <si>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</si>
  <si>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</si>
  <si>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</si>
  <si>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</si>
  <si>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</si>
  <si>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</si>
  <si>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</si>
  <si>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</si>
  <si>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</si>
  <si>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</si>
  <si>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</si>
  <si>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</si>
  <si>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</si>
  <si>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</si>
  <si>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</si>
  <si>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</si>
  <si>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</si>
  <si>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</si>
  <si>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</si>
  <si>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</si>
  <si>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</si>
  <si>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</si>
  <si>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</si>
  <si>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</si>
  <si>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</si>
  <si>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</si>
  <si>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</si>
  <si>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</si>
  <si>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</si>
  <si>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</si>
  <si>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</si>
  <si>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</si>
  <si>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</si>
  <si>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</si>
  <si>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</si>
  <si>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</si>
  <si>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</si>
  <si>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</si>
  <si>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</si>
  <si>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</si>
  <si>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</si>
  <si>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</si>
  <si>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</si>
  <si>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</si>
  <si>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</si>
  <si>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</si>
  <si>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</si>
  <si>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</si>
  <si>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</si>
  <si>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</si>
  <si>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</si>
  <si>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</si>
  <si>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</si>
  <si>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</si>
  <si>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</si>
  <si>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</si>
  <si>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</si>
  <si>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</si>
  <si>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</si>
  <si>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</si>
  <si>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</si>
  <si>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</si>
  <si>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</si>
  <si>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</si>
  <si>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</si>
  <si>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</si>
  <si>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</si>
  <si>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</si>
  <si>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</si>
  <si>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</si>
  <si>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</si>
  <si>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</si>
  <si>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</si>
  <si>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</si>
  <si>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</si>
  <si>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</si>
  <si>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</si>
  <si>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</si>
  <si>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</si>
  <si>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</si>
  <si>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</si>
  <si>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</si>
  <si>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</si>
  <si>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</si>
  <si>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</si>
  <si>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</si>
  <si>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</si>
  <si>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</si>
  <si>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</si>
  <si>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</si>
  <si>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</si>
  <si>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</si>
  <si>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</si>
  <si>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</si>
  <si>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</si>
  <si>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</si>
  <si>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</si>
  <si>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</si>
  <si>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</si>
  <si>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</si>
  <si>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</si>
  <si>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</si>
  <si>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</si>
  <si>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</si>
  <si>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</si>
  <si>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</si>
  <si>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</si>
  <si>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</si>
  <si>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</si>
  <si>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</si>
  <si>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</si>
  <si>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</si>
  <si>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</si>
  <si>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</si>
  <si>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</si>
  <si>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</si>
  <si>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</si>
  <si>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</si>
  <si>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</si>
  <si>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</si>
  <si>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</si>
  <si>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</si>
  <si>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</si>
  <si>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</si>
  <si>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</si>
  <si>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</si>
  <si>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</si>
  <si>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</si>
  <si>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</si>
  <si>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</si>
  <si>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</si>
  <si>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</si>
  <si>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</si>
  <si>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</si>
  <si>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</si>
  <si>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</si>
  <si>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</si>
  <si>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</si>
  <si>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</si>
  <si>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</si>
  <si>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</si>
  <si>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</si>
  <si>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</si>
  <si>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</si>
  <si>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</si>
  <si>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</si>
  <si>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</si>
  <si>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</si>
  <si>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</si>
  <si>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</si>
  <si>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</si>
  <si>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</si>
  <si>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</si>
  <si>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</si>
  <si>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</si>
  <si>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</si>
  <si>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</si>
  <si>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</si>
  <si>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</si>
  <si>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</si>
  <si>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</si>
  <si>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</si>
  <si>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</si>
  <si>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</si>
  <si>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</si>
  <si>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</si>
  <si>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</si>
  <si>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</si>
  <si>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</si>
  <si>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</si>
  <si>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</si>
  <si>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</si>
  <si>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</si>
  <si>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</si>
  <si>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</si>
  <si>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</si>
  <si>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</si>
  <si>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</si>
  <si>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</si>
  <si>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</si>
  <si>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</si>
  <si>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</si>
  <si>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</si>
  <si>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</si>
  <si>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</si>
  <si>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</si>
  <si>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</si>
  <si>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</si>
  <si>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</si>
  <si>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</si>
  <si>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</si>
  <si>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</si>
  <si>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</si>
  <si>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</si>
  <si>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</si>
  <si>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</si>
  <si>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</si>
  <si>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</si>
  <si>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</si>
  <si>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</si>
  <si>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</si>
  <si>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</si>
  <si>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</si>
  <si>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</si>
  <si>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</si>
  <si>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</si>
  <si>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</si>
  <si>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</si>
  <si>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</si>
  <si>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</si>
  <si>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</si>
  <si>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</si>
  <si>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</si>
  <si>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</si>
  <si>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</si>
  <si>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</si>
  <si>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</si>
  <si>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</si>
  <si>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</si>
  <si>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</si>
  <si>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</si>
  <si>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</si>
  <si>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</si>
  <si>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</si>
  <si>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</si>
  <si>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</si>
  <si>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</si>
  <si>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</si>
  <si>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</si>
  <si>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</si>
  <si>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</si>
  <si>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</si>
  <si>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</si>
  <si>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</si>
  <si>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</si>
  <si>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</si>
  <si>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</si>
  <si>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</si>
  <si>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</si>
  <si>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</si>
  <si>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</si>
  <si>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</si>
  <si>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</si>
  <si>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</si>
  <si>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</si>
  <si>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</si>
  <si>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</si>
  <si>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</si>
  <si>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</si>
  <si>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</si>
  <si>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</si>
  <si>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</si>
  <si>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</si>
  <si>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</si>
  <si>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</si>
  <si>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</si>
  <si>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</si>
  <si>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</si>
  <si>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</si>
  <si>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</si>
  <si>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</si>
  <si>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</si>
  <si>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</si>
  <si>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</si>
  <si>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</si>
  <si>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</si>
  <si>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</si>
  <si>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</si>
  <si>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</si>
  <si>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</si>
  <si>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</si>
  <si>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</si>
  <si>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</si>
  <si>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</si>
  <si>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</si>
  <si>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</si>
  <si>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</si>
  <si>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</si>
  <si>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</si>
  <si>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</si>
  <si>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</si>
  <si>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</si>
  <si>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</si>
  <si>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</si>
  <si>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</si>
  <si>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</si>
  <si>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</si>
  <si>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</si>
  <si>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</si>
  <si>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</si>
  <si>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</si>
  <si>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</si>
  <si>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</si>
  <si>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</si>
  <si>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</si>
  <si>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</si>
  <si>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</si>
  <si>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</si>
  <si>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</si>
  <si>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</si>
  <si>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</si>
  <si>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</si>
  <si>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</si>
  <si>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</si>
  <si>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</si>
  <si>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</si>
  <si>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</si>
  <si>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</si>
  <si>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</si>
  <si>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</si>
  <si>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</si>
  <si>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</si>
  <si>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</si>
  <si>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</si>
  <si>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</si>
  <si>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</si>
  <si>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</si>
  <si>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</si>
  <si>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</si>
  <si>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</si>
  <si>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</si>
  <si>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</si>
  <si>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</si>
  <si>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</si>
  <si>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</si>
  <si>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</si>
  <si>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</si>
  <si>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</si>
  <si>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</si>
  <si>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</si>
  <si>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</si>
  <si>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</si>
  <si>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</si>
  <si>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</si>
  <si>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</si>
  <si>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</si>
  <si>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</si>
  <si>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</si>
  <si>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</si>
  <si>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</si>
  <si>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</si>
  <si>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</si>
  <si>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</si>
  <si>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</si>
  <si>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</si>
  <si>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</si>
  <si>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</si>
  <si>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</si>
  <si>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</si>
  <si>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</si>
  <si>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</si>
  <si>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</si>
  <si>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</si>
  <si>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</si>
  <si>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</si>
  <si>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</si>
  <si>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</si>
  <si>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</si>
  <si>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</si>
  <si>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</si>
  <si>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</si>
  <si>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</si>
  <si>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</si>
  <si>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</si>
  <si>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</si>
  <si>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</si>
  <si>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</si>
  <si>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</si>
  <si>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</si>
  <si>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</si>
  <si>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</si>
  <si>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</si>
  <si>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</si>
  <si>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</si>
  <si>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</si>
  <si>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</si>
  <si>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</si>
  <si>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</si>
  <si>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</si>
  <si>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</si>
  <si>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</si>
  <si>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</si>
  <si>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</si>
  <si>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</si>
  <si>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</si>
  <si>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</si>
  <si>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</si>
  <si>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</si>
  <si>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</si>
  <si>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</si>
  <si>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</si>
  <si>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</si>
  <si>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</si>
  <si>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</si>
  <si>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</si>
  <si>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</si>
  <si>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</si>
  <si>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</si>
  <si>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</si>
  <si>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</si>
  <si>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</si>
  <si>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</si>
  <si>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</si>
  <si>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</si>
  <si>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</si>
  <si>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</si>
  <si>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</si>
  <si>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</si>
  <si>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</si>
  <si>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</si>
  <si>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</si>
  <si>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</si>
  <si>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</si>
  <si>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</si>
  <si>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</si>
  <si>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</si>
  <si>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</si>
  <si>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</si>
  <si>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</si>
  <si>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</si>
  <si>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</si>
  <si>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</si>
  <si>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</si>
  <si>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</si>
  <si>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</si>
  <si>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</si>
  <si>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</si>
  <si>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</si>
  <si>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</si>
  <si>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</si>
  <si>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</si>
  <si>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</si>
  <si>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</si>
  <si>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</si>
  <si>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</si>
  <si>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</si>
  <si>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</si>
  <si>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</si>
  <si>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</si>
  <si>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</si>
  <si>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</si>
  <si>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</si>
  <si>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</si>
  <si>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</si>
  <si>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</si>
  <si>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</si>
  <si>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</si>
  <si>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</si>
  <si>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</si>
  <si>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</si>
  <si>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</si>
  <si>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</si>
  <si>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</si>
  <si>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</si>
  <si>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</si>
  <si>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</si>
  <si>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</si>
  <si>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</si>
  <si>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</si>
  <si>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</si>
  <si>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</si>
  <si>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</si>
  <si>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</si>
  <si>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</si>
  <si>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</si>
  <si>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</si>
  <si>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</si>
  <si>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</si>
  <si>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</si>
  <si>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</si>
  <si>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</si>
  <si>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</si>
  <si>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</si>
  <si>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</si>
  <si>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</si>
  <si>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</si>
  <si>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</si>
  <si>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</si>
  <si>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</si>
  <si>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</si>
  <si>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</si>
  <si>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</si>
  <si>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</si>
  <si>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</si>
  <si>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</si>
  <si>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</si>
  <si>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</si>
  <si>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</si>
  <si>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</si>
  <si>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</si>
  <si>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</si>
  <si>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</si>
  <si>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</si>
  <si>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</si>
  <si>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</si>
  <si>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</si>
  <si>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</si>
  <si>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</si>
  <si>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</si>
  <si>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</si>
  <si>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</si>
  <si>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</si>
  <si>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</si>
  <si>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</si>
  <si>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</si>
  <si>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</si>
  <si>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</si>
  <si>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</si>
  <si>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</si>
  <si>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</si>
  <si>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</si>
  <si>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</si>
  <si>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</si>
  <si>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</si>
  <si>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</si>
  <si>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</si>
  <si>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</si>
  <si>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</si>
  <si>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</si>
  <si>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</si>
  <si>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</si>
  <si>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</si>
  <si>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</si>
  <si>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</si>
  <si>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</si>
  <si>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</si>
  <si>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</si>
  <si>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</si>
  <si>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</si>
  <si>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</si>
  <si>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</si>
  <si>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</si>
  <si>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</si>
  <si>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</si>
  <si>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</si>
  <si>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</si>
  <si>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</si>
  <si>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</si>
  <si>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</si>
  <si>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</si>
  <si>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</si>
  <si>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</si>
  <si>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</si>
  <si>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</si>
  <si>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</si>
  <si>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</si>
  <si>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</si>
  <si>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</si>
  <si>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</si>
  <si>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</si>
  <si>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</si>
  <si>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</si>
  <si>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</si>
  <si>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</si>
  <si>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</si>
  <si>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</si>
  <si>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</si>
  <si>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</si>
  <si>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</si>
  <si>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</si>
  <si>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</si>
  <si>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</si>
  <si>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</si>
  <si>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</si>
  <si>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</si>
  <si>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</si>
  <si>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</si>
  <si>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</si>
  <si>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</si>
  <si>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</si>
  <si>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</si>
  <si>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</si>
  <si>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</si>
  <si>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</si>
  <si>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</si>
  <si>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</si>
  <si>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</si>
  <si>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</si>
  <si>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</si>
  <si>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</si>
  <si>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</si>
  <si>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</si>
  <si>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</si>
  <si>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</si>
  <si>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</si>
  <si>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</si>
  <si>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</si>
  <si>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</si>
  <si>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</si>
  <si>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</si>
  <si>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</si>
  <si>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</si>
  <si>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</si>
  <si>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</si>
  <si>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</si>
  <si>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</si>
  <si>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</si>
  <si>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</si>
  <si>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</si>
  <si>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</si>
  <si>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</si>
  <si>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</si>
  <si>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</si>
  <si>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</si>
  <si>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</si>
  <si>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</si>
  <si>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</si>
  <si>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</si>
  <si>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</si>
  <si>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</si>
  <si>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</si>
  <si>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</si>
  <si>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</si>
  <si>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</si>
  <si>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</si>
  <si>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</si>
  <si>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</si>
  <si>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</si>
  <si>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</si>
  <si>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</si>
  <si>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</si>
  <si>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</si>
  <si>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</si>
  <si>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</si>
  <si>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</si>
  <si>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</si>
  <si>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</si>
  <si>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</si>
  <si>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</si>
  <si>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</si>
  <si>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</si>
  <si>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</si>
  <si>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</si>
  <si>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</si>
  <si>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</si>
  <si>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</si>
  <si>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</si>
  <si>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</si>
  <si>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</si>
  <si>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</si>
  <si>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</si>
  <si>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</si>
  <si>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</si>
  <si>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</si>
  <si>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</si>
  <si>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</si>
  <si>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</si>
  <si>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</si>
  <si>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</si>
  <si>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</si>
  <si>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</si>
  <si>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</si>
  <si>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</si>
  <si>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</si>
  <si>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</si>
  <si>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</si>
  <si>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</si>
  <si>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</si>
  <si>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</si>
  <si>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</si>
  <si>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</si>
  <si>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</si>
  <si>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</si>
  <si>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</si>
  <si>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</si>
  <si>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</si>
  <si>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</si>
  <si>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</si>
  <si>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</si>
  <si>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</si>
  <si>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</si>
  <si>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</si>
  <si>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</si>
  <si>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</si>
  <si>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</si>
  <si>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</si>
  <si>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</si>
  <si>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</si>
  <si>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</si>
  <si>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</si>
  <si>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</si>
  <si>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</si>
  <si>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</si>
  <si>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</si>
  <si>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</si>
  <si>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</si>
  <si>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</si>
  <si>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</si>
  <si>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</si>
  <si>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</si>
  <si>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</si>
  <si>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</si>
  <si>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</si>
  <si>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</si>
  <si>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</si>
  <si>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</si>
  <si>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</si>
  <si>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</si>
  <si>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</si>
  <si>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</si>
  <si>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</si>
  <si>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</si>
  <si>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</si>
  <si>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</si>
  <si>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</si>
  <si>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</si>
  <si>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</si>
  <si>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</si>
  <si>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</si>
  <si>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</si>
  <si>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</si>
  <si>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</si>
  <si>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</si>
  <si>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</si>
  <si>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</si>
  <si>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</si>
  <si>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</si>
  <si>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</si>
  <si>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</si>
  <si>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</si>
  <si>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</si>
  <si>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</si>
  <si>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</si>
  <si>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</si>
  <si>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</si>
  <si>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</si>
  <si>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</si>
  <si>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</si>
  <si>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</si>
  <si>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</si>
  <si>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</si>
  <si>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</si>
  <si>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</si>
  <si>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</si>
  <si>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</si>
  <si>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</si>
  <si>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</si>
  <si>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</si>
  <si>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</si>
  <si>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</si>
  <si>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</si>
  <si>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</si>
  <si>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</si>
  <si>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</si>
  <si>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</si>
  <si>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</si>
  <si>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</si>
  <si>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</si>
  <si>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</si>
  <si>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</si>
  <si>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</si>
  <si>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</si>
  <si>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</si>
  <si>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</si>
  <si>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</si>
  <si>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</si>
  <si>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</si>
  <si>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</si>
  <si>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</si>
  <si>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</si>
  <si>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</si>
  <si>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</si>
  <si>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</si>
  <si>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</si>
  <si>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</si>
  <si>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</si>
  <si>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</si>
  <si>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</si>
  <si>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</si>
  <si>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</si>
  <si>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</si>
  <si>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</si>
  <si>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</si>
  <si>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</si>
  <si>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</si>
  <si>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</si>
  <si>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</si>
  <si>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</si>
  <si>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</si>
  <si>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</si>
  <si>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</si>
  <si>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</si>
  <si>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</si>
  <si>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</si>
  <si>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</si>
  <si>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</si>
  <si>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</si>
  <si>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</si>
  <si>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</si>
  <si>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</si>
  <si>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</si>
  <si>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</si>
  <si>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</si>
  <si>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</si>
  <si>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</si>
  <si>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</si>
  <si>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</si>
  <si>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</si>
  <si>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</si>
  <si>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</si>
  <si>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</si>
  <si>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</si>
  <si>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</si>
  <si>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</si>
  <si>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</si>
  <si>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</si>
  <si>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</si>
  <si>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</si>
  <si>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</si>
  <si>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</si>
  <si>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</si>
  <si>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</si>
  <si>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</si>
  <si>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</si>
  <si>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</si>
  <si>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</si>
  <si>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</si>
  <si>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</si>
  <si>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</si>
  <si>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</si>
  <si>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</si>
  <si>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</si>
  <si>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</si>
  <si>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</si>
  <si>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</si>
  <si>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</si>
  <si>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</si>
  <si>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</si>
  <si>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</si>
  <si>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</si>
  <si>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</si>
  <si>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</si>
  <si>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</si>
  <si>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</si>
  <si>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</si>
  <si>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</si>
  <si>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</si>
  <si>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</si>
  <si>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</si>
  <si>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</si>
  <si>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</si>
  <si>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</si>
  <si>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</si>
  <si>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</si>
  <si>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</si>
  <si>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</si>
  <si>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</si>
  <si>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</si>
  <si>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</si>
  <si>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</si>
  <si>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</si>
  <si>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</si>
  <si>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</si>
  <si>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</si>
  <si>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</si>
  <si>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</si>
  <si>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</si>
  <si>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</si>
  <si>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</si>
  <si>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</si>
  <si>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</si>
  <si>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</si>
  <si>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</si>
  <si>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</si>
  <si>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</si>
  <si>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</si>
  <si>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</si>
  <si>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</si>
  <si>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</si>
  <si>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</si>
  <si>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</si>
  <si>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</si>
  <si>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</si>
  <si>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</si>
  <si>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</si>
  <si>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</si>
  <si>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</si>
  <si>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</si>
  <si>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</si>
  <si>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</si>
  <si>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</si>
  <si>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</si>
  <si>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</si>
  <si>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</si>
  <si>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</si>
  <si>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</si>
  <si>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</si>
  <si>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</si>
  <si>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</si>
  <si>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</si>
  <si>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</si>
  <si>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</si>
  <si>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</si>
  <si>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</si>
  <si>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</si>
  <si>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</si>
  <si>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</si>
  <si>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</si>
  <si>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</si>
  <si>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</si>
  <si>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</si>
  <si>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</si>
  <si>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</si>
  <si>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</si>
  <si>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</si>
  <si>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</si>
  <si>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</si>
  <si>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</si>
  <si>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</si>
  <si>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</si>
  <si>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</si>
  <si>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</si>
  <si>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</si>
  <si>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</si>
  <si>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</si>
  <si>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</si>
  <si>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</si>
  <si>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</si>
  <si>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</si>
  <si>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</si>
  <si>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</si>
  <si>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</si>
  <si>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</si>
  <si>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</si>
  <si>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</si>
  <si>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</si>
  <si>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</si>
  <si>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</si>
  <si>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</si>
  <si>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</si>
  <si>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</si>
  <si>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</si>
  <si>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</si>
  <si>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</si>
  <si>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</si>
  <si>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</si>
  <si>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</si>
  <si>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</si>
  <si>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</si>
  <si>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</si>
  <si>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</si>
  <si>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</si>
  <si>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</si>
  <si>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</si>
  <si>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</si>
  <si>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</si>
  <si>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</si>
  <si>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</si>
  <si>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</si>
  <si>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</si>
  <si>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</si>
  <si>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</si>
  <si>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</si>
  <si>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</si>
  <si>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</si>
  <si>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</si>
  <si>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</si>
  <si>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</si>
  <si>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</si>
  <si>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</si>
  <si>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</si>
  <si>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</si>
  <si>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</si>
  <si>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</si>
  <si>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</si>
  <si>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</si>
  <si>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</si>
  <si>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</si>
  <si>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</si>
  <si>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</si>
  <si>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</si>
  <si>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</si>
  <si>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</si>
  <si>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</si>
  <si>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</si>
  <si>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</si>
  <si>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</si>
  <si>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</si>
  <si>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</si>
  <si>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</si>
  <si>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</si>
  <si>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</si>
  <si>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</si>
  <si>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</si>
  <si>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</si>
  <si>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</si>
  <si>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</si>
  <si>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</si>
  <si>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</si>
  <si>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</si>
  <si>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</si>
  <si>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</si>
  <si>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</si>
  <si>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</si>
  <si>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</si>
  <si>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</si>
  <si>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</si>
  <si>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</si>
  <si>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</si>
  <si>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</si>
  <si>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</si>
  <si>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</si>
  <si>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</si>
  <si>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</si>
  <si>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</si>
  <si>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</si>
  <si>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</si>
  <si>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</si>
  <si>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</si>
  <si>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</si>
  <si>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</si>
  <si>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</si>
  <si>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</si>
  <si>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</si>
  <si>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</si>
  <si>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</si>
  <si>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</si>
  <si>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</si>
  <si>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</si>
  <si>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</si>
  <si>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</si>
  <si>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</si>
  <si>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</si>
  <si>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</si>
  <si>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</si>
  <si>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</si>
  <si>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</si>
  <si>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</si>
  <si>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</si>
  <si>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</si>
  <si>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</si>
  <si>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</si>
  <si>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</si>
  <si>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</si>
  <si>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</si>
  <si>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</si>
  <si>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</si>
  <si>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</si>
  <si>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</si>
  <si>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</si>
  <si>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</si>
  <si>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</si>
  <si>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</si>
  <si>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</si>
  <si>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</si>
  <si>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</si>
  <si>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</si>
  <si>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</si>
  <si>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</si>
  <si>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</si>
  <si>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</si>
  <si>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</si>
  <si>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</si>
  <si>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</si>
  <si>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</si>
  <si>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</si>
  <si>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</si>
  <si>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</si>
  <si>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</si>
  <si>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</si>
  <si>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</si>
  <si>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</si>
  <si>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</si>
  <si>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</si>
  <si>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</si>
  <si>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</si>
  <si>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</si>
  <si>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</si>
  <si>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</si>
  <si>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</si>
  <si>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</si>
  <si>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</si>
  <si>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</si>
  <si>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</si>
  <si>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</si>
  <si>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</si>
  <si>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</si>
  <si>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</si>
  <si>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</si>
  <si>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</si>
  <si>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</si>
  <si>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</si>
  <si>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</si>
  <si>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</si>
  <si>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</si>
  <si>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</si>
  <si>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</si>
  <si>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</si>
  <si>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</si>
  <si>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</si>
  <si>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</si>
  <si>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</si>
  <si>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</si>
  <si>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</si>
  <si>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</si>
  <si>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</si>
  <si>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</si>
  <si>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</si>
  <si>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</si>
  <si>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</si>
  <si>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</si>
  <si>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</si>
  <si>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</si>
  <si>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</si>
  <si>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</si>
  <si>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</si>
  <si>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</si>
  <si>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</si>
  <si>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</si>
  <si>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</si>
  <si>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</si>
  <si>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</si>
  <si>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</si>
  <si>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</si>
  <si>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</si>
  <si>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</si>
  <si>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</si>
  <si>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</si>
  <si>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</si>
  <si>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</si>
  <si>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</si>
  <si>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</si>
  <si>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</si>
  <si>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</si>
  <si>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</si>
  <si>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</si>
  <si>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</si>
  <si>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</si>
  <si>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</si>
  <si>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</si>
  <si>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</si>
  <si>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</si>
  <si>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</si>
  <si>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</si>
  <si>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</si>
  <si>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</si>
  <si>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</si>
  <si>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</si>
  <si>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</si>
  <si>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</si>
  <si>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</si>
  <si>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</si>
  <si>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</si>
  <si>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</si>
  <si>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</si>
  <si>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</si>
  <si>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</si>
  <si>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</si>
  <si>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</si>
  <si>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</si>
  <si>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</si>
  <si>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</si>
  <si>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</si>
  <si>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</si>
  <si>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</si>
  <si>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</si>
  <si>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</si>
  <si>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</si>
  <si>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</si>
  <si>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</si>
  <si>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</si>
  <si>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</si>
  <si>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</si>
  <si>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</si>
  <si>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</si>
  <si>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</si>
  <si>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</si>
  <si>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</si>
  <si>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</si>
  <si>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</si>
  <si>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</si>
  <si>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</si>
  <si>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</si>
  <si>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</si>
  <si>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</si>
  <si>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</si>
  <si>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</si>
  <si>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</si>
  <si>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</si>
  <si>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</si>
  <si>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</si>
  <si>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</si>
  <si>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</si>
  <si>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</si>
  <si>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</si>
  <si>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</si>
  <si>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</si>
  <si>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</si>
  <si>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</si>
  <si>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</si>
  <si>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</si>
  <si>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</si>
  <si>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</si>
  <si>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</si>
  <si>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</si>
  <si>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</si>
  <si>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</si>
  <si>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</si>
  <si>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</si>
  <si>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</si>
  <si>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</si>
  <si>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</si>
  <si>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</si>
  <si>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</si>
  <si>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</si>
  <si>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</si>
  <si>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</si>
  <si>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</si>
  <si>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</si>
  <si>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</si>
  <si>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</si>
  <si>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</si>
  <si>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</si>
  <si>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</si>
  <si>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</si>
  <si>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</si>
  <si>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</si>
  <si>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</si>
  <si>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</si>
  <si>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</si>
  <si>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</si>
  <si>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</si>
  <si>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</si>
  <si>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</si>
  <si>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</si>
  <si>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</si>
  <si>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</si>
  <si>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</si>
  <si>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</si>
  <si>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</si>
  <si>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</si>
  <si>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</si>
  <si>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</si>
  <si>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</si>
  <si>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</si>
  <si>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</si>
  <si>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</si>
  <si>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</si>
  <si>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</si>
  <si>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</si>
  <si>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</si>
  <si>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</si>
  <si>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</si>
  <si>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</si>
  <si>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</si>
  <si>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</si>
  <si>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</si>
  <si>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</si>
  <si>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</si>
  <si>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</si>
  <si>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</si>
  <si>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</si>
  <si>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</si>
  <si>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</si>
  <si>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</si>
  <si>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</si>
  <si>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</si>
  <si>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</si>
  <si>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</si>
  <si>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</si>
  <si>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</si>
  <si>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</si>
  <si>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</si>
  <si>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</si>
  <si>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</si>
  <si>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</si>
  <si>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</si>
  <si>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</si>
  <si>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</si>
  <si>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</si>
  <si>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</si>
  <si>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</si>
  <si>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</si>
  <si>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</si>
  <si>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</si>
  <si>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</si>
  <si>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</si>
  <si>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</si>
  <si>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</si>
  <si>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</si>
  <si>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</si>
  <si>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</si>
  <si>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</si>
  <si>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</si>
  <si>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</si>
  <si>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</si>
  <si>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</si>
  <si>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</si>
  <si>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</si>
  <si>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</si>
  <si>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</si>
  <si>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</si>
  <si>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</si>
  <si>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</si>
  <si>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</si>
  <si>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</si>
  <si>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</si>
  <si>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</si>
  <si>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</si>
  <si>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</si>
  <si>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</si>
  <si>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</si>
  <si>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</si>
  <si>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</si>
  <si>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</si>
  <si>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</si>
  <si>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</si>
  <si>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</si>
  <si>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</si>
  <si>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</si>
  <si>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</si>
  <si>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</si>
  <si>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</si>
  <si>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</si>
  <si>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</si>
  <si>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</si>
  <si>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</si>
  <si>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</si>
  <si>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</si>
  <si>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</si>
  <si>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</si>
  <si>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</si>
  <si>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</si>
  <si>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</si>
  <si>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</si>
  <si>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</si>
  <si>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</si>
  <si>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</si>
  <si>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</si>
  <si>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</si>
  <si>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</si>
  <si>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</si>
  <si>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</si>
  <si>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</si>
  <si>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</si>
  <si>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</si>
  <si>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</si>
  <si>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</si>
  <si>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</si>
  <si>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</si>
  <si>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</si>
  <si>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</si>
  <si>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</si>
  <si>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</si>
  <si>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</si>
  <si>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</si>
  <si>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</si>
  <si>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</si>
  <si>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</si>
  <si>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</si>
  <si>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</si>
  <si>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</si>
  <si>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</si>
  <si>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</si>
  <si>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</si>
  <si>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</si>
  <si>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</si>
  <si>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</si>
  <si>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</si>
  <si>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</si>
  <si>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</si>
  <si>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</si>
  <si>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</si>
  <si>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</si>
  <si>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</si>
  <si>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</si>
  <si>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</si>
  <si>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</si>
  <si>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</si>
  <si>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</si>
  <si>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</si>
  <si>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</si>
  <si>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</si>
  <si>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</si>
  <si>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</si>
  <si>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</si>
  <si>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</si>
  <si>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</si>
  <si>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</si>
  <si>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</si>
  <si>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</si>
  <si>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</si>
  <si>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</si>
  <si>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</si>
  <si>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</si>
  <si>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</si>
  <si>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</si>
  <si>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</si>
  <si>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</si>
  <si>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</si>
  <si>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</si>
  <si>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</si>
  <si>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</si>
  <si>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</si>
  <si>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</si>
  <si>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</si>
  <si>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</si>
  <si>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</si>
  <si>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</si>
  <si>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</si>
  <si>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</si>
  <si>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</si>
  <si>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</si>
  <si>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</si>
  <si>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</si>
  <si>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</si>
  <si>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</si>
  <si>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</si>
  <si>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</si>
  <si>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</si>
  <si>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</si>
  <si>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</si>
  <si>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</si>
  <si>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</si>
  <si>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</si>
  <si>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</si>
  <si>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</si>
  <si>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</si>
  <si>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</si>
  <si>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</si>
  <si>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</si>
  <si>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</si>
  <si>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</si>
  <si>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</si>
  <si>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</si>
  <si>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</si>
  <si>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</si>
  <si>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</si>
  <si>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</si>
  <si>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</si>
  <si>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</si>
  <si>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</si>
  <si>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</si>
  <si>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</si>
  <si>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</si>
  <si>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</si>
  <si>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</si>
  <si>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</si>
  <si>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</si>
  <si>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</si>
  <si>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</si>
  <si>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</si>
  <si>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</si>
  <si>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</si>
  <si>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</si>
  <si>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</si>
  <si>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</si>
  <si>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</si>
  <si>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</si>
  <si>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</si>
  <si>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</si>
  <si>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</si>
  <si>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</si>
  <si>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</si>
  <si>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</si>
  <si>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</si>
  <si>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</si>
  <si>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</si>
  <si>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</si>
  <si>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</si>
  <si>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</si>
  <si>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</si>
  <si>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</si>
  <si>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</si>
  <si>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</si>
  <si>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</si>
  <si>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</si>
  <si>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</si>
  <si>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</si>
  <si>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</si>
  <si>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</si>
  <si>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</si>
  <si>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</si>
  <si>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</si>
  <si>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</si>
  <si>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</si>
  <si>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</si>
  <si>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</si>
  <si>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</si>
  <si>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</si>
  <si>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</si>
  <si>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</si>
  <si>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</si>
  <si>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</si>
  <si>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</si>
  <si>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</si>
  <si>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</si>
  <si>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</si>
  <si>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</si>
  <si>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</si>
  <si>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</si>
  <si>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</si>
  <si>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</si>
  <si>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</si>
  <si>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</si>
  <si>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</si>
  <si>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</si>
  <si>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</si>
  <si>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</si>
  <si>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</si>
  <si>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</si>
  <si>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</si>
  <si>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</si>
  <si>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</si>
  <si>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</si>
  <si>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</si>
  <si>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</si>
  <si>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</si>
  <si>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</si>
  <si>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</si>
  <si>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</si>
  <si>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</si>
  <si>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</si>
  <si>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</si>
  <si>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</si>
  <si>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</si>
  <si>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</si>
  <si>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</si>
  <si>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</si>
  <si>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</si>
  <si>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</si>
  <si>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</si>
  <si>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</si>
  <si>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</si>
  <si>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</si>
  <si>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</si>
  <si>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</si>
  <si>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</si>
  <si>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</si>
  <si>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</si>
  <si>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</si>
  <si>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</si>
  <si>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</si>
  <si>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</si>
  <si>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</si>
  <si>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</si>
  <si>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</si>
  <si>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</si>
  <si>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</si>
  <si>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</si>
  <si>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</si>
  <si>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</si>
  <si>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</si>
  <si>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</si>
  <si>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</si>
  <si>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</si>
  <si>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</si>
  <si>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</si>
  <si>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</si>
  <si>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</si>
  <si>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</si>
  <si>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</si>
  <si>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</si>
  <si>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</si>
  <si>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</si>
  <si>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</si>
  <si>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</si>
  <si>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</si>
  <si>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</si>
  <si>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</si>
  <si>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</si>
  <si>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</si>
  <si>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</si>
  <si>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</si>
  <si>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</si>
  <si>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</si>
  <si>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</si>
  <si>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</si>
  <si>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</si>
  <si>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</si>
  <si>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</si>
  <si>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</si>
  <si>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</si>
  <si>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</si>
  <si>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</si>
  <si>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</si>
  <si>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</si>
  <si>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</si>
  <si>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</si>
  <si>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</si>
  <si>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</si>
  <si>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</si>
  <si>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</si>
  <si>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</si>
  <si>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</si>
  <si>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</si>
  <si>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</si>
  <si>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</si>
  <si>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</si>
  <si>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</si>
  <si>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</si>
  <si>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</si>
  <si>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</si>
  <si>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</si>
  <si>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</si>
  <si>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</si>
  <si>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</si>
  <si>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</si>
  <si>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</si>
  <si>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</si>
  <si>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</si>
  <si>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</si>
  <si>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</si>
  <si>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</si>
  <si>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</si>
  <si>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</si>
  <si>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</si>
  <si>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</si>
  <si>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</si>
  <si>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</si>
  <si>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</si>
  <si>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</si>
  <si>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</si>
  <si>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</si>
  <si>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</si>
  <si>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</si>
  <si>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</si>
  <si>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</si>
  <si>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</si>
  <si>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</si>
  <si>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</si>
  <si>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</si>
  <si>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</si>
  <si>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</si>
  <si>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</si>
  <si>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</si>
  <si>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</si>
  <si>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</si>
  <si>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</si>
  <si>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</si>
  <si>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</si>
  <si>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</si>
  <si>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</si>
  <si>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</si>
  <si>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</si>
  <si>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</si>
  <si>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</si>
  <si>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</si>
  <si>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</si>
  <si>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</si>
  <si>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</si>
  <si>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</si>
  <si>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</si>
  <si>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</si>
  <si>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</si>
  <si>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</si>
  <si>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</si>
  <si>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</si>
  <si>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</si>
  <si>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</si>
  <si>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</si>
  <si>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</si>
  <si>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</si>
  <si>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</si>
  <si>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</si>
  <si>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</si>
  <si>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</si>
  <si>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</si>
  <si>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</si>
  <si>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</si>
  <si>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</si>
  <si>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</si>
  <si>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</si>
  <si>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</si>
  <si>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</si>
  <si>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</si>
  <si>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</si>
  <si>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</si>
  <si>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</si>
  <si>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</si>
  <si>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</si>
  <si>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</si>
  <si>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</si>
  <si>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</si>
  <si>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</si>
  <si>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</si>
  <si>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</si>
  <si>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</si>
  <si>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</si>
  <si>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</si>
  <si>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</si>
  <si>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</si>
  <si>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</si>
  <si>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</si>
  <si>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</si>
  <si>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</si>
  <si>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</si>
  <si>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</si>
  <si>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</si>
  <si>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</si>
  <si>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</si>
  <si>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</si>
  <si>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</si>
  <si>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</si>
  <si>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</si>
  <si>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</si>
  <si>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</si>
  <si>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</si>
  <si>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</si>
  <si>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</si>
  <si>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</si>
  <si>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</si>
  <si>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</si>
  <si>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</si>
  <si>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</si>
  <si>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</si>
  <si>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</si>
  <si>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</si>
  <si>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</si>
  <si>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</si>
  <si>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</si>
  <si>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</si>
  <si>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</si>
  <si>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</si>
  <si>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</si>
  <si>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</si>
  <si>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</si>
  <si>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</si>
  <si>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</si>
  <si>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</si>
  <si>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</si>
  <si>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</si>
  <si>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</si>
  <si>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</si>
  <si>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</si>
  <si>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</si>
  <si>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</si>
  <si>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</si>
  <si>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</si>
  <si>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</si>
  <si>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</si>
  <si>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</si>
  <si>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</si>
  <si>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</si>
  <si>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</si>
  <si>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</si>
  <si>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</si>
  <si>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</si>
  <si>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</si>
  <si>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</si>
  <si>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</si>
  <si>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</si>
  <si>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</si>
  <si>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</si>
  <si>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</si>
  <si>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</si>
  <si>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</si>
  <si>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</si>
  <si>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</si>
  <si>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</si>
  <si>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</si>
  <si>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</si>
  <si>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</si>
  <si>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</si>
  <si>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</si>
  <si>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</si>
  <si>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</si>
  <si>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</si>
  <si>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</si>
  <si>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</si>
  <si>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</si>
  <si>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</si>
  <si>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</si>
  <si>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</si>
  <si>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</si>
  <si>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</si>
  <si>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</si>
  <si>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</si>
  <si>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</si>
  <si>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</si>
  <si>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</si>
  <si>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</si>
  <si>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</si>
  <si>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</si>
  <si>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</si>
  <si>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</si>
  <si>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</si>
  <si>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</si>
  <si>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</si>
  <si>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</si>
  <si>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</si>
  <si>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</si>
  <si>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</si>
  <si>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</si>
  <si>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</si>
  <si>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</si>
  <si>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</si>
  <si>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</si>
  <si>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</si>
  <si>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</si>
  <si>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</si>
  <si>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</si>
  <si>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</si>
  <si>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</si>
  <si>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</si>
  <si>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</si>
  <si>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</si>
  <si>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</si>
  <si>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</si>
  <si>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</si>
  <si>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</si>
  <si>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</si>
  <si>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</si>
  <si>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</si>
  <si>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</si>
  <si>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</si>
  <si>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</si>
  <si>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</si>
  <si>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</si>
  <si>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</si>
  <si>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</si>
  <si>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</si>
  <si>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</si>
  <si>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</si>
  <si>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</si>
  <si>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</si>
  <si>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</si>
  <si>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</si>
  <si>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</si>
  <si>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</si>
  <si>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</si>
  <si>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</si>
  <si>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</si>
  <si>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</si>
  <si>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</si>
  <si>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</si>
  <si>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</si>
  <si>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</si>
  <si>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</si>
  <si>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</si>
  <si>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</si>
  <si>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</si>
  <si>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</si>
  <si>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</si>
  <si>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</si>
  <si>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</si>
  <si>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</si>
  <si>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</si>
  <si>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</si>
  <si>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</si>
  <si>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</si>
  <si>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</si>
  <si>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</si>
  <si>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</si>
  <si>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</si>
  <si>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</si>
  <si>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</si>
  <si>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</si>
  <si>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</si>
  <si>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</si>
  <si>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</si>
  <si>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</si>
  <si>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</si>
  <si>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</si>
  <si>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</si>
  <si>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</si>
  <si>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</si>
  <si>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</si>
  <si>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</si>
  <si>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</si>
  <si>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</si>
  <si>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</si>
  <si>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</si>
  <si>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</si>
  <si>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</si>
  <si>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</si>
  <si>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</si>
  <si>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</si>
  <si>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</si>
  <si>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</si>
  <si>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</si>
  <si>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</si>
  <si>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</si>
  <si>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</si>
  <si>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</si>
  <si>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</si>
  <si>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</si>
  <si>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</si>
  <si>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</si>
  <si>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</si>
  <si>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</si>
  <si>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</si>
  <si>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</si>
  <si>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</si>
  <si>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</si>
  <si>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</si>
  <si>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</si>
  <si>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</si>
  <si>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</si>
  <si>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</si>
  <si>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</si>
  <si>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</si>
  <si>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</si>
  <si>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</si>
  <si>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</si>
  <si>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</si>
  <si>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</si>
  <si>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</si>
  <si>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</si>
  <si>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</si>
  <si>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</si>
  <si>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</si>
  <si>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</si>
  <si>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</si>
  <si>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</si>
  <si>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</si>
  <si>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</si>
  <si>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</si>
  <si>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</si>
  <si>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</si>
  <si>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</si>
  <si>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</si>
  <si>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</si>
  <si>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</si>
  <si>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</si>
  <si>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</si>
  <si>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</si>
  <si>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</si>
  <si>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</si>
  <si>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</si>
  <si>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</si>
  <si>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</si>
  <si>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</si>
  <si>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</si>
  <si>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</si>
  <si>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</si>
  <si>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</si>
  <si>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</si>
  <si>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</si>
  <si>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</si>
  <si>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</si>
  <si>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</si>
  <si>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</si>
  <si>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</si>
  <si>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</si>
  <si>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</si>
  <si>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</si>
  <si>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</si>
  <si>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</si>
  <si>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</si>
  <si>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</si>
  <si>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</si>
  <si>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</si>
  <si>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</si>
  <si>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</si>
  <si>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</si>
  <si>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</si>
  <si>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</si>
  <si>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</si>
  <si>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</si>
  <si>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</si>
  <si>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</si>
  <si>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</si>
  <si>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</si>
  <si>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</si>
  <si>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</si>
  <si>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</si>
  <si>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</si>
  <si>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</si>
  <si>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</si>
  <si>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</si>
  <si>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</si>
  <si>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</si>
  <si>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</si>
  <si>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</si>
  <si>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</si>
  <si>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</si>
  <si>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</si>
  <si>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</si>
  <si>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</si>
  <si>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</si>
  <si>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</si>
  <si>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</si>
  <si>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</si>
  <si>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</si>
  <si>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</si>
  <si>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</si>
  <si>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</si>
  <si>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</si>
  <si>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</si>
  <si>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</si>
  <si>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</si>
  <si>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</si>
  <si>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</si>
  <si>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</si>
  <si>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</si>
  <si>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</si>
  <si>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</si>
  <si>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</si>
  <si>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</si>
  <si>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</si>
  <si>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</si>
  <si>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</si>
  <si>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</si>
  <si>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</si>
  <si>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</si>
  <si>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</si>
  <si>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</si>
  <si>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</si>
  <si>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</si>
  <si>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</si>
  <si>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</si>
  <si>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</si>
  <si>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</si>
  <si>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</si>
  <si>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</si>
  <si>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</si>
  <si>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</si>
  <si>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</si>
  <si>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</si>
  <si>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</si>
  <si>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</si>
  <si>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</si>
  <si>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</si>
  <si>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</si>
  <si>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</si>
  <si>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</si>
  <si>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</si>
  <si>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</si>
  <si>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</si>
  <si>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</si>
  <si>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</si>
  <si>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</si>
  <si>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</si>
  <si>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</si>
  <si>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</si>
  <si>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</si>
  <si>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</si>
  <si>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</si>
  <si>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</si>
  <si>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</si>
  <si>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</si>
  <si>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</si>
  <si>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</si>
  <si>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</si>
  <si>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</si>
  <si>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</si>
  <si>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</si>
  <si>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</si>
  <si>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</si>
  <si>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</si>
  <si>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</si>
  <si>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</si>
  <si>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</si>
  <si>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</si>
  <si>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</si>
  <si>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</si>
  <si>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</si>
  <si>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</si>
  <si>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</si>
  <si>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</si>
  <si>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</si>
  <si>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</si>
  <si>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</si>
  <si>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</si>
  <si>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</si>
  <si>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</si>
  <si>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</si>
  <si>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</si>
  <si>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</si>
  <si>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</si>
  <si>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</si>
  <si>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</si>
  <si>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</si>
  <si>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</si>
  <si>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</si>
  <si>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</si>
  <si>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</si>
  <si>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</si>
  <si>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</si>
  <si>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</si>
  <si>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</si>
  <si>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</si>
  <si>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</si>
  <si>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</si>
  <si>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</si>
  <si>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</si>
  <si>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</si>
  <si>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</si>
  <si>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</si>
  <si>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</si>
  <si>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</si>
  <si>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</si>
  <si>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</si>
  <si>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</si>
  <si>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</si>
  <si>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</si>
  <si>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</si>
  <si>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</si>
  <si>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</si>
  <si>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</si>
  <si>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</si>
  <si>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</si>
  <si>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</si>
  <si>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</si>
  <si>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</si>
  <si>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</si>
  <si>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</si>
  <si>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</si>
  <si>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</si>
  <si>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</si>
  <si>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</si>
  <si>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</si>
  <si>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</si>
  <si>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</si>
  <si>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</si>
  <si>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</si>
  <si>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</si>
  <si>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</si>
  <si>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</si>
  <si>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</si>
  <si>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</si>
  <si>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</si>
  <si>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</si>
  <si>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</si>
  <si>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</si>
  <si>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</si>
  <si>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</si>
  <si>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</si>
  <si>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</si>
  <si>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</si>
  <si>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</si>
  <si>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</si>
  <si>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</si>
  <si>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</si>
  <si>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</si>
  <si>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</si>
  <si>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</si>
  <si>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</si>
  <si>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</si>
  <si>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</si>
  <si>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</si>
  <si>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</si>
  <si>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</si>
  <si>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</si>
  <si>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</si>
  <si>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</si>
  <si>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</si>
  <si>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</si>
  <si>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</si>
  <si>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</si>
  <si>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</si>
  <si>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</si>
  <si>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</si>
  <si>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</si>
  <si>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</si>
  <si>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</si>
  <si>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</si>
  <si>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</si>
  <si>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</si>
  <si>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</si>
  <si>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</si>
  <si>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</si>
  <si>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</si>
  <si>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</si>
  <si>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</si>
  <si>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</si>
  <si>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</si>
  <si>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</si>
  <si>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</si>
  <si>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</si>
  <si>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</si>
  <si>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</si>
  <si>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</si>
  <si>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</si>
  <si>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</si>
  <si>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</si>
  <si>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</si>
  <si>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</si>
  <si>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</si>
  <si>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</si>
  <si>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</si>
  <si>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</si>
  <si>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</si>
  <si>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</si>
  <si>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</si>
  <si>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</si>
  <si>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</si>
  <si>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</si>
  <si>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</si>
  <si>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</si>
  <si>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</si>
  <si>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</si>
  <si>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</si>
  <si>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</si>
  <si>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</si>
  <si>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</si>
  <si>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</si>
  <si>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</si>
  <si>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</si>
  <si>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</si>
  <si>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</si>
  <si>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</si>
  <si>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</si>
  <si>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</si>
  <si>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</si>
  <si>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</si>
  <si>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</si>
  <si>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</si>
  <si>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</si>
  <si>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</si>
  <si>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</si>
  <si>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</si>
  <si>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</si>
  <si>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</si>
  <si>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</si>
  <si>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</si>
  <si>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</si>
  <si>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</si>
  <si>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</si>
  <si>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</si>
  <si>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</si>
  <si>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</si>
  <si>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</si>
  <si>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</si>
  <si>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</si>
  <si>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</si>
  <si>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</si>
  <si>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</si>
  <si>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</si>
  <si>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</si>
  <si>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</si>
  <si>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</si>
  <si>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</si>
  <si>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</si>
  <si>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</si>
  <si>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</si>
  <si>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</si>
  <si>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</si>
  <si>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</si>
  <si>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</si>
  <si>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</si>
  <si>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</si>
  <si>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</si>
  <si>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</si>
  <si>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</si>
  <si>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</si>
  <si>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</si>
  <si>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</si>
  <si>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</si>
  <si>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</si>
  <si>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</si>
  <si>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</si>
  <si>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</si>
  <si>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</si>
  <si>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</si>
  <si>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</si>
  <si>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</si>
  <si>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</si>
  <si>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</si>
  <si>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</si>
  <si>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</si>
  <si>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</si>
  <si>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</si>
  <si>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</si>
  <si>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</si>
  <si>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</si>
  <si>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</si>
  <si>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</si>
  <si>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</si>
  <si>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</si>
  <si>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</si>
  <si>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</si>
  <si>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</si>
  <si>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</si>
  <si>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</si>
  <si>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</si>
  <si>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</si>
  <si>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</si>
  <si>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</si>
  <si>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</si>
  <si>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</si>
  <si>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</si>
  <si>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</si>
  <si>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</si>
  <si>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</si>
  <si>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</si>
  <si>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</si>
  <si>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</si>
  <si>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</si>
  <si>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</si>
  <si>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</si>
  <si>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</si>
  <si>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</si>
  <si>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</si>
  <si>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</si>
  <si>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</si>
  <si>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</si>
  <si>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</si>
  <si>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</si>
  <si>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</si>
  <si>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</si>
  <si>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</si>
  <si>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</si>
  <si>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</si>
  <si>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</si>
  <si>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</si>
  <si>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</si>
  <si>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</si>
  <si>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</si>
  <si>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</si>
  <si>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</si>
  <si>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</si>
  <si>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</si>
  <si>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</si>
  <si>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</si>
  <si>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</si>
  <si>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</si>
  <si>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</si>
  <si>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</si>
  <si>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</si>
  <si>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</si>
  <si>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</si>
  <si>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</si>
  <si>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</si>
  <si>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</si>
  <si>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</si>
  <si>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</si>
  <si>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</si>
  <si>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</si>
  <si>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</si>
  <si>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</si>
  <si>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</si>
  <si>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</si>
  <si>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</si>
  <si>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</si>
  <si>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</si>
  <si>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</si>
  <si>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</si>
  <si>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</si>
  <si>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</si>
  <si>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</si>
  <si>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</si>
  <si>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</si>
  <si>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</si>
  <si>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</si>
  <si>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</si>
  <si>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</si>
  <si>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</si>
  <si>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</si>
  <si>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</si>
  <si>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</si>
  <si>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</si>
  <si>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</si>
  <si>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</si>
  <si>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</si>
  <si>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</si>
  <si>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</si>
  <si>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</si>
  <si>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</si>
  <si>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</si>
  <si>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</si>
  <si>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</si>
  <si>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</si>
  <si>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</si>
  <si>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</si>
  <si>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</si>
  <si>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</si>
  <si>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</si>
  <si>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</si>
  <si>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</si>
  <si>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</si>
  <si>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</si>
  <si>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</si>
  <si>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</si>
  <si>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</si>
  <si>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</si>
  <si>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</si>
  <si>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</si>
  <si>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</si>
  <si>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</si>
  <si>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</si>
  <si>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</si>
  <si>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</si>
  <si>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</si>
  <si>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</si>
  <si>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</si>
  <si>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</si>
  <si>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</si>
  <si>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</si>
  <si>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</si>
  <si>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</si>
  <si>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</si>
  <si>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</si>
  <si>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</si>
  <si>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</si>
  <si>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</si>
  <si>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</si>
  <si>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</si>
  <si>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</si>
  <si>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</si>
  <si>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</si>
  <si>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</si>
  <si>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</si>
  <si>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</si>
  <si>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</si>
  <si>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</si>
  <si>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</si>
  <si>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</si>
  <si>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</si>
  <si>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</si>
  <si>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</si>
  <si>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</si>
  <si>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</si>
  <si>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</si>
  <si>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</si>
  <si>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</si>
  <si>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</si>
  <si>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</si>
  <si>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</si>
  <si>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</si>
  <si>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</si>
  <si>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</si>
  <si>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</si>
  <si>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</si>
  <si>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</si>
  <si>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</si>
  <si>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</si>
  <si>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</si>
  <si>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</si>
  <si>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</si>
  <si>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</si>
  <si>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</si>
  <si>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</si>
  <si>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</si>
  <si>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</si>
  <si>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</si>
  <si>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</si>
  <si>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</si>
  <si>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</si>
  <si>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</si>
  <si>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</si>
  <si>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</si>
  <si>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</si>
  <si>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</si>
  <si>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</si>
  <si>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</si>
  <si>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</si>
  <si>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</si>
  <si>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</si>
  <si>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</si>
  <si>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</si>
  <si>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</si>
  <si>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</si>
  <si>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</si>
  <si>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</si>
  <si>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</si>
  <si>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</si>
  <si>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</si>
  <si>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</si>
  <si>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</si>
  <si>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</si>
  <si>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</si>
  <si>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</si>
  <si>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</si>
  <si>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</si>
  <si>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</si>
  <si>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</si>
  <si>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</si>
  <si>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</si>
  <si>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</si>
  <si>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</si>
  <si>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</si>
  <si>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</si>
  <si>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</si>
  <si>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</si>
  <si>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</si>
  <si>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</si>
  <si>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</si>
  <si>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</si>
  <si>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</si>
  <si>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</si>
  <si>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</si>
  <si>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</si>
  <si>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</si>
  <si>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</si>
  <si>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</si>
  <si>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</si>
  <si>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</si>
  <si>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</si>
  <si>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</si>
  <si>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</si>
  <si>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</si>
  <si>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</si>
  <si>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</si>
  <si>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</si>
  <si>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</si>
  <si>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</si>
  <si>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</si>
  <si>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</si>
  <si>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</si>
  <si>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</si>
  <si>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</si>
  <si>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</si>
  <si>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</si>
  <si>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</si>
  <si>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</si>
  <si>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</si>
  <si>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</si>
  <si>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</si>
  <si>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</si>
  <si>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</si>
  <si>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</si>
  <si>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</si>
  <si>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</si>
  <si>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</si>
  <si>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</si>
  <si>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</si>
  <si>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</si>
  <si>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</si>
  <si>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</si>
  <si>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</si>
  <si>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</si>
  <si>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</si>
  <si>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</si>
  <si>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</si>
  <si>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</si>
  <si>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</si>
  <si>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</si>
  <si>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</si>
  <si>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</si>
  <si>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</si>
  <si>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</si>
  <si>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</si>
  <si>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</si>
  <si>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</si>
  <si>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</si>
  <si>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</si>
  <si>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</si>
  <si>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</si>
  <si>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</si>
  <si>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</si>
  <si>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</si>
  <si>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</si>
  <si>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</si>
  <si>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</si>
  <si>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</si>
  <si>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</si>
  <si>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</si>
  <si>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</si>
  <si>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</si>
  <si>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</si>
  <si>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</si>
  <si>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</si>
  <si>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</si>
  <si>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</si>
  <si>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</si>
  <si>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</si>
  <si>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</si>
  <si>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</si>
  <si>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</si>
  <si>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</si>
  <si>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</si>
  <si>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</si>
  <si>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</si>
  <si>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</si>
  <si>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</si>
  <si>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</si>
  <si>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</si>
  <si>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</si>
  <si>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</si>
  <si>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</si>
  <si>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</si>
  <si>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</si>
  <si>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</si>
  <si>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</si>
  <si>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</si>
  <si>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</si>
  <si>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</si>
  <si>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</si>
  <si>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</si>
  <si>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</si>
  <si>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</si>
  <si>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</si>
  <si>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</si>
  <si>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</si>
  <si>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</si>
  <si>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</si>
  <si>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</si>
  <si>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</si>
  <si>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</si>
  <si>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</si>
  <si>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</si>
  <si>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</si>
  <si>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</si>
  <si>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</si>
  <si>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</si>
  <si>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</si>
  <si>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</si>
  <si>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</si>
  <si>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</si>
  <si>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</si>
  <si>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</si>
  <si>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</si>
  <si>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</si>
  <si>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</si>
  <si>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</si>
  <si>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</si>
  <si>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</si>
  <si>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</si>
  <si>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</si>
  <si>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</si>
  <si>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</si>
  <si>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</si>
  <si>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</si>
  <si>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</si>
  <si>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</si>
  <si>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</si>
  <si>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</si>
  <si>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</si>
  <si>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</si>
  <si>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</si>
  <si>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</si>
  <si>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</si>
  <si>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</si>
  <si>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</si>
  <si>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</si>
  <si>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</si>
  <si>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</si>
  <si>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</si>
  <si>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</si>
  <si>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</si>
  <si>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</si>
  <si>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</si>
  <si>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</si>
  <si>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</si>
  <si>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</si>
  <si>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</si>
  <si>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</si>
  <si>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</si>
  <si>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</si>
  <si>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</si>
  <si>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</si>
  <si>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</si>
  <si>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</si>
  <si>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</si>
  <si>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</si>
  <si>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</si>
  <si>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</si>
  <si>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</si>
  <si>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</si>
  <si>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</si>
  <si>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</si>
  <si>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</si>
  <si>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</si>
  <si>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</si>
  <si>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</si>
  <si>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</si>
  <si>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</si>
  <si>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</si>
  <si>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</si>
  <si>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</si>
  <si>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</si>
  <si>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</si>
  <si>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</si>
  <si>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</si>
  <si>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</si>
  <si>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</si>
  <si>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</si>
  <si>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</si>
  <si>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</si>
  <si>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</si>
  <si>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</si>
  <si>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</si>
  <si>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</si>
  <si>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</si>
  <si>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</si>
  <si>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</si>
  <si>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</si>
  <si>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</si>
  <si>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</si>
  <si>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</si>
  <si>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</si>
  <si>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</si>
  <si>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</si>
  <si>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</si>
  <si>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</si>
  <si>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</si>
  <si>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</si>
  <si>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</si>
  <si>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</si>
  <si>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</si>
  <si>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</si>
  <si>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</si>
  <si>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</si>
  <si>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</si>
  <si>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</si>
  <si>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</si>
  <si>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</si>
  <si>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</si>
  <si>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</si>
  <si>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</si>
  <si>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</si>
  <si>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</si>
  <si>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</si>
  <si>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</si>
  <si>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</si>
  <si>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</si>
  <si>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</si>
  <si>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</si>
  <si>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</si>
  <si>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</si>
  <si>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</si>
  <si>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</si>
  <si>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</si>
  <si>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</si>
  <si>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</si>
  <si>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</si>
  <si>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</si>
  <si>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</si>
  <si>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</si>
  <si>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</si>
  <si>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</si>
  <si>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</si>
  <si>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</si>
  <si>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</si>
  <si>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</si>
  <si>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</si>
  <si>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</si>
  <si>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</si>
  <si>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</si>
  <si>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</si>
  <si>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</si>
  <si>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</si>
  <si>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</si>
  <si>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</si>
  <si>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</si>
  <si>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</si>
  <si>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</si>
  <si>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</si>
  <si>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</si>
  <si>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</si>
  <si>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</si>
  <si>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</si>
  <si>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</si>
  <si>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</si>
  <si>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</si>
  <si>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</si>
  <si>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</si>
  <si>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</si>
  <si>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</si>
  <si>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</si>
  <si>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</si>
  <si>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</si>
  <si>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</si>
  <si>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</si>
  <si>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</si>
  <si>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</si>
  <si>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</si>
  <si>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</si>
  <si>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</si>
  <si>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</si>
  <si>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</si>
  <si>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</si>
  <si>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</si>
  <si>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</si>
  <si>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</si>
  <si>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</si>
  <si>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</si>
  <si>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</si>
  <si>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</si>
  <si>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</si>
  <si>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</si>
  <si>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</si>
  <si>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</si>
  <si>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</si>
  <si>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</si>
  <si>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</si>
  <si>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</si>
  <si>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</si>
  <si>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</si>
  <si>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</si>
  <si>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</si>
  <si>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</si>
  <si>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</si>
  <si>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</si>
  <si>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</si>
  <si>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</si>
  <si>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</si>
  <si>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</si>
  <si>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</si>
  <si>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</si>
  <si>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</si>
  <si>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</si>
  <si>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</si>
  <si>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</si>
  <si>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</si>
  <si>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</si>
  <si>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</si>
  <si>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</si>
  <si>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</si>
  <si>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</si>
  <si>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</si>
  <si>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</si>
  <si>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</si>
  <si>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</si>
  <si>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</si>
  <si>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</si>
  <si>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</si>
  <si>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</si>
  <si>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</si>
  <si>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</si>
  <si>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</si>
  <si>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</si>
  <si>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</si>
  <si>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</si>
  <si>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</si>
  <si>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</si>
  <si>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</si>
  <si>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</si>
  <si>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</si>
  <si>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</si>
  <si>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</si>
  <si>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</si>
  <si>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</si>
  <si>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</si>
  <si>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</si>
  <si>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</si>
  <si>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</si>
  <si>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</si>
  <si>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</si>
  <si>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</si>
  <si>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</si>
  <si>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</si>
  <si>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</si>
  <si>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</si>
  <si>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</si>
  <si>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</si>
  <si>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</si>
  <si>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</si>
  <si>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</si>
  <si>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</si>
  <si>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</si>
  <si>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</si>
  <si>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</si>
  <si>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</si>
  <si>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</si>
  <si>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</si>
  <si>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</si>
  <si>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</si>
  <si>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</si>
  <si>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</si>
  <si>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</si>
  <si>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</si>
  <si>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</si>
  <si>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</si>
  <si>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</si>
  <si>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</si>
  <si>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</si>
  <si>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</si>
  <si>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</si>
  <si>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</si>
  <si>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</si>
  <si>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</si>
  <si>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</si>
  <si>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</si>
  <si>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</si>
  <si>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</si>
  <si>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</si>
  <si>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</si>
  <si>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</si>
  <si>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</si>
  <si>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</si>
  <si>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</si>
  <si>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</si>
  <si>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</si>
  <si>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</si>
  <si>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</si>
  <si>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</si>
  <si>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</si>
  <si>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</si>
  <si>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</si>
  <si>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</si>
  <si>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</si>
  <si>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</si>
  <si>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</si>
  <si>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</si>
  <si>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</si>
  <si>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</si>
  <si>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</si>
  <si>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</si>
  <si>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</si>
  <si>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</si>
  <si>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</si>
  <si>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</si>
  <si>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</si>
  <si>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</si>
  <si>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</si>
  <si>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</si>
  <si>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</si>
  <si>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</si>
  <si>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</si>
  <si>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</si>
  <si>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</si>
  <si>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</si>
  <si>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</si>
  <si>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</si>
  <si>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</si>
  <si>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</si>
  <si>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</si>
  <si>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</si>
  <si>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</si>
  <si>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</si>
  <si>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</si>
  <si>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</si>
  <si>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</si>
  <si>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</si>
  <si>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</si>
  <si>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</si>
  <si>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</si>
  <si>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</si>
  <si>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</si>
  <si>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</si>
  <si>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</si>
  <si>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</si>
  <si>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</si>
  <si>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</si>
  <si>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</si>
  <si>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</si>
  <si>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</si>
  <si>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</si>
  <si>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</si>
  <si>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</si>
  <si>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</si>
  <si>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</si>
  <si>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</si>
  <si>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</si>
  <si>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</si>
  <si>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</si>
  <si>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</si>
  <si>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</si>
  <si>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</si>
  <si>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</si>
  <si>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</si>
  <si>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</si>
  <si>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</si>
  <si>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</si>
  <si>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</si>
  <si>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</si>
  <si>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</si>
  <si>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</si>
  <si>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</si>
  <si>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</si>
  <si>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</si>
  <si>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</si>
  <si>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</si>
  <si>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</si>
  <si>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</si>
  <si>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</si>
  <si>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</si>
  <si>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</si>
  <si>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</si>
  <si>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</si>
  <si>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</si>
  <si>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</si>
  <si>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</si>
  <si>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</si>
  <si>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</si>
  <si>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</si>
  <si>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</si>
  <si>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</si>
  <si>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</si>
  <si>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</si>
  <si>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</si>
  <si>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</si>
  <si>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</si>
  <si>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</si>
  <si>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</si>
  <si>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</si>
  <si>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</si>
  <si>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</si>
  <si>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</si>
  <si>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</si>
  <si>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</si>
  <si>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</si>
  <si>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</si>
  <si>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</si>
  <si>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</si>
  <si>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</si>
  <si>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</si>
  <si>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</si>
  <si>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</si>
  <si>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</si>
  <si>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</si>
  <si>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</si>
  <si>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</si>
  <si>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</si>
  <si>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</si>
  <si>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</si>
  <si>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</si>
  <si>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</si>
  <si>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</si>
  <si>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</si>
  <si>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</si>
  <si>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</si>
  <si>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</si>
  <si>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</si>
  <si>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</si>
  <si>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</si>
  <si>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</si>
  <si>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</si>
  <si>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</si>
  <si>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</si>
  <si>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</si>
  <si>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</si>
  <si>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</si>
  <si>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</si>
  <si>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</si>
  <si>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</si>
  <si>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</si>
  <si>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</si>
  <si>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</si>
  <si>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</si>
  <si>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</si>
  <si>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</si>
  <si>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</si>
  <si>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</si>
  <si>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</si>
  <si>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</si>
  <si>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</si>
  <si>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</si>
  <si>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</si>
  <si>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</si>
  <si>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</si>
  <si>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</si>
  <si>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</si>
  <si>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</si>
  <si>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</si>
  <si>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</si>
  <si>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</si>
  <si>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</si>
  <si>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</si>
  <si>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</si>
  <si>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</si>
  <si>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</si>
  <si>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</si>
  <si>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</si>
  <si>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</si>
  <si>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</si>
  <si>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</si>
  <si>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</si>
  <si>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</si>
  <si>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</si>
  <si>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</si>
  <si>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</si>
  <si>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</si>
  <si>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</si>
  <si>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</si>
  <si>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</si>
  <si>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</si>
  <si>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</si>
  <si>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</si>
  <si>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</si>
  <si>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</si>
  <si>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</si>
  <si>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</si>
  <si>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</si>
  <si>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</si>
  <si>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</si>
  <si>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</si>
  <si>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</si>
  <si>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</si>
  <si>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</si>
  <si>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</si>
  <si>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</si>
  <si>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</si>
  <si>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</si>
  <si>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</si>
  <si>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</si>
  <si>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</si>
  <si>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</si>
  <si>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</si>
  <si>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</si>
  <si>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</si>
  <si>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</si>
  <si>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</si>
  <si>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</si>
  <si>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</si>
  <si>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</si>
  <si>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</si>
  <si>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</si>
  <si>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</si>
  <si>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</si>
  <si>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</si>
  <si>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</si>
  <si>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</si>
  <si>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</si>
  <si>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</si>
  <si>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</si>
  <si>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</si>
  <si>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</si>
  <si>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</si>
  <si>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</si>
  <si>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</si>
  <si>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</si>
  <si>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</si>
  <si>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</si>
  <si>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</si>
  <si>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</si>
  <si>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</si>
  <si>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</si>
  <si>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</si>
  <si>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</si>
  <si>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</si>
  <si>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</si>
  <si>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</si>
  <si>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</si>
  <si>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</si>
  <si>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</si>
  <si>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</si>
  <si>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</si>
  <si>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</si>
  <si>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</si>
  <si>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</si>
  <si>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</si>
  <si>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</si>
  <si>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</si>
  <si>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</si>
  <si>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</si>
  <si>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</si>
  <si>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</si>
  <si>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</si>
  <si>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</si>
  <si>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</si>
  <si>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</si>
  <si>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</si>
  <si>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</si>
  <si>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</si>
  <si>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</si>
  <si>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</si>
  <si>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</si>
  <si>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</si>
  <si>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</si>
  <si>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</si>
  <si>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</si>
  <si>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</si>
  <si>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</si>
  <si>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</si>
  <si>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</si>
  <si>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</si>
  <si>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</si>
  <si>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</si>
  <si>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</si>
  <si>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</si>
  <si>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</si>
  <si>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</si>
  <si>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</si>
  <si>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</si>
  <si>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</si>
  <si>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</si>
  <si>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</si>
  <si>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</si>
  <si>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</si>
  <si>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</si>
  <si>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</si>
  <si>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</si>
  <si>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</si>
  <si>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</si>
  <si>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</si>
  <si>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</si>
  <si>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</si>
  <si>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</si>
  <si>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</si>
  <si>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</si>
  <si>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</si>
  <si>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</si>
  <si>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</si>
  <si>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</si>
  <si>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</si>
  <si>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</si>
  <si>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</si>
  <si>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</si>
  <si>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</si>
  <si>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</si>
  <si>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</si>
  <si>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</si>
  <si>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</si>
  <si>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</si>
  <si>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</si>
  <si>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</si>
  <si>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</si>
  <si>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</si>
  <si>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</si>
  <si>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</si>
  <si>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</si>
  <si>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</si>
  <si>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</si>
  <si>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</si>
  <si>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</si>
  <si>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</si>
  <si>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</si>
  <si>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</si>
  <si>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</si>
  <si>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</si>
  <si>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</si>
  <si>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</si>
  <si>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</si>
  <si>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</si>
  <si>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</si>
  <si>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</si>
  <si>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</si>
  <si>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</si>
  <si>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</si>
  <si>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</si>
  <si>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</si>
  <si>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</si>
  <si>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</si>
  <si>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</si>
  <si>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</si>
  <si>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</si>
  <si>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</si>
  <si>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</si>
  <si>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</si>
  <si>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</si>
  <si>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</si>
  <si>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</si>
  <si>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</si>
  <si>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</si>
  <si>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</si>
  <si>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</si>
  <si>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</si>
  <si>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</si>
  <si>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</si>
  <si>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</si>
  <si>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</si>
  <si>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</si>
  <si>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</si>
  <si>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</si>
  <si>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</si>
  <si>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</si>
  <si>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</si>
  <si>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</si>
  <si>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</si>
  <si>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</si>
  <si>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</si>
  <si>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</si>
  <si>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</si>
  <si>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</si>
  <si>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</si>
  <si>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</si>
  <si>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</si>
  <si>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</si>
  <si>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</si>
  <si>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</si>
  <si>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</si>
  <si>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</si>
  <si>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</si>
  <si>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</si>
  <si>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</si>
  <si>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</si>
  <si>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</si>
  <si>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</si>
  <si>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</si>
  <si>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</si>
  <si>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</si>
  <si>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</si>
  <si>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</si>
  <si>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</si>
  <si>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</si>
  <si>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</si>
  <si>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</si>
  <si>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</si>
  <si>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</si>
  <si>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</si>
  <si>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</si>
  <si>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</si>
  <si>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</si>
  <si>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</si>
  <si>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</si>
  <si>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</si>
  <si>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</si>
  <si>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</si>
  <si>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</si>
  <si>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</si>
  <si>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</si>
  <si>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</si>
  <si>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</si>
  <si>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</si>
  <si>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</si>
  <si>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</si>
  <si>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</si>
  <si>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</si>
  <si>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</si>
  <si>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</si>
  <si>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</si>
  <si>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</si>
  <si>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</si>
  <si>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</si>
  <si>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</si>
  <si>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</si>
  <si>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</si>
  <si>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</si>
  <si>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</si>
  <si>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</si>
  <si>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</si>
  <si>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</si>
  <si>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</si>
  <si>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</si>
  <si>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</si>
  <si>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</si>
  <si>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</si>
  <si>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</si>
  <si>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</si>
  <si>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</si>
  <si>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</si>
  <si>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</si>
  <si>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</si>
  <si>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</si>
  <si>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</si>
  <si>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</si>
  <si>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</si>
  <si>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</si>
  <si>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</si>
  <si>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</si>
  <si>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</si>
  <si>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</si>
  <si>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</si>
  <si>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</si>
  <si>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</si>
  <si>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</si>
  <si>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</si>
  <si>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</si>
  <si>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</si>
  <si>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</si>
  <si>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</si>
  <si>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</si>
  <si>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</si>
  <si>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</si>
  <si>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</si>
  <si>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</si>
  <si>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</si>
  <si>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</si>
  <si>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</si>
  <si>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</si>
  <si>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</si>
  <si>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</si>
  <si>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</si>
  <si>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</si>
  <si>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</si>
  <si>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</si>
  <si>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</si>
  <si>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</si>
  <si>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</si>
  <si>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</si>
  <si>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</si>
  <si>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</si>
  <si>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</si>
  <si>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</si>
  <si>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</si>
  <si>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</si>
  <si>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</si>
  <si>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</si>
  <si>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</si>
  <si>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</si>
  <si>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</si>
  <si>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</si>
  <si>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</si>
  <si>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</si>
  <si>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</si>
  <si>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</si>
  <si>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</si>
  <si>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</si>
  <si>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</si>
  <si>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</si>
  <si>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</si>
  <si>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</si>
  <si>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</si>
  <si>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</si>
  <si>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</si>
  <si>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</si>
  <si>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</si>
  <si>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</si>
  <si>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</si>
  <si>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</si>
  <si>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</si>
  <si>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</si>
  <si>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</si>
  <si>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</si>
  <si>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</si>
  <si>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</si>
  <si>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</si>
  <si>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</si>
  <si>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</si>
  <si>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</si>
  <si>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</si>
  <si>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</si>
  <si>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</si>
  <si>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</si>
  <si>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</si>
  <si>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</si>
  <si>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</si>
  <si>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</si>
  <si>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</si>
  <si>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</si>
  <si>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</si>
  <si>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</si>
  <si>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</si>
  <si>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</si>
  <si>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</si>
  <si>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</si>
  <si>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</si>
  <si>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</si>
  <si>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</si>
  <si>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</si>
  <si>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</si>
  <si>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</si>
  <si>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</si>
  <si>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</si>
  <si>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</si>
  <si>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</si>
  <si>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</si>
  <si>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</si>
  <si>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</si>
  <si>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</si>
  <si>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</si>
  <si>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</si>
  <si>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</si>
  <si>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</si>
  <si>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</si>
  <si>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</si>
  <si>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</si>
  <si>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</si>
  <si>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</si>
  <si>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</si>
  <si>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</si>
  <si>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</si>
  <si>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</si>
  <si>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</si>
  <si>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</si>
  <si>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</si>
  <si>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</si>
  <si>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</si>
  <si>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</si>
  <si>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</si>
  <si>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</si>
  <si>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</si>
  <si>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</si>
  <si>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</si>
  <si>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</si>
  <si>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</si>
  <si>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</si>
  <si>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</si>
  <si>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</si>
  <si>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</si>
  <si>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</si>
  <si>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</si>
  <si>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</si>
  <si>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</si>
  <si>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</si>
  <si>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</si>
  <si>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</si>
  <si>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</si>
  <si>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</si>
  <si>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</si>
  <si>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</si>
  <si>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</si>
  <si>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</si>
  <si>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</si>
  <si>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</si>
  <si>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</si>
  <si>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</si>
  <si>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</si>
  <si>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</si>
  <si>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</si>
  <si>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</si>
  <si>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</si>
  <si>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</si>
  <si>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</si>
  <si>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</si>
  <si>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</si>
  <si>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</si>
  <si>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</si>
  <si>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</si>
  <si>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</si>
  <si>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</si>
  <si>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</si>
  <si>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</si>
  <si>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</si>
  <si>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</si>
  <si>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</si>
  <si>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</si>
  <si>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</si>
  <si>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</si>
  <si>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</si>
  <si>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</si>
  <si>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</si>
  <si>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</si>
  <si>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</si>
  <si>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</si>
  <si>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</si>
  <si>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</si>
  <si>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</si>
  <si>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</si>
  <si>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</si>
  <si>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</si>
  <si>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</si>
  <si>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</si>
  <si>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</si>
  <si>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</si>
  <si>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</si>
  <si>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</si>
  <si>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</si>
  <si>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</si>
  <si>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</si>
  <si>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</si>
  <si>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</si>
  <si>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</si>
  <si>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</si>
  <si>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</si>
  <si>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</si>
  <si>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</si>
  <si>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</si>
  <si>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</si>
  <si>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</si>
  <si>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</si>
  <si>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</si>
  <si>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</si>
  <si>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</si>
  <si>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</si>
  <si>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</si>
  <si>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</si>
  <si>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</si>
  <si>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</si>
  <si>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</si>
  <si>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</si>
  <si>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</si>
  <si>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</si>
  <si>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</si>
  <si>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</si>
  <si>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</si>
  <si>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</si>
  <si>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</si>
  <si>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</si>
  <si>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</si>
  <si>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</si>
  <si>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</si>
  <si>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</si>
  <si>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</si>
  <si>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</si>
  <si>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</si>
  <si>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</si>
  <si>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</si>
  <si>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</si>
  <si>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</si>
  <si>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</si>
  <si>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</si>
  <si>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</si>
  <si>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</si>
  <si>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</si>
  <si>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</si>
  <si>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</si>
  <si>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</si>
  <si>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</si>
  <si>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</si>
  <si>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</si>
  <si>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</si>
  <si>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</si>
  <si>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</si>
  <si>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</si>
  <si>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</si>
  <si>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</si>
  <si>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</si>
  <si>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</si>
  <si>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</si>
  <si>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</si>
  <si>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</si>
  <si>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</si>
  <si>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</si>
  <si>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</si>
  <si>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</si>
  <si>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</si>
  <si>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</si>
  <si>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</si>
  <si>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</si>
  <si>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</si>
  <si>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</si>
  <si>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</si>
  <si>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</si>
  <si>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</si>
  <si>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</si>
  <si>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</si>
  <si>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</si>
  <si>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</si>
  <si>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</si>
  <si>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</si>
  <si>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</si>
  <si>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</si>
  <si>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</si>
  <si>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</si>
  <si>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</si>
  <si>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</si>
  <si>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</si>
  <si>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</si>
  <si>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</si>
  <si>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</si>
  <si>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</si>
  <si>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</si>
  <si>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</si>
  <si>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</si>
  <si>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</si>
  <si>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</si>
  <si>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</si>
  <si>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</si>
  <si>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</si>
  <si>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</si>
  <si>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</si>
  <si>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</si>
  <si>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</si>
  <si>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</si>
  <si>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</si>
  <si>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</si>
  <si>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</si>
  <si>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</si>
  <si>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</si>
  <si>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</si>
  <si>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</si>
  <si>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</si>
  <si>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</si>
  <si>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</si>
  <si>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</si>
  <si>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</si>
  <si>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</si>
  <si>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</si>
  <si>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</si>
  <si>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</si>
  <si>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</si>
  <si>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</si>
  <si>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</si>
  <si>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</si>
  <si>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</si>
  <si>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</si>
  <si>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</si>
  <si>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</si>
  <si>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</si>
  <si>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</si>
  <si>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</si>
  <si>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</si>
  <si>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</si>
  <si>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</si>
  <si>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</si>
  <si>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</si>
  <si>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</si>
  <si>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</si>
  <si>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</si>
  <si>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</si>
  <si>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</si>
  <si>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</si>
  <si>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</si>
  <si>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</si>
  <si>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</si>
  <si>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</si>
  <si>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</si>
  <si>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</si>
  <si>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</si>
  <si>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</si>
  <si>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</si>
  <si>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</si>
  <si>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</si>
  <si>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</si>
  <si>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</si>
  <si>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</si>
  <si>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</si>
  <si>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</si>
  <si>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</si>
  <si>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</si>
  <si>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</si>
  <si>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</si>
  <si>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</si>
  <si>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</si>
  <si>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</si>
  <si>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</si>
  <si>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</si>
  <si>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</si>
  <si>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</si>
  <si>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</si>
  <si>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</si>
  <si>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</si>
  <si>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</si>
  <si>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</si>
  <si>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</si>
  <si>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</si>
  <si>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</si>
  <si>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</si>
  <si>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</si>
  <si>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</si>
  <si>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</si>
  <si>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</si>
  <si>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</si>
  <si>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</si>
  <si>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</si>
  <si>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</si>
  <si>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</si>
  <si>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</si>
  <si>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</si>
  <si>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</si>
  <si>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</si>
  <si>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</si>
  <si>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</si>
  <si>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</si>
  <si>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</si>
  <si>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</si>
  <si>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</si>
  <si>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</si>
  <si>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</si>
  <si>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</si>
  <si>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</si>
  <si>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</si>
  <si>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</si>
  <si>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</si>
  <si>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</si>
  <si>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</si>
  <si>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</si>
  <si>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</si>
  <si>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</si>
  <si>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</si>
  <si>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</si>
  <si>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</si>
  <si>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</si>
  <si>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</si>
  <si>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</si>
  <si>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</si>
  <si>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</si>
  <si>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</si>
  <si>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</si>
  <si>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</si>
  <si>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</si>
  <si>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</si>
  <si>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</si>
  <si>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</si>
  <si>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</si>
  <si>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</si>
  <si>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</si>
  <si>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</si>
  <si>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</si>
  <si>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</si>
  <si>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</si>
  <si>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</si>
  <si>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</si>
  <si>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</si>
  <si>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</si>
  <si>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</si>
  <si>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</si>
  <si>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</si>
  <si>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</si>
  <si>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</si>
  <si>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</si>
  <si>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</si>
  <si>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</si>
  <si>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</si>
  <si>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</si>
  <si>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</si>
  <si>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</si>
  <si>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</si>
  <si>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</si>
  <si>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</si>
  <si>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</si>
  <si>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</si>
  <si>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</si>
  <si>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</si>
  <si>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</si>
  <si>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</si>
  <si>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</si>
  <si>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</si>
  <si>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</si>
  <si>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</si>
  <si>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</si>
  <si>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</si>
  <si>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</si>
  <si>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</si>
  <si>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</si>
  <si>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</si>
  <si>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</si>
  <si>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</si>
  <si>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</si>
  <si>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</si>
  <si>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</si>
  <si>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</si>
  <si>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</si>
  <si>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</si>
  <si>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</si>
  <si>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</si>
  <si>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</si>
  <si>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</si>
  <si>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</si>
  <si>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</si>
  <si>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</si>
  <si>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</si>
  <si>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</si>
  <si>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</si>
  <si>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</si>
  <si>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</si>
  <si>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</si>
  <si>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</si>
  <si>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</si>
  <si>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</si>
  <si>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</si>
  <si>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</si>
  <si>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</si>
  <si>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</si>
  <si>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</si>
  <si>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</si>
  <si>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</si>
  <si>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</si>
  <si>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</si>
  <si>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</si>
  <si>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</si>
  <si>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</si>
  <si>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</si>
  <si>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</si>
  <si>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</si>
  <si>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</si>
  <si>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</si>
  <si>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</si>
  <si>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</si>
  <si>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</si>
  <si>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</si>
  <si>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</si>
  <si>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</si>
  <si>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</si>
  <si>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</si>
  <si>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</si>
  <si>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</si>
  <si>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</si>
  <si>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</si>
  <si>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</si>
  <si>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</si>
  <si>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</si>
  <si>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</si>
  <si>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</si>
  <si>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</si>
  <si>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</si>
  <si>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</si>
  <si>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</si>
  <si>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</si>
  <si>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</si>
  <si>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</si>
  <si>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</si>
  <si>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</si>
  <si>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</si>
  <si>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</si>
  <si>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</si>
  <si>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</si>
  <si>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</si>
  <si>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</si>
  <si>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</si>
  <si>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</si>
  <si>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</si>
  <si>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</si>
  <si>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</si>
  <si>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</si>
  <si>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</si>
  <si>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</si>
  <si>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</si>
  <si>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</si>
  <si>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</si>
  <si>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</si>
  <si>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</si>
  <si>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</si>
  <si>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</si>
  <si>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</si>
  <si>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</si>
  <si>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</si>
  <si>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</si>
  <si>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</si>
  <si>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</si>
  <si>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</si>
  <si>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</si>
  <si>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</si>
  <si>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</si>
  <si>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</si>
  <si>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</si>
  <si>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</si>
  <si>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</si>
  <si>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</si>
  <si>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</si>
  <si>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</si>
  <si>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</si>
  <si>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</si>
  <si>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</si>
  <si>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</si>
  <si>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</si>
  <si>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</si>
  <si>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</si>
  <si>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</si>
  <si>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</si>
  <si>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</si>
  <si>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</si>
  <si>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</si>
  <si>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</si>
  <si>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</si>
  <si>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</si>
  <si>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</si>
  <si>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</si>
  <si>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</si>
  <si>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</si>
  <si>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</si>
  <si>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</si>
  <si>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</si>
  <si>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</si>
  <si>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</si>
  <si>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</si>
  <si>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</si>
  <si>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</si>
  <si>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</si>
  <si>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</si>
  <si>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</si>
  <si>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</si>
  <si>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</si>
  <si>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</si>
  <si>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</si>
  <si>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</si>
  <si>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</si>
  <si>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</si>
  <si>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</si>
  <si>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</si>
  <si>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</si>
  <si>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</si>
  <si>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</si>
  <si>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</si>
  <si>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</si>
  <si>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</si>
  <si>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</si>
  <si>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</si>
  <si>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</si>
  <si>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</si>
  <si>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</si>
  <si>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</si>
  <si>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</si>
  <si>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</si>
  <si>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</si>
  <si>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</si>
  <si>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</si>
  <si>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</si>
  <si>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</si>
  <si>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</si>
  <si>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</si>
  <si>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</si>
  <si>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</si>
  <si>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</si>
  <si>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</si>
  <si>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</si>
  <si>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</si>
  <si>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</si>
  <si>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</si>
  <si>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</si>
  <si>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</si>
  <si>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</si>
  <si>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</si>
  <si>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</si>
  <si>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</si>
  <si>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</si>
  <si>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</si>
  <si>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</si>
  <si>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</si>
  <si>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</si>
  <si>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</si>
  <si>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</si>
  <si>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</si>
  <si>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</si>
  <si>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</si>
  <si>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</si>
  <si>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</si>
  <si>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</si>
  <si>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</si>
  <si>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</si>
  <si>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</si>
  <si>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</si>
  <si>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</si>
  <si>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</si>
  <si>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</si>
  <si>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</si>
  <si>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</si>
  <si>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</si>
  <si>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</si>
  <si>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</si>
  <si>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</si>
  <si>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</si>
  <si>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</si>
  <si>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</si>
  <si>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</si>
  <si>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</si>
  <si>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</si>
  <si>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</si>
  <si>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</si>
  <si>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</si>
  <si>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</si>
  <si>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</si>
  <si>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</si>
  <si>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</si>
  <si>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</si>
  <si>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</si>
  <si>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</si>
  <si>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</si>
  <si>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</si>
  <si>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</si>
  <si>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</si>
  <si>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</si>
  <si>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</si>
  <si>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</si>
  <si>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</si>
  <si>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</si>
  <si>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</si>
  <si>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</si>
  <si>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</si>
  <si>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</si>
  <si>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</si>
  <si>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</si>
  <si>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</si>
  <si>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</si>
  <si>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</si>
  <si>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</si>
  <si>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</si>
  <si>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</si>
  <si>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</si>
  <si>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</si>
  <si>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</si>
  <si>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</si>
  <si>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</si>
  <si>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</si>
  <si>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</si>
  <si>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</si>
  <si>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</si>
  <si>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</si>
  <si>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</si>
  <si>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</si>
  <si>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</si>
  <si>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</si>
  <si>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</si>
  <si>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</si>
  <si>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</si>
  <si>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</si>
  <si>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</si>
  <si>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</si>
  <si>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</si>
  <si>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</si>
  <si>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</si>
  <si>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</si>
  <si>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</si>
  <si>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</si>
  <si>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</si>
  <si>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</si>
  <si>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</si>
  <si>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</si>
  <si>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</si>
  <si>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</si>
  <si>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</si>
  <si>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</si>
  <si>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</si>
  <si>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</si>
  <si>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</si>
  <si>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</si>
  <si>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</si>
  <si>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</si>
  <si>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</si>
  <si>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</si>
  <si>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</si>
  <si>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</si>
  <si>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</si>
  <si>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</si>
  <si>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</si>
  <si>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</si>
  <si>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</si>
  <si>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</si>
  <si>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</si>
  <si>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</si>
  <si>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</si>
  <si>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</si>
  <si>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</si>
  <si>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</si>
  <si>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</si>
  <si>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</si>
  <si>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</si>
  <si>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</si>
  <si>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</si>
  <si>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</si>
  <si>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</si>
  <si>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</si>
  <si>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</si>
  <si>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</si>
  <si>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</si>
  <si>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</si>
  <si>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</si>
  <si>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</si>
  <si>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</si>
  <si>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</si>
  <si>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</si>
  <si>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</si>
  <si>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</si>
  <si>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</si>
  <si>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</si>
  <si>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</si>
  <si>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</si>
  <si>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</si>
  <si>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</si>
  <si>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</si>
  <si>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</si>
  <si>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</si>
  <si>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</si>
  <si>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</si>
  <si>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</si>
  <si>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</si>
  <si>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</si>
  <si>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</si>
  <si>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</si>
  <si>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</si>
  <si>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</si>
  <si>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</si>
  <si>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</si>
  <si>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</si>
  <si>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</si>
  <si>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</si>
  <si>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</si>
  <si>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</si>
  <si>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</si>
  <si>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</si>
  <si>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</si>
  <si>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</si>
  <si>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</si>
  <si>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</si>
  <si>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</si>
  <si>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</si>
  <si>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</si>
  <si>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</si>
  <si>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</si>
  <si>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</si>
  <si>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</si>
  <si>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</si>
  <si>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</si>
  <si>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</si>
  <si>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</si>
  <si>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</si>
  <si>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</si>
  <si>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</si>
  <si>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</si>
  <si>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</si>
  <si>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</si>
  <si>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</si>
  <si>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</si>
  <si>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</si>
  <si>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</si>
  <si>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</si>
  <si>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</si>
  <si>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</si>
  <si>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</si>
  <si>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</si>
  <si>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</si>
  <si>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</si>
  <si>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</si>
  <si>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</si>
  <si>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</si>
  <si>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</si>
  <si>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</si>
  <si>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</si>
  <si>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</si>
  <si>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</si>
  <si>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</si>
  <si>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</si>
  <si>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</si>
  <si>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</si>
  <si>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</si>
  <si>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</si>
  <si>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</si>
  <si>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</si>
  <si>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</si>
  <si>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</si>
  <si>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</si>
  <si>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</si>
  <si>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</si>
  <si>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</si>
  <si>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</si>
  <si>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</si>
  <si>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</si>
  <si>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</si>
  <si>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</si>
  <si>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</si>
  <si>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</si>
  <si>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</si>
  <si>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</si>
  <si>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</si>
  <si>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</si>
  <si>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</si>
  <si>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</si>
  <si>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</si>
  <si>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</si>
  <si>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</si>
  <si>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</si>
  <si>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</si>
  <si>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</si>
  <si>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</si>
  <si>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</si>
  <si>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</si>
  <si>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</si>
  <si>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</si>
  <si>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</si>
  <si>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</si>
  <si>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</si>
  <si>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</si>
  <si>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</si>
  <si>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</si>
  <si>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</si>
  <si>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</si>
  <si>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</si>
  <si>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</si>
  <si>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</si>
  <si>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</si>
  <si>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</si>
  <si>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</si>
  <si>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</si>
  <si>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</si>
  <si>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</si>
  <si>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</si>
  <si>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</si>
  <si>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</si>
  <si>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</si>
  <si>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</si>
  <si>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</si>
  <si>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</si>
  <si>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</si>
  <si>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</si>
  <si>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</si>
  <si>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</si>
  <si>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</si>
  <si>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</si>
  <si>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</si>
  <si>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</si>
  <si>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</si>
  <si>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</si>
  <si>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</si>
  <si>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</si>
  <si>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</si>
  <si>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</si>
  <si>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</si>
  <si>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</si>
  <si>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</si>
  <si>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</si>
  <si>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</si>
  <si>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</si>
  <si>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</si>
  <si>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</si>
  <si>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</si>
  <si>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</si>
  <si>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</si>
  <si>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</si>
  <si>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</si>
  <si>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</si>
  <si>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</si>
  <si>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</si>
  <si>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</si>
  <si>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</si>
  <si>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</si>
  <si>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</si>
  <si>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</si>
  <si>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</si>
  <si>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</si>
  <si>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</si>
  <si>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</si>
  <si>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</si>
  <si>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</si>
  <si>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</si>
  <si>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</si>
  <si>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</si>
  <si>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</si>
  <si>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</si>
  <si>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</si>
  <si>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</si>
  <si>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</si>
  <si>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</si>
  <si>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</si>
  <si>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</si>
  <si>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</si>
  <si>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</si>
  <si>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</si>
  <si>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</si>
  <si>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</si>
  <si>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</si>
  <si>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</si>
  <si>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</si>
  <si>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</si>
  <si>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</si>
  <si>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</si>
  <si>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</si>
  <si>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</si>
  <si>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</si>
  <si>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</si>
  <si>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</si>
  <si>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</si>
  <si>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</si>
  <si>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</si>
  <si>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</si>
  <si>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</si>
  <si>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</si>
  <si>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</si>
  <si>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</si>
  <si>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</si>
  <si>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</si>
  <si>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</si>
  <si>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</si>
  <si>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</si>
  <si>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</si>
  <si>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</si>
  <si>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</si>
  <si>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</si>
  <si>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</si>
  <si>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</si>
  <si>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</si>
  <si>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</si>
  <si>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</si>
  <si>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</si>
  <si>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</si>
  <si>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</si>
  <si>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</si>
  <si>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</si>
  <si>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</si>
  <si>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</si>
  <si>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</si>
  <si>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</si>
  <si>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</si>
  <si>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</si>
  <si>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</si>
  <si>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</si>
  <si>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</si>
  <si>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</si>
  <si>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</si>
  <si>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</si>
  <si>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</si>
  <si>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</si>
  <si>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</si>
  <si>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</si>
  <si>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</si>
  <si>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</si>
  <si>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</si>
  <si>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</si>
  <si>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</si>
  <si>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</si>
  <si>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</si>
  <si>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</si>
  <si>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</si>
  <si>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</si>
  <si>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</si>
  <si>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</si>
  <si>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</si>
  <si>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</si>
  <si>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</si>
  <si>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</si>
  <si>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</si>
  <si>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</si>
  <si>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</si>
  <si>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</si>
  <si>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</si>
  <si>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</si>
  <si>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</si>
  <si>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</si>
  <si>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</si>
  <si>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</si>
  <si>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</si>
  <si>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</si>
  <si>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</si>
  <si>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</si>
  <si>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</si>
  <si>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</si>
  <si>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</si>
  <si>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</si>
  <si>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</si>
  <si>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</si>
  <si>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</si>
  <si>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</si>
  <si>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</si>
  <si>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</si>
  <si>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</si>
  <si>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</si>
  <si>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</si>
  <si>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</si>
  <si>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</si>
  <si>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</si>
  <si>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</si>
  <si>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</si>
  <si>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</si>
  <si>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</si>
  <si>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</si>
  <si>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</si>
  <si>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</si>
  <si>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</si>
  <si>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</si>
  <si>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</si>
  <si>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</si>
  <si>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</si>
  <si>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</si>
  <si>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</si>
  <si>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</si>
  <si>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</si>
  <si>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</si>
  <si>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</si>
  <si>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</si>
  <si>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</si>
  <si>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</si>
  <si>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</si>
  <si>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</si>
  <si>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</si>
  <si>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</si>
  <si>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</si>
  <si>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</si>
  <si>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</si>
  <si>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</si>
  <si>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</si>
  <si>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</si>
  <si>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</si>
  <si>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</si>
  <si>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</si>
  <si>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</si>
  <si>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</si>
  <si>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</si>
  <si>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</si>
  <si>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</si>
  <si>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</si>
  <si>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</si>
  <si>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</si>
  <si>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</si>
  <si>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</si>
  <si>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</si>
  <si>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</si>
  <si>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</si>
  <si>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</si>
  <si>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</si>
  <si>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</si>
  <si>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</si>
  <si>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</si>
  <si>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</si>
  <si>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</si>
  <si>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</si>
  <si>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</si>
  <si>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</si>
  <si>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</si>
  <si>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</si>
  <si>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</si>
  <si>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</si>
  <si>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</si>
  <si>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</si>
  <si>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</si>
  <si>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</si>
  <si>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</si>
  <si>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</si>
  <si>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</si>
  <si>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</si>
  <si>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</si>
  <si>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</si>
  <si>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</si>
  <si>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</si>
  <si>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</si>
  <si>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</si>
  <si>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</si>
  <si>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</si>
  <si>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</si>
  <si>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</si>
  <si>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</si>
  <si>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</si>
  <si>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</si>
  <si>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</si>
  <si>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</si>
  <si>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</si>
  <si>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</si>
  <si>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</si>
  <si>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</si>
  <si>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</si>
  <si>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</si>
  <si>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</si>
  <si>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</si>
  <si>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</si>
  <si>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</si>
  <si>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</si>
  <si>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</si>
  <si>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</si>
  <si>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</si>
  <si>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</si>
  <si>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</si>
  <si>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</si>
  <si>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</si>
  <si>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</si>
  <si>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</si>
  <si>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</si>
  <si>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</si>
  <si>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</si>
  <si>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</si>
  <si>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</si>
  <si>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</si>
  <si>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</si>
  <si>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</si>
  <si>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</si>
  <si>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</si>
  <si>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</si>
  <si>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</si>
  <si>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</si>
  <si>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</si>
  <si>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</si>
  <si>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</si>
  <si>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</si>
  <si>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</si>
  <si>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</si>
  <si>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</si>
  <si>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</si>
  <si>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</si>
  <si>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</si>
  <si>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</si>
  <si>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</si>
  <si>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</si>
  <si>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</si>
  <si>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</si>
  <si>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</si>
  <si>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</si>
  <si>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</si>
  <si>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</si>
  <si>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</si>
  <si>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</si>
  <si>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</si>
  <si>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</si>
  <si>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</si>
  <si>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</si>
  <si>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</si>
  <si>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</si>
  <si>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</si>
  <si>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</si>
  <si>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</si>
  <si>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</si>
  <si>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</si>
  <si>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</si>
  <si>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</si>
  <si>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</si>
  <si>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</si>
  <si>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</si>
  <si>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</si>
  <si>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</si>
  <si>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</si>
  <si>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</si>
  <si>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</si>
  <si>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</si>
  <si>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</si>
  <si>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</si>
  <si>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</si>
  <si>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</si>
  <si>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</si>
  <si>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</si>
  <si>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</si>
  <si>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</si>
  <si>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</si>
  <si>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</si>
  <si>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</si>
  <si>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</si>
  <si>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</si>
  <si>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</si>
  <si>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</si>
  <si>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</si>
  <si>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</si>
  <si>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</si>
  <si>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</si>
  <si>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</si>
  <si>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</si>
  <si>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</si>
  <si>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</si>
  <si>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</si>
  <si>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</si>
  <si>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</si>
  <si>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</si>
  <si>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</si>
  <si>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</si>
  <si>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</si>
  <si>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</si>
  <si>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</si>
  <si>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</si>
  <si>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</si>
  <si>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</si>
  <si>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</si>
  <si>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</si>
  <si>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</si>
  <si>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</si>
  <si>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</si>
  <si>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</si>
  <si>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</si>
  <si>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</si>
  <si>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</si>
  <si>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</si>
  <si>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</si>
  <si>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</si>
  <si>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</si>
  <si>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</si>
  <si>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</si>
  <si>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</si>
  <si>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</si>
  <si>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</si>
  <si>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</si>
  <si>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</si>
  <si>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</si>
  <si>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</si>
  <si>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</si>
  <si>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</si>
  <si>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</si>
  <si>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</si>
  <si>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</si>
  <si>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</si>
  <si>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</si>
  <si>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</si>
  <si>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</si>
  <si>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</si>
  <si>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</si>
  <si>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</si>
  <si>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</si>
  <si>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</si>
  <si>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</si>
  <si>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</si>
  <si>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</si>
  <si>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</si>
  <si>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</si>
  <si>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</si>
  <si>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</si>
  <si>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</si>
  <si>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</si>
  <si>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</si>
  <si>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</si>
  <si>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</si>
  <si>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</si>
  <si>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</si>
  <si>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</si>
  <si>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</si>
  <si>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</si>
  <si>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</si>
  <si>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</si>
  <si>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</si>
  <si>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</si>
  <si>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</si>
  <si>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</si>
  <si>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</si>
  <si>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</si>
  <si>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</si>
  <si>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</si>
  <si>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</si>
  <si>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</si>
  <si>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</si>
  <si>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</si>
  <si>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</si>
  <si>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</si>
  <si>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</si>
  <si>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</si>
  <si>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</si>
  <si>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</si>
  <si>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</si>
  <si>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</si>
  <si>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</si>
  <si>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</si>
  <si>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</si>
  <si>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</si>
  <si>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</si>
  <si>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</si>
  <si>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</si>
  <si>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</si>
  <si>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</si>
  <si>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</si>
  <si>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</si>
  <si>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</si>
  <si>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</si>
  <si>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</si>
  <si>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</si>
  <si>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</si>
  <si>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</si>
  <si>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</si>
  <si>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</si>
  <si>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</si>
  <si>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</si>
  <si>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</si>
  <si>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</si>
  <si>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</si>
  <si>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</si>
  <si>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</si>
  <si>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</si>
  <si>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</si>
  <si>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</si>
  <si>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</si>
  <si>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</si>
  <si>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</si>
  <si>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</si>
  <si>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</si>
  <si>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</si>
  <si>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</si>
  <si>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</si>
  <si>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</si>
  <si>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</si>
  <si>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</si>
  <si>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</si>
  <si>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</si>
  <si>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</si>
  <si>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</si>
  <si>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</si>
  <si>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</si>
  <si>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</si>
  <si>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</si>
  <si>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</si>
  <si>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</si>
  <si>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</si>
  <si>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</si>
  <si>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</si>
  <si>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</si>
  <si>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</si>
  <si>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</si>
  <si>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</si>
  <si>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</si>
  <si>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</si>
  <si>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</si>
  <si>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</si>
  <si>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</si>
  <si>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</si>
  <si>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</si>
  <si>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</si>
  <si>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</si>
  <si>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</si>
  <si>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</si>
  <si>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</si>
  <si>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</si>
  <si>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</si>
  <si>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</si>
  <si>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</si>
  <si>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</si>
  <si>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</si>
  <si>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</si>
  <si>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</si>
  <si>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</si>
  <si>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</si>
  <si>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</si>
  <si>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</si>
  <si>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</si>
  <si>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</si>
  <si>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</si>
  <si>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</si>
  <si>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</si>
  <si>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</si>
  <si>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</si>
  <si>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</si>
  <si>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</si>
  <si>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</si>
  <si>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</si>
  <si>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</si>
  <si>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</si>
  <si>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</si>
  <si>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</si>
  <si>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</si>
  <si>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</si>
  <si>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</si>
  <si>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</si>
  <si>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</si>
  <si>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</si>
  <si>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</si>
  <si>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</si>
  <si>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</si>
  <si>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</si>
  <si>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</si>
  <si>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</si>
  <si>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</si>
  <si>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</si>
  <si>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</si>
  <si>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</si>
  <si>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</si>
  <si>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</si>
  <si>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</si>
  <si>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</si>
  <si>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</si>
  <si>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</si>
  <si>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</si>
  <si>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</si>
  <si>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</si>
  <si>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</si>
  <si>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</si>
  <si>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</si>
  <si>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</si>
  <si>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</si>
  <si>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</si>
  <si>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</si>
  <si>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</si>
  <si>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</si>
  <si>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</si>
  <si>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</si>
  <si>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</si>
  <si>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</si>
  <si>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</si>
  <si>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</si>
  <si>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</si>
  <si>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</si>
  <si>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</si>
  <si>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</si>
  <si>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</si>
  <si>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</si>
  <si>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</si>
  <si>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</si>
  <si>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</si>
  <si>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</si>
  <si>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</si>
  <si>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</si>
  <si>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</si>
  <si>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</si>
  <si>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</si>
  <si>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</si>
  <si>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</si>
  <si>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</si>
  <si>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</si>
  <si>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</si>
  <si>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</si>
  <si>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</si>
  <si>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</si>
  <si>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</si>
  <si>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</si>
  <si>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</si>
  <si>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</si>
  <si>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</si>
  <si>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</si>
  <si>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</si>
  <si>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</si>
  <si>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</si>
  <si>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</si>
  <si>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</si>
  <si>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</si>
  <si>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</si>
  <si>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</si>
  <si>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</si>
  <si>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</si>
  <si>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</si>
  <si>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</si>
  <si>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</si>
  <si>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</si>
  <si>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</si>
  <si>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</si>
  <si>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</si>
  <si>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</si>
  <si>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</si>
  <si>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</si>
  <si>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</si>
  <si>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</si>
  <si>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</si>
  <si>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</si>
  <si>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</si>
  <si>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</si>
  <si>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</si>
  <si>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</si>
  <si>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</si>
  <si>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</si>
  <si>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</si>
  <si>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</si>
  <si>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</si>
  <si>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</si>
  <si>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</si>
  <si>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</si>
  <si>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</si>
  <si>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</si>
  <si>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</si>
  <si>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</si>
  <si>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</si>
  <si>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</si>
  <si>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</si>
  <si>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</si>
  <si>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</si>
  <si>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</si>
  <si>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</si>
  <si>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</si>
  <si>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</si>
  <si>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</si>
  <si>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</si>
  <si>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</si>
  <si>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</si>
  <si>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</si>
  <si>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</si>
  <si>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</si>
  <si>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</si>
  <si>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</si>
  <si>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</si>
  <si>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</si>
  <si>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</si>
  <si>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</si>
  <si>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</si>
  <si>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</si>
  <si>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</si>
  <si>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</si>
  <si>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</si>
  <si>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</si>
  <si>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</si>
  <si>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</si>
  <si>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</si>
  <si>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</si>
  <si>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</si>
  <si>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</si>
  <si>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</si>
  <si>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</si>
  <si>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</si>
  <si>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</si>
  <si>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</si>
  <si>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</si>
  <si>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</si>
  <si>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</si>
  <si>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</si>
  <si>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</si>
  <si>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</si>
  <si>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</si>
  <si>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</si>
  <si>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</si>
  <si>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</si>
  <si>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</si>
  <si>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</si>
  <si>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</si>
  <si>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</si>
  <si>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</si>
  <si>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</si>
  <si>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</si>
  <si>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</si>
  <si>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</si>
  <si>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</si>
  <si>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</si>
  <si>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</si>
  <si>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</si>
  <si>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</si>
  <si>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</si>
  <si>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</si>
  <si>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</si>
  <si>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</si>
  <si>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</si>
  <si>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</si>
  <si>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</si>
  <si>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</si>
  <si>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</si>
  <si>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</si>
  <si>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</si>
  <si>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</si>
  <si>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</si>
  <si>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</si>
  <si>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</si>
  <si>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</si>
  <si>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</si>
  <si>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</si>
  <si>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</si>
  <si>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</si>
  <si>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</si>
  <si>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</si>
  <si>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</si>
  <si>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</si>
  <si>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</si>
  <si>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</si>
  <si>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</si>
  <si>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</si>
  <si>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</si>
  <si>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</si>
  <si>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</si>
  <si>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</si>
  <si>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</si>
  <si>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</si>
  <si>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</si>
  <si>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</si>
  <si>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</si>
  <si>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</si>
  <si>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</si>
  <si>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</si>
  <si>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</si>
  <si>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</si>
  <si>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</si>
  <si>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</si>
  <si>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</si>
  <si>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</si>
  <si>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</si>
  <si>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</si>
  <si>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</si>
  <si>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</si>
  <si>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</si>
  <si>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</si>
  <si>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</si>
  <si>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</si>
  <si>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</si>
  <si>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</si>
  <si>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</si>
  <si>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</si>
  <si>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</si>
  <si>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</si>
  <si>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</si>
  <si>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</si>
  <si>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</si>
  <si>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</si>
  <si>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</si>
  <si>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</si>
  <si>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</si>
  <si>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</si>
  <si>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</si>
  <si>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</si>
  <si>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</si>
  <si>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</si>
  <si>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</si>
  <si>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</si>
  <si>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</si>
  <si>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</si>
  <si>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</si>
  <si>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</si>
  <si>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</si>
  <si>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</si>
  <si>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</si>
  <si>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</si>
  <si>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</si>
  <si>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</si>
  <si>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</si>
  <si>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</si>
  <si>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</si>
  <si>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</si>
  <si>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</si>
  <si>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</si>
  <si>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</si>
  <si>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</si>
  <si>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</si>
  <si>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</si>
  <si>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</si>
  <si>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</si>
  <si>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</si>
  <si>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</si>
  <si>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</si>
  <si>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</si>
  <si>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</si>
  <si>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</si>
  <si>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</si>
  <si>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</si>
  <si>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</si>
  <si>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</si>
  <si>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</si>
  <si>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</si>
  <si>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</si>
  <si>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</si>
  <si>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</si>
  <si>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</si>
  <si>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</si>
  <si>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</si>
  <si>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</si>
  <si>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</si>
  <si>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</si>
  <si>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</si>
  <si>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</si>
  <si>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</si>
  <si>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</si>
  <si>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</si>
  <si>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</si>
  <si>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</si>
  <si>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</si>
  <si>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</si>
  <si>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</si>
  <si>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</si>
  <si>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</si>
  <si>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</si>
  <si>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</si>
  <si>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</si>
  <si>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</si>
  <si>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</si>
  <si>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</si>
  <si>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</si>
  <si>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</si>
  <si>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</si>
  <si>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</si>
  <si>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</si>
  <si>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</si>
  <si>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</si>
  <si>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</si>
  <si>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</si>
  <si>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</si>
  <si>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</si>
  <si>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</si>
  <si>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</si>
  <si>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</si>
  <si>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</si>
  <si>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</si>
  <si>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</si>
  <si>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</si>
  <si>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</si>
  <si>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</si>
  <si>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</si>
  <si>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</si>
  <si>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</si>
  <si>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</si>
  <si>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</si>
  <si>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</si>
  <si>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</si>
  <si>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</si>
  <si>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</si>
  <si>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</si>
  <si>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</si>
  <si>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</si>
  <si>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</si>
  <si>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</si>
  <si>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</si>
  <si>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</si>
  <si>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</si>
  <si>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</si>
  <si>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</si>
  <si>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</si>
  <si>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</si>
  <si>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</si>
  <si>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</si>
  <si>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</si>
  <si>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</si>
  <si>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</si>
  <si>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</si>
  <si>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</si>
  <si>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</si>
  <si>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</si>
  <si>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</si>
  <si>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</si>
  <si>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</si>
  <si>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</si>
  <si>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</si>
  <si>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</si>
  <si>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</si>
  <si>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</si>
  <si>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</si>
  <si>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</si>
  <si>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</si>
  <si>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</si>
  <si>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</si>
  <si>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</si>
  <si>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</si>
  <si>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</si>
  <si>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</si>
  <si>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</si>
  <si>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</si>
  <si>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</si>
  <si>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</si>
  <si>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</si>
  <si>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</si>
  <si>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</si>
  <si>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</si>
  <si>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</si>
  <si>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</si>
  <si>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</si>
  <si>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</si>
  <si>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</si>
  <si>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</si>
  <si>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</si>
  <si>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</si>
  <si>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</si>
  <si>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</si>
  <si>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</si>
  <si>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</si>
  <si>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</si>
  <si>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</si>
  <si>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</si>
  <si>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</si>
  <si>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</si>
  <si>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</si>
  <si>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</si>
  <si>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</si>
  <si>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</si>
  <si>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</si>
  <si>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</si>
  <si>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</si>
  <si>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</si>
  <si>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</si>
  <si>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</si>
  <si>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</si>
  <si>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</si>
  <si>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</si>
  <si>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</si>
  <si>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</si>
  <si>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</si>
  <si>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</si>
  <si>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</si>
  <si>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</si>
  <si>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</si>
  <si>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</si>
  <si>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</si>
  <si>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</si>
  <si>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</si>
  <si>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</si>
  <si>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</si>
  <si>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</si>
  <si>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</si>
  <si>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</si>
  <si>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</si>
  <si>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</si>
  <si>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</si>
  <si>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</si>
  <si>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</si>
  <si>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</si>
  <si>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</si>
  <si>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</si>
  <si>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</si>
  <si>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</si>
  <si>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</si>
  <si>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</si>
  <si>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</si>
  <si>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</si>
  <si>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</si>
  <si>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</si>
  <si>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</si>
  <si>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</si>
  <si>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</si>
  <si>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</si>
  <si>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</si>
  <si>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</si>
  <si>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</si>
  <si>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</si>
  <si>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</si>
  <si>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</si>
  <si>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</si>
  <si>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</si>
  <si>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</si>
  <si>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</si>
  <si>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</si>
  <si>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</si>
  <si>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</si>
  <si>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</si>
  <si>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</si>
  <si>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</si>
  <si>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</si>
  <si>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</si>
  <si>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</si>
  <si>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</si>
  <si>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</si>
  <si>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</si>
  <si>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</si>
  <si>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</si>
  <si>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</si>
  <si>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</si>
  <si>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</si>
  <si>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</si>
  <si>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</si>
  <si>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</si>
  <si>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</si>
  <si>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</si>
  <si>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</si>
  <si>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</si>
  <si>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</si>
  <si>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</si>
  <si>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</si>
  <si>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</si>
  <si>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</si>
  <si>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</si>
  <si>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</si>
  <si>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</si>
  <si>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</si>
  <si>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</si>
  <si>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</si>
  <si>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</si>
  <si>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</si>
  <si>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</si>
  <si>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</si>
  <si>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</si>
  <si>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</si>
  <si>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</si>
  <si>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</si>
  <si>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</si>
  <si>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</si>
  <si>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</si>
  <si>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</si>
  <si>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</si>
  <si>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</si>
  <si>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</si>
  <si>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</si>
  <si>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</si>
  <si>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</si>
  <si>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</si>
  <si>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</si>
  <si>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</si>
  <si>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</si>
  <si>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</si>
  <si>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</si>
  <si>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</si>
  <si>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</si>
  <si>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</si>
  <si>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</si>
  <si>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</si>
  <si>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</si>
  <si>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</si>
  <si>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</si>
  <si>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</si>
  <si>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</si>
  <si>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</si>
  <si>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</si>
  <si>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</si>
  <si>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</si>
  <si>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</si>
  <si>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</si>
  <si>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</si>
  <si>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</si>
  <si>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</si>
  <si>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</si>
  <si>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</si>
  <si>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</si>
  <si>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</si>
  <si>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</si>
  <si>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</si>
  <si>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</si>
  <si>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</si>
  <si>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</si>
  <si>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</si>
  <si>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</si>
  <si>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</si>
  <si>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</si>
  <si>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</si>
  <si>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</si>
  <si>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</si>
  <si>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</si>
  <si>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</si>
  <si>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</si>
  <si>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</si>
  <si>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</si>
  <si>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</si>
  <si>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</si>
  <si>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</si>
  <si>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</si>
  <si>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</si>
  <si>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</si>
  <si>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</si>
  <si>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</si>
  <si>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</si>
  <si>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</si>
  <si>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</si>
  <si>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</si>
  <si>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</si>
  <si>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</si>
  <si>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</si>
  <si>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</si>
  <si>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</si>
  <si>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</si>
  <si>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</si>
  <si>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</si>
  <si>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</si>
  <si>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</si>
  <si>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</si>
  <si>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</si>
  <si>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</si>
  <si>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</si>
  <si>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</si>
  <si>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</si>
  <si>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</si>
  <si>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</si>
  <si>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</si>
  <si>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</si>
  <si>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</si>
  <si>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</si>
  <si>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</si>
  <si>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</si>
  <si>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</si>
  <si>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</si>
  <si>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</si>
  <si>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</si>
  <si>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</si>
  <si>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</si>
  <si>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</si>
  <si>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</si>
  <si>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</si>
  <si>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</si>
  <si>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</si>
  <si>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</si>
  <si>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</si>
  <si>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</si>
  <si>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</si>
  <si>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</si>
  <si>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</si>
  <si>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</si>
  <si>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</si>
  <si>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</si>
  <si>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</si>
  <si>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</si>
  <si>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</si>
  <si>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</si>
  <si>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</si>
  <si>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</si>
  <si>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</si>
  <si>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</si>
  <si>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</si>
  <si>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</si>
  <si>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</si>
  <si>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</si>
  <si>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</si>
  <si>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</si>
  <si>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</si>
  <si>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</si>
  <si>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</si>
  <si>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</si>
  <si>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</si>
  <si>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</si>
  <si>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</si>
  <si>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</si>
  <si>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</si>
  <si>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</si>
  <si>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</si>
  <si>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</si>
  <si>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</si>
  <si>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</si>
  <si>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</si>
  <si>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</si>
  <si>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</si>
  <si>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</si>
  <si>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</si>
  <si>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</si>
  <si>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</si>
  <si>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</si>
  <si>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</si>
  <si>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</si>
  <si>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</si>
  <si>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</si>
  <si>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</si>
  <si>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</si>
  <si>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</si>
  <si>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</si>
  <si>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</si>
  <si>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</si>
  <si>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</si>
  <si>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</si>
  <si>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</si>
  <si>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</si>
  <si>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</si>
  <si>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</si>
  <si>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</si>
  <si>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</si>
  <si>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</si>
  <si>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</si>
  <si>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</si>
  <si>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</si>
  <si>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</si>
  <si>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</si>
  <si>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</si>
  <si>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</si>
  <si>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</si>
  <si>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</si>
  <si>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</si>
  <si>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</si>
  <si>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</si>
  <si>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</si>
  <si>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</si>
  <si>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</si>
  <si>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</si>
  <si>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</si>
  <si>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</si>
  <si>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</si>
  <si>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</si>
  <si>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</si>
  <si>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</si>
  <si>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</si>
  <si>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</si>
  <si>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</si>
  <si>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</si>
  <si>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</si>
  <si>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</si>
  <si>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</si>
  <si>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</si>
  <si>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</si>
  <si>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</si>
  <si>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</si>
  <si>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</si>
  <si>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</si>
  <si>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</si>
  <si>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</si>
  <si>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</si>
  <si>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</si>
  <si>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</si>
  <si>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</si>
  <si>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</si>
  <si>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</si>
  <si>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</si>
  <si>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</si>
  <si>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</si>
  <si>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</si>
  <si>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</si>
  <si>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</si>
  <si>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</si>
  <si>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</si>
  <si>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</si>
  <si>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</si>
  <si>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</si>
  <si>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</si>
  <si>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</si>
  <si>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</si>
  <si>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</si>
  <si>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</si>
  <si>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</si>
  <si>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</si>
  <si>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</si>
  <si>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</si>
  <si>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</si>
  <si>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</si>
  <si>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</si>
  <si>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</si>
  <si>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</si>
  <si>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</si>
  <si>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</si>
  <si>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</si>
  <si>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</si>
  <si>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</si>
  <si>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</si>
  <si>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</si>
  <si>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</si>
  <si>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</si>
  <si>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</si>
  <si>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</si>
  <si>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</si>
  <si>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</si>
  <si>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</si>
  <si>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</si>
  <si>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</si>
  <si>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</si>
  <si>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</si>
  <si>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</si>
  <si>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</si>
  <si>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</si>
  <si>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</si>
  <si>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</si>
  <si>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</si>
  <si>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</si>
  <si>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</si>
  <si>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</si>
  <si>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</si>
  <si>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</si>
  <si>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</si>
  <si>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</si>
  <si>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</si>
  <si>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</si>
  <si>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</si>
  <si>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</si>
  <si>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</si>
  <si>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</si>
  <si>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</si>
  <si>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</si>
  <si>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</si>
  <si>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</si>
  <si>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</si>
  <si>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</si>
  <si>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</si>
  <si>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</si>
  <si>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</si>
  <si>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</si>
  <si>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</si>
  <si>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</si>
  <si>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</si>
  <si>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</si>
  <si>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</si>
  <si>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</si>
  <si>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</si>
  <si>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</si>
  <si>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</si>
  <si>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</si>
  <si>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</si>
  <si>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</si>
  <si>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</si>
  <si>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</si>
  <si>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</si>
  <si>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</si>
  <si>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</si>
  <si>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</si>
  <si>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</si>
  <si>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</si>
  <si>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</si>
  <si>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</si>
  <si>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</si>
  <si>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</si>
  <si>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</si>
  <si>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</si>
  <si>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</si>
  <si>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</si>
  <si>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</si>
  <si>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</si>
  <si>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</si>
  <si>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</si>
  <si>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</si>
  <si>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</si>
  <si>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</si>
  <si>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</si>
  <si>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</si>
  <si>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</si>
  <si>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</si>
  <si>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</si>
  <si>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</si>
  <si>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</si>
  <si>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</si>
  <si>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</si>
  <si>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</si>
  <si>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</si>
  <si>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</si>
  <si>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</si>
  <si>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</si>
  <si>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</si>
  <si>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</si>
  <si>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</si>
  <si>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</si>
  <si>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</si>
  <si>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</si>
  <si>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</si>
  <si>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</si>
  <si>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</si>
  <si>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</si>
  <si>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</si>
  <si>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</si>
  <si>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</si>
  <si>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</si>
  <si>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</si>
  <si>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</si>
  <si>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</si>
  <si>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</si>
  <si>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</si>
  <si>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</si>
  <si>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</si>
  <si>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</si>
  <si>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</si>
  <si>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</si>
  <si>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</si>
  <si>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</si>
  <si>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</si>
  <si>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</si>
  <si>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</si>
  <si>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</si>
  <si>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</si>
  <si>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</si>
  <si>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</si>
  <si>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</si>
  <si>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</si>
  <si>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</si>
  <si>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</si>
  <si>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</si>
  <si>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</si>
  <si>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</si>
  <si>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</si>
  <si>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</si>
  <si>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</si>
  <si>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</si>
  <si>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</si>
  <si>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</si>
  <si>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</si>
  <si>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</si>
  <si>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</si>
  <si>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</si>
  <si>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</si>
  <si>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</si>
  <si>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</si>
  <si>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</si>
  <si>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</si>
  <si>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</si>
  <si>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</si>
  <si>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</si>
  <si>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</si>
  <si>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</si>
  <si>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</si>
  <si>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</si>
  <si>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</si>
  <si>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</si>
  <si>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</si>
  <si>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</si>
  <si>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</si>
  <si>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</si>
  <si>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</si>
  <si>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</si>
  <si>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</si>
  <si>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</si>
  <si>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</si>
  <si>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</si>
  <si>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</si>
  <si>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</si>
  <si>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</si>
  <si>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</si>
  <si>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</si>
  <si>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</si>
  <si>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</si>
  <si>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</si>
  <si>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</si>
  <si>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</si>
  <si>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</si>
  <si>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</si>
  <si>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</si>
  <si>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</si>
  <si>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</si>
  <si>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</si>
  <si>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</si>
  <si>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</si>
  <si>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</si>
  <si>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</si>
  <si>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</si>
  <si>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</si>
  <si>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</si>
  <si>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</si>
  <si>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</si>
  <si>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</si>
  <si>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</si>
  <si>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</si>
  <si>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</si>
  <si>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</si>
  <si>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</si>
  <si>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</si>
  <si>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</si>
  <si>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</si>
  <si>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</si>
  <si>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</si>
  <si>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</si>
  <si>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</si>
  <si>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</si>
  <si>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</si>
  <si>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</si>
  <si>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</si>
  <si>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</si>
  <si>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</si>
  <si>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</si>
  <si>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</si>
  <si>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</si>
  <si>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</si>
  <si>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</si>
  <si>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</si>
  <si>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</si>
  <si>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</si>
  <si>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</si>
  <si>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</si>
  <si>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</si>
  <si>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</si>
  <si>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</si>
  <si>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</si>
  <si>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</si>
  <si>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</si>
  <si>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</si>
  <si>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</si>
  <si>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</si>
  <si>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</si>
  <si>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</si>
  <si>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</si>
  <si>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</si>
  <si>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</si>
  <si>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</si>
  <si>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</si>
  <si>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</si>
  <si>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</si>
  <si>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</si>
  <si>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</si>
  <si>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</si>
  <si>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</si>
  <si>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</si>
  <si>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</si>
  <si>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</si>
  <si>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</si>
  <si>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</si>
  <si>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</si>
  <si>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</si>
  <si>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</si>
  <si>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</si>
  <si>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</si>
  <si>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</si>
  <si>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</si>
  <si>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</si>
  <si>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</si>
  <si>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</si>
  <si>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</si>
  <si>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</si>
  <si>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</si>
  <si>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</si>
  <si>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</si>
  <si>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</si>
  <si>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</si>
  <si>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</si>
  <si>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</si>
  <si>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</si>
  <si>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</si>
  <si>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</si>
  <si>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</si>
  <si>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</si>
  <si>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</si>
  <si>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</si>
  <si>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</si>
  <si>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</si>
  <si>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</si>
  <si>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</si>
  <si>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</si>
  <si>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</si>
  <si>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</si>
  <si>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</si>
  <si>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</si>
  <si>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</si>
  <si>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</si>
  <si>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</si>
  <si>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</si>
  <si>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</si>
  <si>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</si>
  <si>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</si>
  <si>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</si>
  <si>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</si>
  <si>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</si>
  <si>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</si>
  <si>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</si>
  <si>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</si>
  <si>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</si>
  <si>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</si>
  <si>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</si>
  <si>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</si>
  <si>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</si>
  <si>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</si>
  <si>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</si>
  <si>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</si>
  <si>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</si>
  <si>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</si>
  <si>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</si>
  <si>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</si>
  <si>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</si>
  <si>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</si>
  <si>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</si>
  <si>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</si>
  <si>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</si>
  <si>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</si>
  <si>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</si>
  <si>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</si>
  <si>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</si>
  <si>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</si>
  <si>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</si>
  <si>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</si>
  <si>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</si>
  <si>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</si>
  <si>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</si>
  <si>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</si>
  <si>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</si>
  <si>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</si>
  <si>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</si>
  <si>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</si>
  <si>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</si>
  <si>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</si>
  <si>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</si>
  <si>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</si>
  <si>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</si>
  <si>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</si>
  <si>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</si>
  <si>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</si>
  <si>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</si>
  <si>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</si>
  <si>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</si>
  <si>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</si>
  <si>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</si>
  <si>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</si>
  <si>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</si>
  <si>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</si>
  <si>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</si>
  <si>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</si>
  <si>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</si>
  <si>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</si>
  <si>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</si>
  <si>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</si>
  <si>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</si>
  <si>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</si>
  <si>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</si>
  <si>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</si>
  <si>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</si>
  <si>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</si>
  <si>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</si>
  <si>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</si>
  <si>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</si>
  <si>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</si>
  <si>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</si>
  <si>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</si>
  <si>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</si>
  <si>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</si>
  <si>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</si>
  <si>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</si>
  <si>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</si>
  <si>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</si>
  <si>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</si>
  <si>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</si>
  <si>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</si>
  <si>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</si>
  <si>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</si>
  <si>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</si>
  <si>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</si>
  <si>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</si>
  <si>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</si>
  <si>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</si>
  <si>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</si>
  <si>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</si>
  <si>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</si>
  <si>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</si>
  <si>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</si>
  <si>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</si>
  <si>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</si>
  <si>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</si>
  <si>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</si>
  <si>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</si>
  <si>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</si>
  <si>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</si>
  <si>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</si>
  <si>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</si>
  <si>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</si>
  <si>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</si>
  <si>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</si>
  <si>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</si>
  <si>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</si>
  <si>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</si>
  <si>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</si>
  <si>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</si>
  <si>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</si>
  <si>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</si>
  <si>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</si>
  <si>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</si>
  <si>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</si>
  <si>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</si>
  <si>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</si>
  <si>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</si>
  <si>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</si>
  <si>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</si>
  <si>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</si>
  <si>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</si>
  <si>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</si>
  <si>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</si>
  <si>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</si>
  <si>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</si>
  <si>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</si>
  <si>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</si>
  <si>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</si>
  <si>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</si>
  <si>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</si>
  <si>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</si>
  <si>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</si>
  <si>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</si>
  <si>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</si>
  <si>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</si>
  <si>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</si>
  <si>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</si>
  <si>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</si>
  <si>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</si>
  <si>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</si>
  <si>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</si>
  <si>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</si>
  <si>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</si>
  <si>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</si>
  <si>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</si>
  <si>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</si>
  <si>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</si>
  <si>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</si>
  <si>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</si>
  <si>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</si>
  <si>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</si>
  <si>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</si>
  <si>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</si>
  <si>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</si>
  <si>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</si>
  <si>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</si>
  <si>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</si>
  <si>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</si>
  <si>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</si>
  <si>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</si>
  <si>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</si>
  <si>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</si>
  <si>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</si>
  <si>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</si>
  <si>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</si>
  <si>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</si>
  <si>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</si>
  <si>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</si>
  <si>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</si>
  <si>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</si>
  <si>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</si>
  <si>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</si>
  <si>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</si>
  <si>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</si>
  <si>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</si>
  <si>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</si>
  <si>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</si>
  <si>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</si>
  <si>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</si>
  <si>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</si>
  <si>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</si>
  <si>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</si>
  <si>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</si>
  <si>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</si>
  <si>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</si>
  <si>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</si>
  <si>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</si>
  <si>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</si>
  <si>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</si>
  <si>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</si>
  <si>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</si>
  <si>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</si>
  <si>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</si>
  <si>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</si>
  <si>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</si>
  <si>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</si>
  <si>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</si>
  <si>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</si>
  <si>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</si>
  <si>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</si>
  <si>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</si>
  <si>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</si>
  <si>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</si>
  <si>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</si>
  <si>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</si>
  <si>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</si>
  <si>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</si>
  <si>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</si>
  <si>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</si>
  <si>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</si>
  <si>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</si>
  <si>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</si>
  <si>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</si>
  <si>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</si>
  <si>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</si>
  <si>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</si>
  <si>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</si>
  <si>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</si>
  <si>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</si>
  <si>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</si>
  <si>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</si>
  <si>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</si>
  <si>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</si>
  <si>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</si>
  <si>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</si>
  <si>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</si>
  <si>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</si>
  <si>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</si>
  <si>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</si>
  <si>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</si>
  <si>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</si>
  <si>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</si>
  <si>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</si>
  <si>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</si>
  <si>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</si>
  <si>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</si>
  <si>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</si>
  <si>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</si>
  <si>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</si>
  <si>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</si>
  <si>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</si>
  <si>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</si>
  <si>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</si>
  <si>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</si>
  <si>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</si>
  <si>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</si>
  <si>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</si>
  <si>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</si>
  <si>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</si>
  <si>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</si>
  <si>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</si>
  <si>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</si>
  <si>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</si>
  <si>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</si>
  <si>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</si>
  <si>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</si>
  <si>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</si>
  <si>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</si>
  <si>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</si>
  <si>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</si>
  <si>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</si>
  <si>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</si>
  <si>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</si>
  <si>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</si>
  <si>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</si>
  <si>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</si>
  <si>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</si>
  <si>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</si>
  <si>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</si>
  <si>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</si>
  <si>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</si>
  <si>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</si>
  <si>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</si>
  <si>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</si>
  <si>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</si>
  <si>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</si>
  <si>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</si>
  <si>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</si>
  <si>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</si>
  <si>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</si>
  <si>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</si>
  <si>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</si>
  <si>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</si>
  <si>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</si>
  <si>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</si>
  <si>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</si>
  <si>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</si>
  <si>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</si>
  <si>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</si>
  <si>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</si>
  <si>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</si>
  <si>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</si>
  <si>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</si>
  <si>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</si>
  <si>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</si>
  <si>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</si>
  <si>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</si>
  <si>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</si>
  <si>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</si>
  <si>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</si>
  <si>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</si>
  <si>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</si>
  <si>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</si>
  <si>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</si>
  <si>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</si>
  <si>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</si>
  <si>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</si>
  <si>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</si>
  <si>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</si>
  <si>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</si>
  <si>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</si>
  <si>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</si>
  <si>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</si>
  <si>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</si>
  <si>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</si>
  <si>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</si>
  <si>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</si>
  <si>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</si>
  <si>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</si>
  <si>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</si>
  <si>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</si>
  <si>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</si>
  <si>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</si>
  <si>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</si>
  <si>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</si>
  <si>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</si>
  <si>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</si>
  <si>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</si>
  <si>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</si>
  <si>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</si>
  <si>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</si>
  <si>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</si>
  <si>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</si>
  <si>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</si>
  <si>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</si>
  <si>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</si>
  <si>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</si>
  <si>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</si>
  <si>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</si>
  <si>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</si>
  <si>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</si>
  <si>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</si>
  <si>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</si>
  <si>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</si>
  <si>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</si>
  <si>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</si>
  <si>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</si>
  <si>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</si>
  <si>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</si>
  <si>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</si>
  <si>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</si>
  <si>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</si>
  <si>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</si>
  <si>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</si>
  <si>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</si>
  <si>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</si>
  <si>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</si>
  <si>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</si>
  <si>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</si>
  <si>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</si>
  <si>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</si>
  <si>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</si>
  <si>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</si>
  <si>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</si>
  <si>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</si>
  <si>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</si>
  <si>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</si>
  <si>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</si>
  <si>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</si>
  <si>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</si>
  <si>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</si>
  <si>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</si>
  <si>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</si>
  <si>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</si>
  <si>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</si>
  <si>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</si>
  <si>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</si>
  <si>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</si>
  <si>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</si>
  <si>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</si>
  <si>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</si>
  <si>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</si>
  <si>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</si>
  <si>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</si>
  <si>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</si>
  <si>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</si>
  <si>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</si>
  <si>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</si>
  <si>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</si>
  <si>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</si>
  <si>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</si>
  <si>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</si>
  <si>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</si>
  <si>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</si>
  <si>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</si>
  <si>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</si>
  <si>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</si>
  <si>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</si>
  <si>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</si>
  <si>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</si>
  <si>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</si>
  <si>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</si>
  <si>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</si>
  <si>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</si>
  <si>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</si>
  <si>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</si>
  <si>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</si>
  <si>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</si>
  <si>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</si>
  <si>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</si>
  <si>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</si>
  <si>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</si>
  <si>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</si>
  <si>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</si>
  <si>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</si>
  <si>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</si>
  <si>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</si>
  <si>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</si>
  <si>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</si>
  <si>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</si>
  <si>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</si>
  <si>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</si>
  <si>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</si>
  <si>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</si>
  <si>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</si>
  <si>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</si>
  <si>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</si>
  <si>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</si>
  <si>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</si>
  <si>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</si>
  <si>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</si>
  <si>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</si>
  <si>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</si>
  <si>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</si>
  <si>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</si>
  <si>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</si>
  <si>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</si>
  <si>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</si>
  <si>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</si>
  <si>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</si>
  <si>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</si>
  <si>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</si>
  <si>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</si>
  <si>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</si>
  <si>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</si>
  <si>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</si>
  <si>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</si>
  <si>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</si>
  <si>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</si>
  <si>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</si>
  <si>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</si>
  <si>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</si>
  <si>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</si>
  <si>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</si>
  <si>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</si>
  <si>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</si>
  <si>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</si>
  <si>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</si>
  <si>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</si>
  <si>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</si>
  <si>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</si>
  <si>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</si>
  <si>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</si>
  <si>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</si>
  <si>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</si>
  <si>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</si>
  <si>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</si>
  <si>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</si>
  <si>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</si>
  <si>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</si>
  <si>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</si>
  <si>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</si>
  <si>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</si>
  <si>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</si>
  <si>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</si>
  <si>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</si>
  <si>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</si>
  <si>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</si>
  <si>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</si>
  <si>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</si>
  <si>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</si>
  <si>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</si>
  <si>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</si>
  <si>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</si>
  <si>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</si>
  <si>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</si>
  <si>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</si>
  <si>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</si>
  <si>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</si>
  <si>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</si>
  <si>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</si>
  <si>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</si>
  <si>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</si>
  <si>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</si>
  <si>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</si>
  <si>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</si>
  <si>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</si>
  <si>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</si>
  <si>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</si>
  <si>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</si>
  <si>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</si>
  <si>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</si>
  <si>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</si>
  <si>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</si>
  <si>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</si>
  <si>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</si>
  <si>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</si>
  <si>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</si>
  <si>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</si>
  <si>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</si>
  <si>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</si>
  <si>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</si>
  <si>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</si>
  <si>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</si>
  <si>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</si>
  <si>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</si>
  <si>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</si>
  <si>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</si>
  <si>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</si>
  <si>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</si>
  <si>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</si>
  <si>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</si>
  <si>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</si>
  <si>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</si>
  <si>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</si>
  <si>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</si>
  <si>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</si>
  <si>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</si>
  <si>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</si>
  <si>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</si>
  <si>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</si>
  <si>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</si>
  <si>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</si>
  <si>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</si>
  <si>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</si>
  <si>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</si>
  <si>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</si>
  <si>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</si>
  <si>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</si>
  <si>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</si>
  <si>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</si>
  <si>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</si>
  <si>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</si>
  <si>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</si>
  <si>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</si>
  <si>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</si>
  <si>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</si>
  <si>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</si>
  <si>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</si>
  <si>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</si>
  <si>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</si>
  <si>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</si>
  <si>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</si>
  <si>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</si>
  <si>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</si>
  <si>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</si>
  <si>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</si>
  <si>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</si>
  <si>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</si>
  <si>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</si>
  <si>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</si>
  <si>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</si>
  <si>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</si>
  <si>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</si>
  <si>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</si>
  <si>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</si>
  <si>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</si>
  <si>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</si>
  <si>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</si>
  <si>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</si>
  <si>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</si>
  <si>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</si>
  <si>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</si>
  <si>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</si>
  <si>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</si>
  <si>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</si>
  <si>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</si>
  <si>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</si>
  <si>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</si>
  <si>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</si>
  <si>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</si>
  <si>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</si>
  <si>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</si>
  <si>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</si>
  <si>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</si>
  <si>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</si>
  <si>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</si>
  <si>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</si>
  <si>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</si>
  <si>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</si>
  <si>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</si>
  <si>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</si>
  <si>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</si>
  <si>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</si>
  <si>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</si>
  <si>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</si>
  <si>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</si>
  <si>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</si>
  <si>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</si>
  <si>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</si>
  <si>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</si>
  <si>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</si>
  <si>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</si>
  <si>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</si>
  <si>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</si>
  <si>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</si>
  <si>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</si>
  <si>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</si>
  <si>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</si>
  <si>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</si>
  <si>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</si>
  <si>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</si>
  <si>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</si>
  <si>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</si>
  <si>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</si>
  <si>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</si>
  <si>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</si>
  <si>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</si>
  <si>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</si>
  <si>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</si>
  <si>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</si>
  <si>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</si>
  <si>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</si>
  <si>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</si>
  <si>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</si>
  <si>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</si>
  <si>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</si>
  <si>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</si>
  <si>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</si>
  <si>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</si>
  <si>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</si>
  <si>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</si>
  <si>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</si>
  <si>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</si>
  <si>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</si>
  <si>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</si>
  <si>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</si>
  <si>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</si>
  <si>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</si>
  <si>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</si>
  <si>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</si>
  <si>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</si>
  <si>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</si>
  <si>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</si>
  <si>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</si>
  <si>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</si>
  <si>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</si>
  <si>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</si>
  <si>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</si>
  <si>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</si>
  <si>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</si>
  <si>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</si>
  <si>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</si>
  <si>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</si>
  <si>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</si>
  <si>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</si>
  <si>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</si>
  <si>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</si>
  <si>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</si>
  <si>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</si>
  <si>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</si>
  <si>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</si>
  <si>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</si>
  <si>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</si>
  <si>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</si>
  <si>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</si>
  <si>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</si>
  <si>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</si>
  <si>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</si>
  <si>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</si>
  <si>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</si>
  <si>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</si>
  <si>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</si>
  <si>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</si>
  <si>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</si>
  <si>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</si>
  <si>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</si>
  <si>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</si>
  <si>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</si>
  <si>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</si>
  <si>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</si>
  <si>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</si>
  <si>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</si>
  <si>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</si>
  <si>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</si>
  <si>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</si>
  <si>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</si>
  <si>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</si>
  <si>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</si>
  <si>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</si>
  <si>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</si>
  <si>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</si>
  <si>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</si>
  <si>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</si>
  <si>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</si>
  <si>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</si>
  <si>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</si>
  <si>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</si>
  <si>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</si>
  <si>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</si>
  <si>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</si>
  <si>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</si>
  <si>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</si>
  <si>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</si>
  <si>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</si>
  <si>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</si>
  <si>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</si>
  <si>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</si>
  <si>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</si>
  <si>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</si>
  <si>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</si>
  <si>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</si>
  <si>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</si>
  <si>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</si>
  <si>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</si>
  <si>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</si>
  <si>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</si>
  <si>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</si>
  <si>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</si>
  <si>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</si>
  <si>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</si>
  <si>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</si>
  <si>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</si>
  <si>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</si>
  <si>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</si>
  <si>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</si>
  <si>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</si>
  <si>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</si>
  <si>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</si>
  <si>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</si>
  <si>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</si>
  <si>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</si>
  <si>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</si>
  <si>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</si>
  <si>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</si>
  <si>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</si>
  <si>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</si>
  <si>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</si>
  <si>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</si>
  <si>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</si>
  <si>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</si>
  <si>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</si>
  <si>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</si>
  <si>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</si>
  <si>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</si>
  <si>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</si>
  <si>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</si>
  <si>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</si>
  <si>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</si>
  <si>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</si>
  <si>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</si>
  <si>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</si>
  <si>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</si>
  <si>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</si>
  <si>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</si>
  <si>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</si>
  <si>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</si>
  <si>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</si>
  <si>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</si>
  <si>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</si>
  <si>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</si>
  <si>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</si>
  <si>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</si>
  <si>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</si>
  <si>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</si>
  <si>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</si>
  <si>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</si>
  <si>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</si>
  <si>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</si>
  <si>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</si>
  <si>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</si>
  <si>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</si>
  <si>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</si>
  <si>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</si>
  <si>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</si>
  <si>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</si>
  <si>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</si>
  <si>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</si>
  <si>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</si>
  <si>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</si>
  <si>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</si>
  <si>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</si>
  <si>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</si>
  <si>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</si>
  <si>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</si>
  <si>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</si>
  <si>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</si>
  <si>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</si>
  <si>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</si>
  <si>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</si>
  <si>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</si>
  <si>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</si>
  <si>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</si>
  <si>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</si>
  <si>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</si>
  <si>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</si>
  <si>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</si>
  <si>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</si>
  <si>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</si>
  <si>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</si>
  <si>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</si>
  <si>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</si>
  <si>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</si>
  <si>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</si>
  <si>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</si>
  <si>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</si>
  <si>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</si>
  <si>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</si>
  <si>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</si>
  <si>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</si>
  <si>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</si>
  <si>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</si>
  <si>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</si>
  <si>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</si>
  <si>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</si>
  <si>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</si>
  <si>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</si>
  <si>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</si>
  <si>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</si>
  <si>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</si>
  <si>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</si>
  <si>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</si>
  <si>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</si>
  <si>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</si>
  <si>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</si>
  <si>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</si>
  <si>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</si>
  <si>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</si>
  <si>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</si>
  <si>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</si>
  <si>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</si>
  <si>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</si>
  <si>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</si>
  <si>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</si>
  <si>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</si>
  <si>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</si>
  <si>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</si>
  <si>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</si>
  <si>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</si>
  <si>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</si>
  <si>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</si>
  <si>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</si>
  <si>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</si>
  <si>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</si>
  <si>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</si>
  <si>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</si>
  <si>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</si>
  <si>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</si>
  <si>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</si>
  <si>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</si>
  <si>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</si>
  <si>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</si>
  <si>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</si>
  <si>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</si>
  <si>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</si>
  <si>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</si>
  <si>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</si>
  <si>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</si>
  <si>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</si>
  <si>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</si>
  <si>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</si>
  <si>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</si>
  <si>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</si>
  <si>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</si>
  <si>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</si>
  <si>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</si>
  <si>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</si>
  <si>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</si>
  <si>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</si>
  <si>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</si>
  <si>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</si>
  <si>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</si>
  <si>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</si>
  <si>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</si>
  <si>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</si>
  <si>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</si>
  <si>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</si>
  <si>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</si>
  <si>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</si>
  <si>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</si>
  <si>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</si>
  <si>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</si>
  <si>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</si>
  <si>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</si>
  <si>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</si>
  <si>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</si>
  <si>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</si>
  <si>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</si>
  <si>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</si>
  <si>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</si>
  <si>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</si>
  <si>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</si>
  <si>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</si>
  <si>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</si>
  <si>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</si>
  <si>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</si>
  <si>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</si>
  <si>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</si>
  <si>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</si>
  <si>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</si>
  <si>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</si>
  <si>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</si>
  <si>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</si>
  <si>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</si>
  <si>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</si>
  <si>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</si>
  <si>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</si>
  <si>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</si>
  <si>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</si>
  <si>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</si>
  <si>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</si>
  <si>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</si>
  <si>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</si>
  <si>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</si>
  <si>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</si>
  <si>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</si>
  <si>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</si>
  <si>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</si>
  <si>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</si>
  <si>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</si>
  <si>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</si>
  <si>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</si>
  <si>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</si>
  <si>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</si>
  <si>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</si>
  <si>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</si>
  <si>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</si>
  <si>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</si>
  <si>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</si>
  <si>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</si>
  <si>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</si>
  <si>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</si>
  <si>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</si>
  <si>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</si>
  <si>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</si>
  <si>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</si>
  <si>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</si>
  <si>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</si>
  <si>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</si>
  <si>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</si>
  <si>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</si>
  <si>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</si>
  <si>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</si>
  <si>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</si>
  <si>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</si>
  <si>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</si>
  <si>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</si>
  <si>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</si>
  <si>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</si>
  <si>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</si>
  <si>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</si>
  <si>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</si>
  <si>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</si>
  <si>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</si>
  <si>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</si>
  <si>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</si>
  <si>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</si>
  <si>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</si>
  <si>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</si>
  <si>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</si>
  <si>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</si>
  <si>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</si>
  <si>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</si>
  <si>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</si>
  <si>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</si>
  <si>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</si>
  <si>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</si>
  <si>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</si>
  <si>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</si>
  <si>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</si>
  <si>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</si>
  <si>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</si>
  <si>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</si>
  <si>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</si>
  <si>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</si>
  <si>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</si>
  <si>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</si>
  <si>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</si>
  <si>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</si>
  <si>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</si>
  <si>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</si>
  <si>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</si>
  <si>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</si>
  <si>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</si>
  <si>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</si>
  <si>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</si>
  <si>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</si>
  <si>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</si>
  <si>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</si>
  <si>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</si>
  <si>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</si>
  <si>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</si>
  <si>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</si>
  <si>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</si>
  <si>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</si>
  <si>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</si>
  <si>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</si>
  <si>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</si>
  <si>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</si>
  <si>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</si>
  <si>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</si>
  <si>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</si>
  <si>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</si>
  <si>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</si>
  <si>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</si>
  <si>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</si>
  <si>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</si>
  <si>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</si>
  <si>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</si>
  <si>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</si>
  <si>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</si>
  <si>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</si>
  <si>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</si>
  <si>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</si>
  <si>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</si>
  <si>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</si>
  <si>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</si>
  <si>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</si>
  <si>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</si>
  <si>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</si>
  <si>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</si>
  <si>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</si>
  <si>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</si>
  <si>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</si>
  <si>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</si>
  <si>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</si>
  <si>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</si>
  <si>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</si>
  <si>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</si>
  <si>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</si>
  <si>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</si>
  <si>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</si>
  <si>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</si>
  <si>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</si>
  <si>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</si>
  <si>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</si>
  <si>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</si>
  <si>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</si>
  <si>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</si>
  <si>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</si>
  <si>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</si>
  <si>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</si>
  <si>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</si>
  <si>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</si>
  <si>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</si>
  <si>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</si>
  <si>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</si>
  <si>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</si>
  <si>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</si>
  <si>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</si>
  <si>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</si>
  <si>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</si>
  <si>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</si>
  <si>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</si>
  <si>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</si>
  <si>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</si>
  <si>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</si>
  <si>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</si>
  <si>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</si>
  <si>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</si>
  <si>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</si>
  <si>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</si>
  <si>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</si>
  <si>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</si>
  <si>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</si>
  <si>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</si>
  <si>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</si>
  <si>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</si>
  <si>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</si>
  <si>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</si>
  <si>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</si>
  <si>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</si>
  <si>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</si>
  <si>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</si>
  <si>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</si>
  <si>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</si>
  <si>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</si>
  <si>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</si>
  <si>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</si>
  <si>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</si>
  <si>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</si>
  <si>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</si>
  <si>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</si>
  <si>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</si>
  <si>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</si>
  <si>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</si>
  <si>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</si>
  <si>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</si>
  <si>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</si>
  <si>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</si>
  <si>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</si>
  <si>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</si>
  <si>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</si>
  <si>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</si>
  <si>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</si>
  <si>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</si>
  <si>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</si>
  <si>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</si>
  <si>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</si>
  <si>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</si>
  <si>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</si>
  <si>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</si>
  <si>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</si>
  <si>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</si>
  <si>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</si>
  <si>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</si>
  <si>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</si>
  <si>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</si>
  <si>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</si>
  <si>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</si>
  <si>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</si>
  <si>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</si>
  <si>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</si>
  <si>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</si>
  <si>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</si>
  <si>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</si>
  <si>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</si>
  <si>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</si>
  <si>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</si>
  <si>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</si>
  <si>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</si>
  <si>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</si>
  <si>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</si>
  <si>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</si>
  <si>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</si>
  <si>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</si>
  <si>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</si>
  <si>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</si>
  <si>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</si>
  <si>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</si>
  <si>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</si>
  <si>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</si>
  <si>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</si>
  <si>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</si>
  <si>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</si>
  <si>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</si>
  <si>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</si>
  <si>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</si>
  <si>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</si>
  <si>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</si>
  <si>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</si>
  <si>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</si>
  <si>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</si>
  <si>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</si>
  <si>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</si>
  <si>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</si>
  <si>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</si>
  <si>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</si>
  <si>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</si>
  <si>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</si>
  <si>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</si>
  <si>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</si>
  <si>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</si>
  <si>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</si>
  <si>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</si>
  <si>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</si>
  <si>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</si>
  <si>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</si>
  <si>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</si>
  <si>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</si>
  <si>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</si>
  <si>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</si>
  <si>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</si>
  <si>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</si>
  <si>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</si>
  <si>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</si>
  <si>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</si>
  <si>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</si>
  <si>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</si>
  <si>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</si>
  <si>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</si>
  <si>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</si>
  <si>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</si>
  <si>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</si>
  <si>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</si>
  <si>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</si>
  <si>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</si>
  <si>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</si>
  <si>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</si>
  <si>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</si>
  <si>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</si>
  <si>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</si>
  <si>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</si>
  <si>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</si>
  <si>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</si>
  <si>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</si>
  <si>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</si>
  <si>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</si>
  <si>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</si>
  <si>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</si>
  <si>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</si>
  <si>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</si>
  <si>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</si>
  <si>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</si>
  <si>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</si>
  <si>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</si>
  <si>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</si>
  <si>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</si>
  <si>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</si>
  <si>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</si>
  <si>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</si>
  <si>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</si>
  <si>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</si>
  <si>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</si>
  <si>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</si>
  <si>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</si>
  <si>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</si>
  <si>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</si>
  <si>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</si>
  <si>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</si>
  <si>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</si>
  <si>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</si>
  <si>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</si>
  <si>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</si>
  <si>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</si>
  <si>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</si>
  <si>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</si>
  <si>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</si>
  <si>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</si>
  <si>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</si>
  <si>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</si>
  <si>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</si>
  <si>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</si>
  <si>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</si>
  <si>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</si>
  <si>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</si>
  <si>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</si>
  <si>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</si>
  <si>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</si>
  <si>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</si>
  <si>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</si>
  <si>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</si>
  <si>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</si>
  <si>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</si>
  <si>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</si>
  <si>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</si>
  <si>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</si>
  <si>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</si>
  <si>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</si>
  <si>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</si>
  <si>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</si>
  <si>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</si>
  <si>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</si>
  <si>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</si>
  <si>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</si>
  <si>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</si>
  <si>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</si>
  <si>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</si>
  <si>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</si>
  <si>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</si>
  <si>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</si>
  <si>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</si>
  <si>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</si>
  <si>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</si>
  <si>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</si>
  <si>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</si>
  <si>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</si>
  <si>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</si>
  <si>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</si>
  <si>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</si>
  <si>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</si>
  <si>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</si>
  <si>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</si>
  <si>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</si>
  <si>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</si>
  <si>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</si>
  <si>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</si>
  <si>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</si>
  <si>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</si>
  <si>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</si>
  <si>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</si>
  <si>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</si>
  <si>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</si>
  <si>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</si>
  <si>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</si>
  <si>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</si>
  <si>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</si>
  <si>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</si>
  <si>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</si>
  <si>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</si>
  <si>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</si>
  <si>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</si>
  <si>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</si>
  <si>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</si>
  <si>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</si>
  <si>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</si>
  <si>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</si>
  <si>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</si>
  <si>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</si>
  <si>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</si>
  <si>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</si>
  <si>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</si>
  <si>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</si>
  <si>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</si>
  <si>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</si>
  <si>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</si>
  <si>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</si>
  <si>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</si>
  <si>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</si>
  <si>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</si>
  <si>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</si>
  <si>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</si>
  <si>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</si>
  <si>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</si>
  <si>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</si>
  <si>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</si>
  <si>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</si>
  <si>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</si>
  <si>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</si>
  <si>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</si>
  <si>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</si>
  <si>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</si>
  <si>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</si>
  <si>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</si>
  <si>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</si>
  <si>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</si>
  <si>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</si>
  <si>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</si>
  <si>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</si>
  <si>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</si>
  <si>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</si>
  <si>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</si>
  <si>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</si>
  <si>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</si>
  <si>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</si>
  <si>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</si>
  <si>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</si>
  <si>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</si>
  <si>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</si>
  <si>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</si>
  <si>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</si>
  <si>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</si>
  <si>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</si>
  <si>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</si>
  <si>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</si>
  <si>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</si>
  <si>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</si>
  <si>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</si>
  <si>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</si>
  <si>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</si>
  <si>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</si>
  <si>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</si>
  <si>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</si>
  <si>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</si>
  <si>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</si>
  <si>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</si>
  <si>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</si>
  <si>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</si>
  <si>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</si>
  <si>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</si>
  <si>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</si>
  <si>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</si>
  <si>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</si>
  <si>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</si>
  <si>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</si>
  <si>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</si>
  <si>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</si>
  <si>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</si>
  <si>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</si>
  <si>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</si>
  <si>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</si>
  <si>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</si>
  <si>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</si>
  <si>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</si>
  <si>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</si>
  <si>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</si>
  <si>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</si>
  <si>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</si>
  <si>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</si>
  <si>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</si>
  <si>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</si>
  <si>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</si>
  <si>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</si>
  <si>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</si>
  <si>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</si>
  <si>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</si>
  <si>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</si>
  <si>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</si>
  <si>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</si>
  <si>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</si>
  <si>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</si>
  <si>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</si>
  <si>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</si>
  <si>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</si>
  <si>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</si>
  <si>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</si>
  <si>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</si>
  <si>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</si>
  <si>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</si>
  <si>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</si>
  <si>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</si>
  <si>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</si>
  <si>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</si>
  <si>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</si>
  <si>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</si>
  <si>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</si>
  <si>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</si>
  <si>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</si>
  <si>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</si>
  <si>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</si>
  <si>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</si>
  <si>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</si>
  <si>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</si>
  <si>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</si>
  <si>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</si>
  <si>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</si>
  <si>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</si>
  <si>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</si>
  <si>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</si>
  <si>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</si>
  <si>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</si>
  <si>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</si>
  <si>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</si>
  <si>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</si>
  <si>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</si>
  <si>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</si>
  <si>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</si>
  <si>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</si>
  <si>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</si>
  <si>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</si>
  <si>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</si>
  <si>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</si>
  <si>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</si>
  <si>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</si>
  <si>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</si>
  <si>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</si>
  <si>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</si>
  <si>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</si>
  <si>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</si>
  <si>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</si>
  <si>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</si>
  <si>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</si>
  <si>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</si>
  <si>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</si>
  <si>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</si>
  <si>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</si>
  <si>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</si>
  <si>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</si>
  <si>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</si>
  <si>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</si>
  <si>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</si>
  <si>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</si>
  <si>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</si>
  <si>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</si>
  <si>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</si>
  <si>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</si>
  <si>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</si>
  <si>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</si>
  <si>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</si>
  <si>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</si>
  <si>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</si>
  <si>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</si>
  <si>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</si>
  <si>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</si>
  <si>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</si>
  <si>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</si>
  <si>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</si>
  <si>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</si>
  <si>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</si>
  <si>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</si>
  <si>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</si>
  <si>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</si>
  <si>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</si>
  <si>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</si>
  <si>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</si>
  <si>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</si>
  <si>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</si>
  <si>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</si>
  <si>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</si>
  <si>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</si>
  <si>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</si>
  <si>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</si>
  <si>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</si>
  <si>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</si>
  <si>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</si>
  <si>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</si>
  <si>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</si>
  <si>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</si>
  <si>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</si>
  <si>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</si>
  <si>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</si>
  <si>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</si>
  <si>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</si>
  <si>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</si>
  <si>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</si>
  <si>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</si>
  <si>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</si>
  <si>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</si>
  <si>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</si>
  <si>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</si>
  <si>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</si>
  <si>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</si>
  <si>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</si>
  <si>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</si>
  <si>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</si>
  <si>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</si>
  <si>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</si>
  <si>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</si>
  <si>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</si>
  <si>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</si>
  <si>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</si>
  <si>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</si>
  <si>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</si>
  <si>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</si>
  <si>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</si>
  <si>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</si>
  <si>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</si>
  <si>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</si>
  <si>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</si>
  <si>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</si>
  <si>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</si>
  <si>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</si>
  <si>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</si>
  <si>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</si>
  <si>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</si>
  <si>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</si>
  <si>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</si>
  <si>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</si>
  <si>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</si>
  <si>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</si>
  <si>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</si>
  <si>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</si>
  <si>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</si>
  <si>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</si>
  <si>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</si>
  <si>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</si>
  <si>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</si>
  <si>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</si>
  <si>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</si>
  <si>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</si>
  <si>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</si>
  <si>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</si>
  <si>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</si>
  <si>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</si>
  <si>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</si>
  <si>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</si>
  <si>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</si>
  <si>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</si>
  <si>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</si>
  <si>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</si>
  <si>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</si>
  <si>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</si>
  <si>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</si>
  <si>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</si>
  <si>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</si>
  <si>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</si>
  <si>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</si>
  <si>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</si>
  <si>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</si>
  <si>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</si>
  <si>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</si>
  <si>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</si>
  <si>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</si>
  <si>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</si>
  <si>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</si>
  <si>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</si>
  <si>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</si>
  <si>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</si>
  <si>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</si>
  <si>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</si>
  <si>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</si>
  <si>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</si>
  <si>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</si>
  <si>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</si>
  <si>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</si>
  <si>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</si>
  <si>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</si>
  <si>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</si>
  <si>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</si>
  <si>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</si>
  <si>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</si>
  <si>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</si>
  <si>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</si>
  <si>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</si>
  <si>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</si>
  <si>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</si>
  <si>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</si>
  <si>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</si>
  <si>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</si>
  <si>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</si>
  <si>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</si>
  <si>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</si>
  <si>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</si>
  <si>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</si>
  <si>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</si>
  <si>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</si>
  <si>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</si>
  <si>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</si>
  <si>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</si>
  <si>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</si>
  <si>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</si>
  <si>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</si>
  <si>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</si>
  <si>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</si>
  <si>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</si>
  <si>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</si>
  <si>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</si>
  <si>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</si>
  <si>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</si>
  <si>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</si>
  <si>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</si>
  <si>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</si>
  <si>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</si>
  <si>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</si>
  <si>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</si>
  <si>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</si>
  <si>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</si>
  <si>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</si>
  <si>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</si>
  <si>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</si>
  <si>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</si>
  <si>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</si>
  <si>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</si>
  <si>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</si>
  <si>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</si>
  <si>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</si>
  <si>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</si>
  <si>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</si>
  <si>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</si>
  <si>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</si>
  <si>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</si>
  <si>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</si>
  <si>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</si>
  <si>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</si>
  <si>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</si>
  <si>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</si>
  <si>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</si>
  <si>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</si>
  <si>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</si>
  <si>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</si>
  <si>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</si>
  <si>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</si>
  <si>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</si>
  <si>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</si>
  <si>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</si>
  <si>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</si>
  <si>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</si>
  <si>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</si>
  <si>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</si>
  <si>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</si>
  <si>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</si>
  <si>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</si>
  <si>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</si>
  <si>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</si>
  <si>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</si>
  <si>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</si>
  <si>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</si>
  <si>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</si>
  <si>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</si>
  <si>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</si>
  <si>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</si>
  <si>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</si>
  <si>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</si>
  <si>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</si>
  <si>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</si>
  <si>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</si>
  <si>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</si>
  <si>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</si>
  <si>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</si>
  <si>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</si>
  <si>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</si>
  <si>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</si>
  <si>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</si>
  <si>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</si>
  <si>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</si>
  <si>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</si>
  <si>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</si>
  <si>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</si>
  <si>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</si>
  <si>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</si>
  <si>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</si>
  <si>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</si>
  <si>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</si>
  <si>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</si>
  <si>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</si>
  <si>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</si>
  <si>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</si>
  <si>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</si>
  <si>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</si>
  <si>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</si>
  <si>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</si>
  <si>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</si>
  <si>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</si>
  <si>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</si>
  <si>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</si>
  <si>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</si>
  <si>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</si>
  <si>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</si>
  <si>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</si>
  <si>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</si>
  <si>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</si>
  <si>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</si>
  <si>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</si>
  <si>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</si>
  <si>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</si>
  <si>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</si>
  <si>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</si>
  <si>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</si>
  <si>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</si>
  <si>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</si>
  <si>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</si>
  <si>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</si>
  <si>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</si>
  <si>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</si>
  <si>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</si>
  <si>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</si>
  <si>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</si>
  <si>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</si>
  <si>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</si>
  <si>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</si>
  <si>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</si>
  <si>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</si>
  <si>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</si>
  <si>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</si>
  <si>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</si>
  <si>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</si>
  <si>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</si>
  <si>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</si>
  <si>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</si>
  <si>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</si>
  <si>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</si>
  <si>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</si>
  <si>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</si>
  <si>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</si>
  <si>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</si>
  <si>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</si>
  <si>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</si>
  <si>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</si>
  <si>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</si>
  <si>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</si>
  <si>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</si>
  <si>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</si>
  <si>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</si>
  <si>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</si>
  <si>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</si>
  <si>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</si>
  <si>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</si>
  <si>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</si>
  <si>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</si>
  <si>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</si>
  <si>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</si>
  <si>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</si>
  <si>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</si>
  <si>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</si>
  <si>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</si>
  <si>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</si>
  <si>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</si>
  <si>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</si>
  <si>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</si>
  <si>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</si>
  <si>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</si>
  <si>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</si>
  <si>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</si>
  <si>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</si>
  <si>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</si>
  <si>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</si>
  <si>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</si>
  <si>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</si>
  <si>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</si>
  <si>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</si>
  <si>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</si>
  <si>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</si>
  <si>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</si>
  <si>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</si>
  <si>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</si>
  <si>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</si>
  <si>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</si>
  <si>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</si>
  <si>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</si>
  <si>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</si>
  <si>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</si>
  <si>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</si>
  <si>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</si>
  <si>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</si>
  <si>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</si>
  <si>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</si>
  <si>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</si>
  <si>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</si>
  <si>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</si>
  <si>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</si>
  <si>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</si>
  <si>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</si>
  <si>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</si>
  <si>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</si>
  <si>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</si>
  <si>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</si>
  <si>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</si>
  <si>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</si>
  <si>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</si>
  <si>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</si>
  <si>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</si>
  <si>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</si>
  <si>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</si>
  <si>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</si>
  <si>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</si>
  <si>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</si>
  <si>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</si>
  <si>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</si>
  <si>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</si>
  <si>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</si>
  <si>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</si>
  <si>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</si>
  <si>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</si>
  <si>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</si>
  <si>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</si>
  <si>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</si>
  <si>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</si>
  <si>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</si>
  <si>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</si>
  <si>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</si>
  <si>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</si>
  <si>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</si>
  <si>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</si>
  <si>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</si>
  <si>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</si>
  <si>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</si>
  <si>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</si>
  <si>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</si>
  <si>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</si>
  <si>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</si>
  <si>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</si>
  <si>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</si>
  <si>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</si>
  <si>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</si>
  <si>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</si>
  <si>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</si>
  <si>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</si>
  <si>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</si>
  <si>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</si>
  <si>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</si>
  <si>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</si>
  <si>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</si>
  <si>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</si>
  <si>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</si>
  <si>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</si>
  <si>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</si>
  <si>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</si>
  <si>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</si>
  <si>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</si>
  <si>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</si>
  <si>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</si>
  <si>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</si>
  <si>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</si>
  <si>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</si>
  <si>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</si>
  <si>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</si>
  <si>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</si>
  <si>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</si>
  <si>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</si>
  <si>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</si>
  <si>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</si>
  <si>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</si>
  <si>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</si>
  <si>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</si>
  <si>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</si>
  <si>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</si>
  <si>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</si>
  <si>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</si>
  <si>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</si>
  <si>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</si>
  <si>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</si>
  <si>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</si>
  <si>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</si>
  <si>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</si>
  <si>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</si>
  <si>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</si>
  <si>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</si>
  <si>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</si>
  <si>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</si>
  <si>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</si>
  <si>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</si>
  <si>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</si>
  <si>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</si>
  <si>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</si>
  <si>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</si>
  <si>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</si>
  <si>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</si>
  <si>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</si>
  <si>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</si>
  <si>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</si>
  <si>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</si>
  <si>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</si>
  <si>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</si>
  <si>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</si>
  <si>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</si>
  <si>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</si>
  <si>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</si>
  <si>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</si>
  <si>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</si>
  <si>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</si>
  <si>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</si>
  <si>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</si>
  <si>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</si>
  <si>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</si>
  <si>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</si>
  <si>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</si>
  <si>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</si>
  <si>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</si>
  <si>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</si>
  <si>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</si>
  <si>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</si>
  <si>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</si>
  <si>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</si>
  <si>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</si>
  <si>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</si>
  <si>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</si>
  <si>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</si>
  <si>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</si>
  <si>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</si>
  <si>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</si>
  <si>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</si>
  <si>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</si>
  <si>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</si>
  <si>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</si>
  <si>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</si>
  <si>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</si>
  <si>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</si>
  <si>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</si>
  <si>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</si>
  <si>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</si>
  <si>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</si>
  <si>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</si>
  <si>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</si>
  <si>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</si>
  <si>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</si>
  <si>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</si>
  <si>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</si>
  <si>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</si>
  <si>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</si>
  <si>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</si>
  <si>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</si>
  <si>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</si>
  <si>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</si>
  <si>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</si>
  <si>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</si>
  <si>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</si>
  <si>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</si>
  <si>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</si>
  <si>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</si>
  <si>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</si>
  <si>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</si>
  <si>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</si>
  <si>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</si>
  <si>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</si>
  <si>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</si>
  <si>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</si>
  <si>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</si>
  <si>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</si>
  <si>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</si>
  <si>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</si>
  <si>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</si>
  <si>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</si>
  <si>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</si>
  <si>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</si>
  <si>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</si>
  <si>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</si>
  <si>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</si>
  <si>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</si>
  <si>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</si>
  <si>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</si>
  <si>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</si>
  <si>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</si>
  <si>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</si>
  <si>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</si>
  <si>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</si>
  <si>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</si>
  <si>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</si>
  <si>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</si>
  <si>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</si>
  <si>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</si>
  <si>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</si>
  <si>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</si>
  <si>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</si>
  <si>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</si>
  <si>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</si>
  <si>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</si>
  <si>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</si>
  <si>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</si>
  <si>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</si>
  <si>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</si>
  <si>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</si>
  <si>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</si>
  <si>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</si>
  <si>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</si>
  <si>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</si>
  <si>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</si>
  <si>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</si>
  <si>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</si>
  <si>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</si>
  <si>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</si>
  <si>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</si>
  <si>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</si>
  <si>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</si>
  <si>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</si>
  <si>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</si>
  <si>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</si>
  <si>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</si>
  <si>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</si>
  <si>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</si>
  <si>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</si>
  <si>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</si>
  <si>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</si>
  <si>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</si>
  <si>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</si>
  <si>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</si>
  <si>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</si>
  <si>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</si>
  <si>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</si>
  <si>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</si>
  <si>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</si>
  <si>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</si>
  <si>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</si>
  <si>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</si>
  <si>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</si>
  <si>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</si>
  <si>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</si>
  <si>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</si>
  <si>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</si>
  <si>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</si>
  <si>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</si>
  <si>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</si>
  <si>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</si>
  <si>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</si>
  <si>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</si>
  <si>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</si>
  <si>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</si>
  <si>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</si>
  <si>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</si>
  <si>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</si>
  <si>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</si>
  <si>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</si>
  <si>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</si>
  <si>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</si>
  <si>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</si>
  <si>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</si>
  <si>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</si>
  <si>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</si>
  <si>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</si>
  <si>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</si>
  <si>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</si>
  <si>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</si>
  <si>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</si>
  <si>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</si>
  <si>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</si>
  <si>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</si>
  <si>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</si>
  <si>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</si>
  <si>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</si>
  <si>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</si>
  <si>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</si>
  <si>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</si>
  <si>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</si>
  <si>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</si>
  <si>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</si>
  <si>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</si>
  <si>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</si>
  <si>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</si>
  <si>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</si>
  <si>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</si>
  <si>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</si>
  <si>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</si>
  <si>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</si>
  <si>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</si>
  <si>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</si>
  <si>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</si>
  <si>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</si>
  <si>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</si>
  <si>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</si>
  <si>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</si>
  <si>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</si>
  <si>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</si>
  <si>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Both Staffpicked/Spotlight</t>
  </si>
  <si>
    <t>Backers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</si>
  <si>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</si>
  <si>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</si>
  <si>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</si>
  <si>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</si>
  <si>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</si>
  <si>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</si>
  <si>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</si>
  <si>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</t>
  </si>
  <si>
    <t>(column includes live kickstarters)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</si>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</sst>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1" fillId="0" borderId="0" xfId="1" applyNumberFormat="1" applyFont="1" applyAlignment="1">
      <alignment horizontal="center"/>
    </xf>
    <xf numFmtId="9" fontId="0" fillId="0" borderId="0" xfId="2" applyFont="1"/>
    <xf numFmtId="0" fontId="1" fillId="0" borderId="0" xfId="0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9" fontId="0" fillId="0" borderId="0" xfId="2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0" fontId="3" fillId="0" borderId="0" xfId="0" applyFont="1" applyAlignment="1">
      <alignment horizontal="center"/>
    </xf>
    <xf numFmtId="14" fontId="5" fillId="0" borderId="0" xfId="0" applyNumberFormat="1" applyFont="1"/>
    <xf numFmtId="0" fontId="4" fillId="0" borderId="0" xfId="0" applyFont="1"/>
    <xf numFmtId="14" fontId="0" fillId="0" borderId="0" xfId="0" applyNumberFormat="1" applyAlignment="1">
      <alignment horizontal="left"/>
    </xf>
    <xf numFmtId="0" fontId="0" fillId="0" borderId="1" xfId="0" applyBorder="1"/>
    <xf numFmtId="164" fontId="0" fillId="0" borderId="1" xfId="2" applyNumberFormat="1" applyFont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7" xfId="0" applyBorder="1" applyAlignment="1">
      <alignment horizontal="right"/>
    </xf>
    <xf numFmtId="165" fontId="0" fillId="0" borderId="1" xfId="0" applyNumberFormat="1" applyBorder="1"/>
    <xf numFmtId="165" fontId="0" fillId="0" borderId="6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8" xfId="0" applyNumberFormat="1" applyBorder="1"/>
    <xf numFmtId="2" fontId="0" fillId="0" borderId="9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5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Challenge.xlsx]Category Stats!Category Status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E-46BC-8065-38DB03D5F11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E-46BC-8065-38DB03D5F11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2E-46BC-8065-38DB03D5F11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2E-46BC-8065-38DB03D5F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4813999"/>
        <c:axId val="1204814415"/>
      </c:barChart>
      <c:catAx>
        <c:axId val="12048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14415"/>
        <c:crosses val="autoZero"/>
        <c:auto val="1"/>
        <c:lblAlgn val="ctr"/>
        <c:lblOffset val="100"/>
        <c:noMultiLvlLbl val="0"/>
      </c:catAx>
      <c:valAx>
        <c:axId val="120481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204806179923904E-2"/>
          <c:y val="8.7010012221871491E-2"/>
          <c:w val="0.87245470156181604"/>
          <c:h val="0.794196444087675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913-94BD-9AF2593F093C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913-94BD-9AF2593F093C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AC-4913-94BD-9AF2593F093C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AC-4913-94BD-9AF2593F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777167"/>
        <c:axId val="801775087"/>
      </c:barChart>
      <c:catAx>
        <c:axId val="80177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5087"/>
        <c:crosses val="autoZero"/>
        <c:auto val="1"/>
        <c:lblAlgn val="ctr"/>
        <c:lblOffset val="100"/>
        <c:noMultiLvlLbl val="0"/>
      </c:catAx>
      <c:valAx>
        <c:axId val="80177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Challenge.xlsx]Outcome Based on Launch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1-4004-B3D3-298EE936C7D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1-4004-B3D3-298EE936C7D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1-4004-B3D3-298EE936C7D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21-4004-B3D3-298EE936C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501567"/>
        <c:axId val="1213502399"/>
      </c:lineChart>
      <c:catAx>
        <c:axId val="1213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502399"/>
        <c:crosses val="autoZero"/>
        <c:auto val="1"/>
        <c:lblAlgn val="ctr"/>
        <c:lblOffset val="100"/>
        <c:noMultiLvlLbl val="0"/>
      </c:catAx>
      <c:valAx>
        <c:axId val="121350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50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Versus Total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Outcomes'!$B$2:$B$13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4-4EB3-8849-5F8D4E6C0A0E}"/>
            </c:ext>
          </c:extLst>
        </c:ser>
        <c:ser>
          <c:idx val="1"/>
          <c:order val="1"/>
          <c:tx>
            <c:strRef>
              <c:f>'Goal Outcomes'!$C$1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4-4EB3-8849-5F8D4E6C0A0E}"/>
            </c:ext>
          </c:extLst>
        </c:ser>
        <c:ser>
          <c:idx val="2"/>
          <c:order val="2"/>
          <c:tx>
            <c:strRef>
              <c:f>'Goal Outcomes'!$D$1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4-4EB3-8849-5F8D4E6C0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415040"/>
        <c:axId val="1196413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0F4-4EB3-8849-5F8D4E6C0A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Outcomes'!$F$2:$F$13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0.14485981308411214</c:v>
                      </c:pt>
                      <c:pt idx="1">
                        <c:v>0.77257240204429301</c:v>
                      </c:pt>
                      <c:pt idx="2">
                        <c:v>0.84922394678492241</c:v>
                      </c:pt>
                      <c:pt idx="3">
                        <c:v>0.88118811881188119</c:v>
                      </c:pt>
                      <c:pt idx="4">
                        <c:v>0.88181818181818183</c:v>
                      </c:pt>
                      <c:pt idx="5">
                        <c:v>0.88</c:v>
                      </c:pt>
                      <c:pt idx="6">
                        <c:v>0.9107142857142857</c:v>
                      </c:pt>
                      <c:pt idx="7">
                        <c:v>0.90384615384615385</c:v>
                      </c:pt>
                      <c:pt idx="8">
                        <c:v>0.92592592592592593</c:v>
                      </c:pt>
                      <c:pt idx="9">
                        <c:v>0.76</c:v>
                      </c:pt>
                      <c:pt idx="10">
                        <c:v>0.94444444444444442</c:v>
                      </c:pt>
                      <c:pt idx="11">
                        <c:v>0.90740740740740744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F4-4EB3-8849-5F8D4E6C0A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Outcomes'!$G$2:$G$13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0.70210280373831779</c:v>
                      </c:pt>
                      <c:pt idx="1">
                        <c:v>0.18654173764906304</c:v>
                      </c:pt>
                      <c:pt idx="2">
                        <c:v>0.11973392461197339</c:v>
                      </c:pt>
                      <c:pt idx="3">
                        <c:v>8.9108910891089105E-2</c:v>
                      </c:pt>
                      <c:pt idx="4">
                        <c:v>8.1818181818181818E-2</c:v>
                      </c:pt>
                      <c:pt idx="5">
                        <c:v>0.08</c:v>
                      </c:pt>
                      <c:pt idx="6">
                        <c:v>8.9285714285714288E-2</c:v>
                      </c:pt>
                      <c:pt idx="7">
                        <c:v>7.6923076923076927E-2</c:v>
                      </c:pt>
                      <c:pt idx="8">
                        <c:v>7.407407407407407E-2</c:v>
                      </c:pt>
                      <c:pt idx="9">
                        <c:v>0.16</c:v>
                      </c:pt>
                      <c:pt idx="10">
                        <c:v>5.5555555555555552E-2</c:v>
                      </c:pt>
                      <c:pt idx="11">
                        <c:v>3.7037037037037035E-2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F4-4EB3-8849-5F8D4E6C0A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Outcomes'!$H$2:$H$13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0.1530373831775701</c:v>
                      </c:pt>
                      <c:pt idx="1">
                        <c:v>4.0885860306643949E-2</c:v>
                      </c:pt>
                      <c:pt idx="2">
                        <c:v>3.1042128603104215E-2</c:v>
                      </c:pt>
                      <c:pt idx="3">
                        <c:v>2.9702970297029702E-2</c:v>
                      </c:pt>
                      <c:pt idx="4">
                        <c:v>3.6363636363636362E-2</c:v>
                      </c:pt>
                      <c:pt idx="5">
                        <c:v>0.04</c:v>
                      </c:pt>
                      <c:pt idx="6">
                        <c:v>0</c:v>
                      </c:pt>
                      <c:pt idx="7">
                        <c:v>1.9230769230769232E-2</c:v>
                      </c:pt>
                      <c:pt idx="8">
                        <c:v>0</c:v>
                      </c:pt>
                      <c:pt idx="9">
                        <c:v>0.08</c:v>
                      </c:pt>
                      <c:pt idx="10">
                        <c:v>0</c:v>
                      </c:pt>
                      <c:pt idx="11">
                        <c:v>5.5555555555555552E-2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F4-4EB3-8849-5F8D4E6C0A0E}"/>
                  </c:ext>
                </c:extLst>
              </c15:ser>
            </c15:filteredLineSeries>
          </c:ext>
        </c:extLst>
      </c:lineChart>
      <c:dateAx>
        <c:axId val="11964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13376"/>
        <c:crosses val="autoZero"/>
        <c:auto val="0"/>
        <c:lblOffset val="100"/>
        <c:baseTimeUnit val="days"/>
      </c:dateAx>
      <c:valAx>
        <c:axId val="1196413376"/>
        <c:scaling>
          <c:orientation val="minMax"/>
          <c:max val="1250"/>
          <c:min val="0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15040"/>
        <c:crosses val="autoZero"/>
        <c:crossBetween val="between"/>
        <c:majorUnit val="200"/>
        <c:minorUnit val="50"/>
      </c:valAx>
      <c:spPr>
        <a:noFill/>
        <a:ln>
          <a:solidFill>
            <a:schemeClr val="accent1"/>
          </a:solidFill>
          <a:prstDash val="sysDot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82550</xdr:rowOff>
    </xdr:from>
    <xdr:to>
      <xdr:col>7</xdr:col>
      <xdr:colOff>511174</xdr:colOff>
      <xdr:row>37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2B870-315B-497E-A550-0C67F3EC5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7936</xdr:rowOff>
    </xdr:from>
    <xdr:to>
      <xdr:col>23</xdr:col>
      <xdr:colOff>114300</xdr:colOff>
      <xdr:row>46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5FF1-C4D2-40BE-9451-FE7A9BDFD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0</xdr:row>
      <xdr:rowOff>144462</xdr:rowOff>
    </xdr:from>
    <xdr:to>
      <xdr:col>13</xdr:col>
      <xdr:colOff>342900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0E732-5CF2-4DB0-98B8-F4502CEBA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</xdr:colOff>
      <xdr:row>13</xdr:row>
      <xdr:rowOff>28575</xdr:rowOff>
    </xdr:from>
    <xdr:to>
      <xdr:col>7</xdr:col>
      <xdr:colOff>57150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21D2A-DA73-43F3-AE18-3E9858054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589836342595" createdVersion="7" refreshedVersion="7" minRefreshableVersion="3" recordCount="4114" xr:uid="{734494CE-5F0C-4AE3-A9AF-68ADA47D68C4}">
  <cacheSource type="worksheet">
    <worksheetSource ref="A1:Q4115" sheet="Data"/>
  </cacheSource>
  <cacheFields count="17"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 pivotCacheId="5080983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601737731478" createdVersion="7" refreshedVersion="7" minRefreshableVersion="3" recordCount="4114" xr:uid="{07B20E1F-D372-4187-BF45-3F42631AA784}">
  <cacheSource type="worksheet">
    <worksheetSource ref="A1:R4115" sheet="Data"/>
  </cacheSource>
  <cacheFields count="18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62760428241" createdVersion="7" refreshedVersion="7" minRefreshableVersion="3" recordCount="4114" xr:uid="{7920B14B-3DB5-4261-9D88-E7DA90230A65}">
  <cacheSource type="worksheet">
    <worksheetSource ref="A1:T4115" sheet="Data"/>
  </cacheSource>
  <cacheFields count="22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</r>
  <r>
    <x v="1"/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</r>
  <r>
    <x v="2"/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</r>
  <r>
    <x v="3"/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</r>
  <r>
    <x v="4"/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</r>
  <r>
    <x v="5"/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</r>
  <r>
    <x v="6"/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</r>
  <r>
    <x v="7"/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</r>
  <r>
    <x v="8"/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</r>
  <r>
    <x v="9"/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</r>
  <r>
    <x v="10"/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</r>
  <r>
    <x v="11"/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</r>
  <r>
    <x v="12"/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</r>
  <r>
    <x v="13"/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</r>
  <r>
    <x v="14"/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</r>
  <r>
    <x v="15"/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</r>
  <r>
    <x v="16"/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</r>
  <r>
    <x v="17"/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</r>
  <r>
    <x v="18"/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</r>
  <r>
    <x v="19"/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</r>
  <r>
    <x v="20"/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</r>
  <r>
    <x v="21"/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</r>
  <r>
    <x v="22"/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</r>
  <r>
    <x v="23"/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</r>
  <r>
    <x v="24"/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</r>
  <r>
    <x v="25"/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</r>
  <r>
    <x v="26"/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</r>
  <r>
    <x v="27"/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</r>
  <r>
    <x v="28"/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</r>
  <r>
    <x v="29"/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</r>
  <r>
    <x v="30"/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</r>
  <r>
    <x v="31"/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</r>
  <r>
    <x v="32"/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</r>
  <r>
    <x v="33"/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</r>
  <r>
    <x v="34"/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</r>
  <r>
    <x v="35"/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</r>
  <r>
    <x v="36"/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</r>
  <r>
    <x v="37"/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</r>
  <r>
    <x v="38"/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</r>
  <r>
    <x v="39"/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</r>
  <r>
    <x v="40"/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</r>
  <r>
    <x v="31"/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</r>
  <r>
    <x v="41"/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</r>
  <r>
    <x v="42"/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</r>
  <r>
    <x v="31"/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</r>
  <r>
    <x v="43"/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</r>
  <r>
    <x v="44"/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</r>
  <r>
    <x v="45"/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</r>
  <r>
    <x v="46"/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</r>
  <r>
    <x v="31"/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</r>
  <r>
    <x v="31"/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</r>
  <r>
    <x v="47"/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</r>
  <r>
    <x v="48"/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</r>
  <r>
    <x v="49"/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</r>
  <r>
    <x v="50"/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</r>
  <r>
    <x v="51"/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</r>
  <r>
    <x v="52"/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</r>
  <r>
    <x v="53"/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</r>
  <r>
    <x v="54"/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</r>
  <r>
    <x v="55"/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</r>
  <r>
    <x v="56"/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</r>
  <r>
    <x v="57"/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</r>
  <r>
    <x v="58"/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</r>
  <r>
    <x v="59"/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</r>
  <r>
    <x v="60"/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</r>
  <r>
    <x v="61"/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</r>
  <r>
    <x v="62"/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</r>
  <r>
    <x v="63"/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</r>
  <r>
    <x v="64"/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</r>
  <r>
    <x v="65"/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</r>
  <r>
    <x v="66"/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</r>
  <r>
    <x v="67"/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</r>
  <r>
    <x v="68"/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</r>
  <r>
    <x v="31"/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</r>
  <r>
    <x v="69"/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</r>
  <r>
    <x v="70"/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</r>
  <r>
    <x v="71"/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</r>
  <r>
    <x v="72"/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</r>
  <r>
    <x v="73"/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</r>
  <r>
    <x v="74"/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</r>
  <r>
    <x v="75"/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</r>
  <r>
    <x v="76"/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</r>
  <r>
    <x v="77"/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</r>
  <r>
    <x v="78"/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</r>
  <r>
    <x v="31"/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</r>
  <r>
    <x v="79"/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</r>
  <r>
    <x v="80"/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</r>
  <r>
    <x v="81"/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</r>
  <r>
    <x v="82"/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</r>
  <r>
    <x v="83"/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</r>
  <r>
    <x v="84"/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</r>
  <r>
    <x v="43"/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</r>
  <r>
    <x v="85"/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</r>
  <r>
    <x v="86"/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</r>
  <r>
    <x v="87"/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</r>
  <r>
    <x v="88"/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</r>
  <r>
    <x v="89"/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</r>
  <r>
    <x v="90"/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</r>
  <r>
    <x v="90"/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</r>
  <r>
    <x v="91"/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</r>
  <r>
    <x v="31"/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</r>
  <r>
    <x v="31"/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</r>
  <r>
    <x v="92"/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</r>
  <r>
    <x v="93"/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</r>
  <r>
    <x v="43"/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</r>
  <r>
    <x v="94"/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</r>
  <r>
    <x v="10"/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</r>
  <r>
    <x v="95"/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</r>
  <r>
    <x v="96"/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</r>
  <r>
    <x v="97"/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</r>
  <r>
    <x v="98"/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</r>
  <r>
    <x v="99"/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</r>
  <r>
    <x v="87"/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</r>
  <r>
    <x v="100"/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</r>
  <r>
    <x v="101"/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</r>
  <r>
    <x v="102"/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</r>
  <r>
    <x v="103"/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</r>
  <r>
    <x v="104"/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</r>
  <r>
    <x v="105"/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</r>
  <r>
    <x v="106"/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</r>
  <r>
    <x v="107"/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</r>
  <r>
    <x v="108"/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</r>
  <r>
    <x v="109"/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ULL"/>
    <x v="0"/>
  </r>
  <r>
    <x v="110"/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</r>
  <r>
    <x v="109"/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ULL"/>
    <x v="0"/>
  </r>
  <r>
    <x v="111"/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</r>
  <r>
    <x v="112"/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</r>
  <r>
    <x v="113"/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</r>
  <r>
    <x v="114"/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</r>
  <r>
    <x v="109"/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ULL"/>
    <x v="0"/>
  </r>
  <r>
    <x v="109"/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ULL"/>
    <x v="0"/>
  </r>
  <r>
    <x v="109"/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ULL"/>
    <x v="0"/>
  </r>
  <r>
    <x v="115"/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</r>
  <r>
    <x v="109"/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ULL"/>
    <x v="0"/>
  </r>
  <r>
    <x v="109"/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ULL"/>
    <x v="0"/>
  </r>
  <r>
    <x v="116"/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</r>
  <r>
    <x v="109"/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ULL"/>
    <x v="0"/>
  </r>
  <r>
    <x v="109"/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ULL"/>
    <x v="0"/>
  </r>
  <r>
    <x v="117"/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</r>
  <r>
    <x v="31"/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</r>
  <r>
    <x v="109"/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ULL"/>
    <x v="0"/>
  </r>
  <r>
    <x v="118"/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</r>
  <r>
    <x v="119"/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</r>
  <r>
    <x v="109"/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ULL"/>
    <x v="0"/>
  </r>
  <r>
    <x v="120"/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</r>
  <r>
    <x v="121"/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</r>
  <r>
    <x v="122"/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</r>
  <r>
    <x v="109"/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ULL"/>
    <x v="0"/>
  </r>
  <r>
    <x v="123"/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</r>
  <r>
    <x v="124"/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</r>
  <r>
    <x v="125"/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</r>
  <r>
    <x v="126"/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</r>
  <r>
    <x v="127"/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</r>
  <r>
    <x v="128"/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</r>
  <r>
    <x v="129"/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</r>
  <r>
    <x v="130"/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</r>
  <r>
    <x v="131"/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</r>
  <r>
    <x v="132"/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</r>
  <r>
    <x v="109"/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ULL"/>
    <x v="0"/>
  </r>
  <r>
    <x v="133"/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</r>
  <r>
    <x v="109"/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ULL"/>
    <x v="0"/>
  </r>
  <r>
    <x v="134"/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</r>
  <r>
    <x v="135"/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</r>
  <r>
    <x v="109"/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ULL"/>
    <x v="0"/>
  </r>
  <r>
    <x v="136"/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</r>
  <r>
    <x v="109"/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ULL"/>
    <x v="0"/>
  </r>
  <r>
    <x v="137"/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</r>
  <r>
    <x v="134"/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</r>
  <r>
    <x v="138"/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</r>
  <r>
    <x v="139"/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</r>
  <r>
    <x v="140"/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</r>
  <r>
    <x v="133"/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</r>
  <r>
    <x v="109"/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ULL"/>
    <x v="0"/>
  </r>
  <r>
    <x v="109"/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ULL"/>
    <x v="0"/>
  </r>
  <r>
    <x v="109"/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ULL"/>
    <x v="0"/>
  </r>
  <r>
    <x v="141"/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</r>
  <r>
    <x v="109"/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ULL"/>
    <x v="0"/>
  </r>
  <r>
    <x v="142"/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</r>
  <r>
    <x v="109"/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ULL"/>
    <x v="0"/>
  </r>
  <r>
    <x v="143"/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</r>
  <r>
    <x v="144"/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</r>
  <r>
    <x v="145"/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</r>
  <r>
    <x v="109"/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ULL"/>
    <x v="0"/>
  </r>
  <r>
    <x v="146"/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</r>
  <r>
    <x v="147"/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</r>
  <r>
    <x v="148"/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</r>
  <r>
    <x v="109"/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ULL"/>
    <x v="0"/>
  </r>
  <r>
    <x v="149"/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</r>
  <r>
    <x v="109"/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ULL"/>
    <x v="0"/>
  </r>
  <r>
    <x v="150"/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</r>
  <r>
    <x v="151"/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</r>
  <r>
    <x v="152"/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</r>
  <r>
    <x v="153"/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</r>
  <r>
    <x v="109"/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ULL"/>
    <x v="0"/>
  </r>
  <r>
    <x v="154"/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</r>
  <r>
    <x v="109"/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ULL"/>
    <x v="0"/>
  </r>
  <r>
    <x v="155"/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</r>
  <r>
    <x v="156"/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</r>
  <r>
    <x v="157"/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</r>
  <r>
    <x v="109"/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ULL"/>
    <x v="0"/>
  </r>
  <r>
    <x v="158"/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</r>
  <r>
    <x v="159"/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</r>
  <r>
    <x v="109"/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ULL"/>
    <x v="0"/>
  </r>
  <r>
    <x v="160"/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</r>
  <r>
    <x v="161"/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</r>
  <r>
    <x v="162"/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</r>
  <r>
    <x v="109"/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ULL"/>
    <x v="0"/>
  </r>
  <r>
    <x v="163"/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</r>
  <r>
    <x v="109"/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ULL"/>
    <x v="0"/>
  </r>
  <r>
    <x v="109"/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ULL"/>
    <x v="0"/>
  </r>
  <r>
    <x v="164"/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</r>
  <r>
    <x v="165"/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</r>
  <r>
    <x v="166"/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</r>
  <r>
    <x v="167"/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</r>
  <r>
    <x v="168"/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</r>
  <r>
    <x v="169"/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</r>
  <r>
    <x v="170"/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</r>
  <r>
    <x v="171"/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</r>
  <r>
    <x v="172"/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</r>
  <r>
    <x v="173"/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</r>
  <r>
    <x v="174"/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</r>
  <r>
    <x v="109"/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ULL"/>
    <x v="0"/>
  </r>
  <r>
    <x v="175"/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</r>
  <r>
    <x v="109"/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ULL"/>
    <x v="0"/>
  </r>
  <r>
    <x v="109"/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ULL"/>
    <x v="0"/>
  </r>
  <r>
    <x v="109"/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ULL"/>
    <x v="0"/>
  </r>
  <r>
    <x v="176"/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</r>
  <r>
    <x v="109"/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ULL"/>
    <x v="0"/>
  </r>
  <r>
    <x v="109"/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ULL"/>
    <x v="0"/>
  </r>
  <r>
    <x v="109"/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ULL"/>
    <x v="0"/>
  </r>
  <r>
    <x v="177"/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</r>
  <r>
    <x v="109"/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ULL"/>
    <x v="0"/>
  </r>
  <r>
    <x v="178"/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</r>
  <r>
    <x v="109"/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ULL"/>
    <x v="0"/>
  </r>
  <r>
    <x v="179"/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</r>
  <r>
    <x v="109"/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ULL"/>
    <x v="0"/>
  </r>
  <r>
    <x v="109"/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ULL"/>
    <x v="0"/>
  </r>
  <r>
    <x v="119"/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</r>
  <r>
    <x v="109"/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ULL"/>
    <x v="0"/>
  </r>
  <r>
    <x v="180"/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</r>
  <r>
    <x v="181"/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</r>
  <r>
    <x v="182"/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</r>
  <r>
    <x v="183"/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</r>
  <r>
    <x v="184"/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</r>
  <r>
    <x v="185"/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</r>
  <r>
    <x v="186"/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</r>
  <r>
    <x v="187"/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</r>
  <r>
    <x v="188"/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</r>
  <r>
    <x v="189"/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</r>
  <r>
    <x v="190"/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</r>
  <r>
    <x v="191"/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</r>
  <r>
    <x v="192"/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</r>
  <r>
    <x v="193"/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</r>
  <r>
    <x v="194"/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</r>
  <r>
    <x v="195"/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</r>
  <r>
    <x v="196"/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</r>
  <r>
    <x v="197"/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</r>
  <r>
    <x v="198"/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</r>
  <r>
    <x v="199"/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</r>
  <r>
    <x v="200"/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</r>
  <r>
    <x v="201"/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</r>
  <r>
    <x v="202"/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</r>
  <r>
    <x v="203"/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</r>
  <r>
    <x v="204"/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</r>
  <r>
    <x v="205"/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</r>
  <r>
    <x v="206"/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</r>
  <r>
    <x v="207"/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</r>
  <r>
    <x v="208"/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</r>
  <r>
    <x v="209"/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</r>
  <r>
    <x v="210"/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</r>
  <r>
    <x v="211"/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</r>
  <r>
    <x v="212"/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</r>
  <r>
    <x v="213"/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</r>
  <r>
    <x v="214"/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</r>
  <r>
    <x v="215"/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</r>
  <r>
    <x v="216"/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</r>
  <r>
    <x v="217"/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</r>
  <r>
    <x v="218"/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</r>
  <r>
    <x v="219"/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</r>
  <r>
    <x v="220"/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</r>
  <r>
    <x v="221"/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</r>
  <r>
    <x v="222"/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</r>
  <r>
    <x v="223"/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</r>
  <r>
    <x v="224"/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</r>
  <r>
    <x v="225"/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</r>
  <r>
    <x v="226"/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</r>
  <r>
    <x v="227"/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</r>
  <r>
    <x v="228"/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</r>
  <r>
    <x v="229"/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</r>
  <r>
    <x v="230"/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</r>
  <r>
    <x v="231"/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</r>
  <r>
    <x v="232"/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</r>
  <r>
    <x v="233"/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</r>
  <r>
    <x v="234"/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</r>
  <r>
    <x v="31"/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</r>
  <r>
    <x v="235"/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</r>
  <r>
    <x v="236"/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</r>
  <r>
    <x v="237"/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</r>
  <r>
    <x v="238"/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</r>
  <r>
    <x v="239"/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</r>
  <r>
    <x v="240"/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</r>
  <r>
    <x v="241"/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</r>
  <r>
    <x v="242"/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</r>
  <r>
    <x v="243"/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</r>
  <r>
    <x v="244"/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</r>
  <r>
    <x v="245"/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</r>
  <r>
    <x v="246"/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</r>
  <r>
    <x v="247"/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</r>
  <r>
    <x v="248"/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</r>
  <r>
    <x v="249"/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</r>
  <r>
    <x v="250"/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</r>
  <r>
    <x v="251"/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</r>
  <r>
    <x v="252"/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</r>
  <r>
    <x v="253"/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</r>
  <r>
    <x v="254"/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</r>
  <r>
    <x v="255"/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</r>
  <r>
    <x v="256"/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</r>
  <r>
    <x v="257"/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</r>
  <r>
    <x v="258"/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</r>
  <r>
    <x v="259"/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</r>
  <r>
    <x v="260"/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</r>
  <r>
    <x v="261"/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</r>
  <r>
    <x v="262"/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</r>
  <r>
    <x v="263"/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</r>
  <r>
    <x v="264"/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</r>
  <r>
    <x v="265"/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</r>
  <r>
    <x v="266"/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</r>
  <r>
    <x v="267"/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</r>
  <r>
    <x v="268"/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</r>
  <r>
    <x v="269"/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</r>
  <r>
    <x v="270"/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</r>
  <r>
    <x v="271"/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</r>
  <r>
    <x v="272"/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</r>
  <r>
    <x v="273"/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</r>
  <r>
    <x v="274"/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</r>
  <r>
    <x v="275"/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</r>
  <r>
    <x v="276"/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</r>
  <r>
    <x v="277"/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</r>
  <r>
    <x v="278"/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</r>
  <r>
    <x v="279"/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</r>
  <r>
    <x v="280"/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</r>
  <r>
    <x v="281"/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</r>
  <r>
    <x v="282"/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</r>
  <r>
    <x v="283"/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</r>
  <r>
    <x v="284"/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</r>
  <r>
    <x v="285"/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</r>
  <r>
    <x v="286"/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</r>
  <r>
    <x v="287"/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</r>
  <r>
    <x v="288"/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</r>
  <r>
    <x v="289"/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</r>
  <r>
    <x v="290"/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</r>
  <r>
    <x v="291"/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</r>
  <r>
    <x v="292"/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</r>
  <r>
    <x v="293"/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</r>
  <r>
    <x v="294"/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</r>
  <r>
    <x v="295"/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</r>
  <r>
    <x v="296"/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</r>
  <r>
    <x v="297"/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</r>
  <r>
    <x v="298"/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</r>
  <r>
    <x v="299"/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</r>
  <r>
    <x v="300"/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</r>
  <r>
    <x v="301"/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</r>
  <r>
    <x v="302"/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</r>
  <r>
    <x v="303"/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</r>
  <r>
    <x v="304"/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</r>
  <r>
    <x v="305"/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</r>
  <r>
    <x v="306"/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</r>
  <r>
    <x v="307"/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</r>
  <r>
    <x v="308"/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</r>
  <r>
    <x v="309"/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</r>
  <r>
    <x v="310"/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</r>
  <r>
    <x v="311"/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</r>
  <r>
    <x v="312"/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</r>
  <r>
    <x v="313"/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</r>
  <r>
    <x v="314"/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</r>
  <r>
    <x v="43"/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</r>
  <r>
    <x v="315"/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</r>
  <r>
    <x v="316"/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</r>
  <r>
    <x v="317"/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</r>
  <r>
    <x v="318"/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</r>
  <r>
    <x v="319"/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</r>
  <r>
    <x v="320"/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</r>
  <r>
    <x v="321"/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</r>
  <r>
    <x v="322"/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</r>
  <r>
    <x v="323"/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</r>
  <r>
    <x v="324"/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</r>
  <r>
    <x v="325"/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</r>
  <r>
    <x v="326"/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</r>
  <r>
    <x v="327"/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</r>
  <r>
    <x v="328"/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</r>
  <r>
    <x v="31"/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</r>
  <r>
    <x v="329"/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</r>
  <r>
    <x v="330"/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</r>
  <r>
    <x v="331"/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</r>
  <r>
    <x v="332"/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</r>
  <r>
    <x v="333"/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</r>
  <r>
    <x v="313"/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</r>
  <r>
    <x v="334"/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</r>
  <r>
    <x v="335"/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</r>
  <r>
    <x v="336"/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</r>
  <r>
    <x v="337"/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</r>
  <r>
    <x v="338"/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</r>
  <r>
    <x v="339"/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</r>
  <r>
    <x v="340"/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</r>
  <r>
    <x v="341"/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</r>
  <r>
    <x v="342"/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</r>
  <r>
    <x v="343"/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</r>
  <r>
    <x v="344"/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</r>
  <r>
    <x v="345"/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</r>
  <r>
    <x v="346"/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</r>
  <r>
    <x v="347"/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</r>
  <r>
    <x v="348"/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</r>
  <r>
    <x v="349"/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</r>
  <r>
    <x v="350"/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</r>
  <r>
    <x v="351"/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</r>
  <r>
    <x v="352"/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</r>
  <r>
    <x v="353"/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</r>
  <r>
    <x v="354"/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</r>
  <r>
    <x v="355"/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</r>
  <r>
    <x v="356"/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</r>
  <r>
    <x v="357"/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</r>
  <r>
    <x v="358"/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</r>
  <r>
    <x v="359"/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</r>
  <r>
    <x v="360"/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</r>
  <r>
    <x v="361"/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</r>
  <r>
    <x v="362"/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</r>
  <r>
    <x v="363"/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</r>
  <r>
    <x v="109"/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ULL"/>
    <x v="0"/>
  </r>
  <r>
    <x v="364"/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</r>
  <r>
    <x v="109"/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ULL"/>
    <x v="0"/>
  </r>
  <r>
    <x v="365"/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</r>
  <r>
    <x v="366"/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</r>
  <r>
    <x v="367"/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</r>
  <r>
    <x v="109"/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ULL"/>
    <x v="0"/>
  </r>
  <r>
    <x v="152"/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</r>
  <r>
    <x v="368"/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</r>
  <r>
    <x v="109"/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ULL"/>
    <x v="0"/>
  </r>
  <r>
    <x v="109"/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ULL"/>
    <x v="0"/>
  </r>
  <r>
    <x v="369"/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</r>
  <r>
    <x v="109"/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ULL"/>
    <x v="0"/>
  </r>
  <r>
    <x v="370"/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</r>
  <r>
    <x v="109"/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ULL"/>
    <x v="0"/>
  </r>
  <r>
    <x v="371"/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</r>
  <r>
    <x v="370"/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</r>
  <r>
    <x v="152"/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</r>
  <r>
    <x v="372"/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</r>
  <r>
    <x v="373"/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</r>
  <r>
    <x v="374"/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</r>
  <r>
    <x v="375"/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</r>
  <r>
    <x v="376"/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</r>
  <r>
    <x v="377"/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</r>
  <r>
    <x v="109"/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ULL"/>
    <x v="0"/>
  </r>
  <r>
    <x v="378"/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</r>
  <r>
    <x v="379"/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</r>
  <r>
    <x v="380"/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</r>
  <r>
    <x v="381"/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</r>
  <r>
    <x v="382"/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</r>
  <r>
    <x v="109"/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ULL"/>
    <x v="0"/>
  </r>
  <r>
    <x v="383"/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</r>
  <r>
    <x v="384"/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</r>
  <r>
    <x v="385"/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</r>
  <r>
    <x v="109"/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ULL"/>
    <x v="0"/>
  </r>
  <r>
    <x v="109"/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ULL"/>
    <x v="0"/>
  </r>
  <r>
    <x v="386"/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</r>
  <r>
    <x v="387"/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</r>
  <r>
    <x v="388"/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</r>
  <r>
    <x v="389"/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</r>
  <r>
    <x v="390"/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</r>
  <r>
    <x v="109"/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ULL"/>
    <x v="0"/>
  </r>
  <r>
    <x v="109"/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ULL"/>
    <x v="0"/>
  </r>
  <r>
    <x v="391"/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</r>
  <r>
    <x v="392"/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</r>
  <r>
    <x v="393"/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</r>
  <r>
    <x v="394"/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</r>
  <r>
    <x v="395"/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</r>
  <r>
    <x v="109"/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ULL"/>
    <x v="0"/>
  </r>
  <r>
    <x v="396"/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</r>
  <r>
    <x v="109"/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ULL"/>
    <x v="0"/>
  </r>
  <r>
    <x v="109"/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ULL"/>
    <x v="0"/>
  </r>
  <r>
    <x v="397"/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</r>
  <r>
    <x v="398"/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</r>
  <r>
    <x v="399"/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</r>
  <r>
    <x v="370"/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</r>
  <r>
    <x v="400"/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</r>
  <r>
    <x v="401"/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</r>
  <r>
    <x v="402"/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</r>
  <r>
    <x v="403"/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</r>
  <r>
    <x v="109"/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ULL"/>
    <x v="0"/>
  </r>
  <r>
    <x v="109"/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ULL"/>
    <x v="0"/>
  </r>
  <r>
    <x v="404"/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</r>
  <r>
    <x v="109"/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ULL"/>
    <x v="0"/>
  </r>
  <r>
    <x v="109"/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ULL"/>
    <x v="0"/>
  </r>
  <r>
    <x v="109"/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ULL"/>
    <x v="0"/>
  </r>
  <r>
    <x v="109"/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ULL"/>
    <x v="0"/>
  </r>
  <r>
    <x v="405"/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</r>
  <r>
    <x v="109"/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ULL"/>
    <x v="0"/>
  </r>
  <r>
    <x v="406"/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</r>
  <r>
    <x v="407"/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</r>
  <r>
    <x v="408"/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</r>
  <r>
    <x v="409"/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</r>
  <r>
    <x v="410"/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</r>
  <r>
    <x v="109"/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ULL"/>
    <x v="0"/>
  </r>
  <r>
    <x v="411"/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</r>
  <r>
    <x v="412"/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</r>
  <r>
    <x v="413"/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</r>
  <r>
    <x v="414"/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</r>
  <r>
    <x v="415"/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</r>
  <r>
    <x v="416"/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</r>
  <r>
    <x v="417"/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</r>
  <r>
    <x v="418"/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</r>
  <r>
    <x v="109"/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ULL"/>
    <x v="0"/>
  </r>
  <r>
    <x v="419"/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</r>
  <r>
    <x v="420"/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</r>
  <r>
    <x v="421"/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</r>
  <r>
    <x v="422"/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</r>
  <r>
    <x v="423"/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</r>
  <r>
    <x v="109"/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ULL"/>
    <x v="0"/>
  </r>
  <r>
    <x v="424"/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</r>
  <r>
    <x v="109"/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ULL"/>
    <x v="0"/>
  </r>
  <r>
    <x v="425"/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</r>
  <r>
    <x v="426"/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</r>
  <r>
    <x v="427"/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</r>
  <r>
    <x v="89"/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</r>
  <r>
    <x v="428"/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</r>
  <r>
    <x v="429"/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</r>
  <r>
    <x v="31"/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</r>
  <r>
    <x v="430"/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</r>
  <r>
    <x v="431"/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</r>
  <r>
    <x v="432"/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</r>
  <r>
    <x v="433"/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</r>
  <r>
    <x v="434"/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</r>
  <r>
    <x v="31"/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</r>
  <r>
    <x v="435"/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</r>
  <r>
    <x v="20"/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</r>
  <r>
    <x v="436"/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</r>
  <r>
    <x v="78"/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</r>
  <r>
    <x v="437"/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</r>
  <r>
    <x v="11"/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</r>
  <r>
    <x v="438"/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</r>
  <r>
    <x v="439"/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</r>
  <r>
    <x v="440"/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</r>
  <r>
    <x v="441"/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</r>
  <r>
    <x v="442"/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</r>
  <r>
    <x v="443"/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</r>
  <r>
    <x v="444"/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</r>
  <r>
    <x v="445"/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</r>
  <r>
    <x v="446"/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</r>
  <r>
    <x v="109"/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ULL"/>
    <x v="2"/>
  </r>
  <r>
    <x v="447"/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</r>
  <r>
    <x v="448"/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</r>
  <r>
    <x v="449"/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</r>
  <r>
    <x v="450"/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</r>
  <r>
    <x v="109"/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ULL"/>
    <x v="2"/>
  </r>
  <r>
    <x v="451"/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</r>
  <r>
    <x v="452"/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</r>
  <r>
    <x v="109"/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ULL"/>
    <x v="2"/>
  </r>
  <r>
    <x v="453"/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</r>
  <r>
    <x v="454"/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</r>
  <r>
    <x v="109"/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ULL"/>
    <x v="2"/>
  </r>
  <r>
    <x v="455"/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</r>
  <r>
    <x v="362"/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</r>
  <r>
    <x v="456"/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</r>
  <r>
    <x v="109"/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ULL"/>
    <x v="2"/>
  </r>
  <r>
    <x v="457"/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</r>
  <r>
    <x v="458"/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</r>
  <r>
    <x v="109"/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ULL"/>
    <x v="2"/>
  </r>
  <r>
    <x v="459"/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</r>
  <r>
    <x v="109"/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ULL"/>
    <x v="2"/>
  </r>
  <r>
    <x v="460"/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</r>
  <r>
    <x v="417"/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</r>
  <r>
    <x v="461"/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</r>
  <r>
    <x v="462"/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</r>
  <r>
    <x v="109"/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ULL"/>
    <x v="2"/>
  </r>
  <r>
    <x v="463"/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</r>
  <r>
    <x v="464"/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</r>
  <r>
    <x v="465"/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</r>
  <r>
    <x v="466"/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</r>
  <r>
    <x v="418"/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</r>
  <r>
    <x v="467"/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</r>
  <r>
    <x v="468"/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</r>
  <r>
    <x v="108"/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</r>
  <r>
    <x v="109"/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ULL"/>
    <x v="2"/>
  </r>
  <r>
    <x v="109"/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ULL"/>
    <x v="2"/>
  </r>
  <r>
    <x v="469"/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</r>
  <r>
    <x v="460"/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</r>
  <r>
    <x v="109"/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ULL"/>
    <x v="2"/>
  </r>
  <r>
    <x v="470"/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</r>
  <r>
    <x v="471"/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</r>
  <r>
    <x v="472"/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</r>
  <r>
    <x v="473"/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</r>
  <r>
    <x v="474"/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</r>
  <r>
    <x v="475"/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</r>
  <r>
    <x v="422"/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</r>
  <r>
    <x v="476"/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</r>
  <r>
    <x v="477"/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</r>
  <r>
    <x v="478"/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</r>
  <r>
    <x v="479"/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</r>
  <r>
    <x v="480"/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</r>
  <r>
    <x v="481"/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</r>
  <r>
    <x v="482"/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</r>
  <r>
    <x v="172"/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</r>
  <r>
    <x v="483"/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</r>
  <r>
    <x v="109"/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ULL"/>
    <x v="2"/>
  </r>
  <r>
    <x v="484"/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</r>
  <r>
    <x v="109"/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ULL"/>
    <x v="2"/>
  </r>
  <r>
    <x v="485"/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</r>
  <r>
    <x v="418"/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</r>
  <r>
    <x v="109"/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ULL"/>
    <x v="2"/>
  </r>
  <r>
    <x v="486"/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</r>
  <r>
    <x v="487"/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</r>
  <r>
    <x v="109"/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ULL"/>
    <x v="2"/>
  </r>
  <r>
    <x v="109"/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ULL"/>
    <x v="2"/>
  </r>
  <r>
    <x v="109"/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ULL"/>
    <x v="2"/>
  </r>
  <r>
    <x v="488"/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</r>
  <r>
    <x v="109"/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ULL"/>
    <x v="2"/>
  </r>
  <r>
    <x v="109"/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ULL"/>
    <x v="2"/>
  </r>
  <r>
    <x v="109"/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ULL"/>
    <x v="2"/>
  </r>
  <r>
    <x v="419"/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</r>
  <r>
    <x v="109"/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ULL"/>
    <x v="2"/>
  </r>
  <r>
    <x v="489"/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</r>
  <r>
    <x v="460"/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</r>
  <r>
    <x v="490"/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</r>
  <r>
    <x v="491"/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</r>
  <r>
    <x v="109"/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ULL"/>
    <x v="2"/>
  </r>
  <r>
    <x v="109"/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ULL"/>
    <x v="2"/>
  </r>
  <r>
    <x v="109"/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ULL"/>
    <x v="2"/>
  </r>
  <r>
    <x v="492"/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</r>
  <r>
    <x v="459"/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</r>
  <r>
    <x v="109"/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ULL"/>
    <x v="2"/>
  </r>
  <r>
    <x v="493"/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</r>
  <r>
    <x v="494"/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</r>
  <r>
    <x v="495"/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</r>
  <r>
    <x v="109"/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ULL"/>
    <x v="2"/>
  </r>
  <r>
    <x v="496"/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</r>
  <r>
    <x v="459"/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</r>
  <r>
    <x v="168"/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</r>
  <r>
    <x v="418"/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</r>
  <r>
    <x v="109"/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ULL"/>
    <x v="2"/>
  </r>
  <r>
    <x v="497"/>
    <x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</r>
  <r>
    <x v="498"/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</r>
  <r>
    <x v="499"/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</r>
  <r>
    <x v="500"/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</r>
  <r>
    <x v="501"/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</r>
  <r>
    <x v="502"/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</r>
  <r>
    <x v="503"/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</r>
  <r>
    <x v="504"/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</r>
  <r>
    <x v="505"/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</r>
  <r>
    <x v="506"/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</r>
  <r>
    <x v="507"/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</r>
  <r>
    <x v="508"/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</r>
  <r>
    <x v="509"/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</r>
  <r>
    <x v="510"/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</r>
  <r>
    <x v="511"/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</r>
  <r>
    <x v="512"/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</r>
  <r>
    <x v="513"/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</r>
  <r>
    <x v="514"/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</r>
  <r>
    <x v="515"/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</r>
  <r>
    <x v="516"/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</r>
  <r>
    <x v="517"/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</r>
  <r>
    <x v="518"/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</r>
  <r>
    <x v="519"/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</r>
  <r>
    <x v="520"/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</r>
  <r>
    <x v="177"/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</r>
  <r>
    <x v="521"/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</r>
  <r>
    <x v="522"/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</r>
  <r>
    <x v="523"/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</r>
  <r>
    <x v="524"/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</r>
  <r>
    <x v="525"/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</r>
  <r>
    <x v="526"/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</r>
  <r>
    <x v="527"/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</r>
  <r>
    <x v="528"/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</r>
  <r>
    <x v="529"/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</r>
  <r>
    <x v="530"/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</r>
  <r>
    <x v="531"/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</r>
  <r>
    <x v="479"/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</r>
  <r>
    <x v="532"/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</r>
  <r>
    <x v="533"/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</r>
  <r>
    <x v="534"/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</r>
  <r>
    <x v="535"/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</r>
  <r>
    <x v="536"/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</r>
  <r>
    <x v="537"/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</r>
  <r>
    <x v="167"/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</r>
  <r>
    <x v="538"/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</r>
  <r>
    <x v="539"/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</r>
  <r>
    <x v="540"/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</r>
  <r>
    <x v="541"/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</r>
  <r>
    <x v="109"/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ULL"/>
    <x v="2"/>
  </r>
  <r>
    <x v="542"/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</r>
  <r>
    <x v="543"/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</r>
  <r>
    <x v="544"/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</r>
  <r>
    <x v="545"/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</r>
  <r>
    <x v="546"/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</r>
  <r>
    <x v="547"/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</r>
  <r>
    <x v="548"/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</r>
  <r>
    <x v="549"/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</r>
  <r>
    <x v="550"/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</r>
  <r>
    <x v="551"/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</r>
  <r>
    <x v="552"/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</r>
  <r>
    <x v="553"/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</r>
  <r>
    <x v="554"/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</r>
  <r>
    <x v="555"/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</r>
  <r>
    <x v="556"/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</r>
  <r>
    <x v="557"/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</r>
  <r>
    <x v="558"/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</r>
  <r>
    <x v="559"/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</r>
  <r>
    <x v="560"/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</r>
  <r>
    <x v="109"/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ULL"/>
    <x v="2"/>
  </r>
  <r>
    <x v="561"/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</r>
  <r>
    <x v="562"/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</r>
  <r>
    <x v="563"/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</r>
  <r>
    <x v="109"/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ULL"/>
    <x v="2"/>
  </r>
  <r>
    <x v="564"/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</r>
  <r>
    <x v="565"/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</r>
  <r>
    <x v="566"/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</r>
  <r>
    <x v="567"/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</r>
  <r>
    <x v="568"/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</r>
  <r>
    <x v="569"/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</r>
  <r>
    <x v="570"/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</r>
  <r>
    <x v="571"/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</r>
  <r>
    <x v="572"/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</r>
  <r>
    <x v="573"/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</r>
  <r>
    <x v="574"/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</r>
  <r>
    <x v="575"/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</r>
  <r>
    <x v="576"/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</r>
  <r>
    <x v="577"/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</r>
  <r>
    <x v="28"/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</r>
  <r>
    <x v="578"/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</r>
  <r>
    <x v="579"/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</r>
  <r>
    <x v="580"/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</r>
  <r>
    <x v="314"/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</r>
  <r>
    <x v="581"/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</r>
  <r>
    <x v="582"/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</r>
  <r>
    <x v="583"/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</r>
  <r>
    <x v="584"/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</r>
  <r>
    <x v="585"/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</r>
  <r>
    <x v="586"/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</r>
  <r>
    <x v="587"/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</r>
  <r>
    <x v="588"/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</r>
  <r>
    <x v="589"/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</r>
  <r>
    <x v="590"/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</r>
  <r>
    <x v="202"/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</r>
  <r>
    <x v="591"/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</r>
  <r>
    <x v="592"/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</r>
  <r>
    <x v="593"/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</r>
  <r>
    <x v="594"/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</r>
  <r>
    <x v="595"/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</r>
  <r>
    <x v="596"/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</r>
  <r>
    <x v="597"/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</r>
  <r>
    <x v="598"/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</r>
  <r>
    <x v="599"/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</r>
  <r>
    <x v="600"/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</r>
  <r>
    <x v="23"/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</r>
  <r>
    <x v="601"/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</r>
  <r>
    <x v="602"/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</r>
  <r>
    <x v="603"/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</r>
  <r>
    <x v="604"/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</r>
  <r>
    <x v="605"/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</r>
  <r>
    <x v="606"/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</r>
  <r>
    <x v="607"/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</r>
  <r>
    <x v="608"/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</r>
  <r>
    <x v="109"/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ULL"/>
    <x v="3"/>
  </r>
  <r>
    <x v="609"/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</r>
  <r>
    <x v="109"/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ULL"/>
    <x v="3"/>
  </r>
  <r>
    <x v="610"/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</r>
  <r>
    <x v="109"/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ULL"/>
    <x v="3"/>
  </r>
  <r>
    <x v="611"/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</r>
  <r>
    <x v="109"/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ULL"/>
    <x v="3"/>
  </r>
  <r>
    <x v="612"/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</r>
  <r>
    <x v="109"/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ULL"/>
    <x v="3"/>
  </r>
  <r>
    <x v="613"/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</r>
  <r>
    <x v="109"/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ULL"/>
    <x v="3"/>
  </r>
  <r>
    <x v="614"/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</r>
  <r>
    <x v="422"/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</r>
  <r>
    <x v="615"/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</r>
  <r>
    <x v="616"/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</r>
  <r>
    <x v="617"/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</r>
  <r>
    <x v="618"/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</r>
  <r>
    <x v="449"/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</r>
  <r>
    <x v="177"/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</r>
  <r>
    <x v="129"/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</r>
  <r>
    <x v="87"/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</r>
  <r>
    <x v="619"/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</r>
  <r>
    <x v="31"/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</r>
  <r>
    <x v="620"/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</r>
  <r>
    <x v="78"/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</r>
  <r>
    <x v="621"/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</r>
  <r>
    <x v="622"/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</r>
  <r>
    <x v="623"/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</r>
  <r>
    <x v="624"/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</r>
  <r>
    <x v="625"/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</r>
  <r>
    <x v="626"/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</r>
  <r>
    <x v="627"/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</r>
  <r>
    <x v="628"/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</r>
  <r>
    <x v="629"/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</r>
  <r>
    <x v="630"/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</r>
  <r>
    <x v="631"/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</r>
  <r>
    <x v="40"/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</r>
  <r>
    <x v="632"/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</r>
  <r>
    <x v="633"/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</r>
  <r>
    <x v="634"/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</r>
  <r>
    <x v="635"/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</r>
  <r>
    <x v="636"/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</r>
  <r>
    <x v="303"/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</r>
  <r>
    <x v="637"/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</r>
  <r>
    <x v="31"/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</r>
  <r>
    <x v="2"/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</r>
  <r>
    <x v="638"/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</r>
  <r>
    <x v="639"/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</r>
  <r>
    <x v="31"/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</r>
  <r>
    <x v="640"/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</r>
  <r>
    <x v="2"/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</r>
  <r>
    <x v="87"/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</r>
  <r>
    <x v="641"/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</r>
  <r>
    <x v="642"/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</r>
  <r>
    <x v="643"/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</r>
  <r>
    <x v="644"/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</r>
  <r>
    <x v="645"/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</r>
  <r>
    <x v="646"/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</r>
  <r>
    <x v="647"/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</r>
  <r>
    <x v="648"/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</r>
  <r>
    <x v="649"/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</r>
  <r>
    <x v="31"/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</r>
  <r>
    <x v="650"/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</r>
  <r>
    <x v="651"/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</r>
  <r>
    <x v="652"/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</r>
  <r>
    <x v="653"/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</r>
  <r>
    <x v="654"/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</r>
  <r>
    <x v="101"/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</r>
  <r>
    <x v="644"/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</r>
  <r>
    <x v="87"/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</r>
  <r>
    <x v="655"/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</r>
  <r>
    <x v="656"/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</r>
  <r>
    <x v="657"/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</r>
  <r>
    <x v="658"/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</r>
  <r>
    <x v="659"/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</r>
  <r>
    <x v="660"/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</r>
  <r>
    <x v="661"/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</r>
  <r>
    <x v="662"/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</r>
  <r>
    <x v="663"/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</r>
  <r>
    <x v="664"/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</r>
  <r>
    <x v="665"/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</r>
  <r>
    <x v="666"/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</r>
  <r>
    <x v="667"/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</r>
  <r>
    <x v="668"/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</r>
  <r>
    <x v="669"/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</r>
  <r>
    <x v="670"/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</r>
  <r>
    <x v="671"/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</r>
  <r>
    <x v="31"/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</r>
  <r>
    <x v="31"/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</r>
  <r>
    <x v="672"/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</r>
  <r>
    <x v="673"/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</r>
  <r>
    <x v="674"/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</r>
  <r>
    <x v="675"/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</r>
  <r>
    <x v="31"/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</r>
  <r>
    <x v="676"/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</r>
  <r>
    <x v="677"/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</r>
  <r>
    <x v="678"/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</r>
  <r>
    <x v="31"/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</r>
  <r>
    <x v="679"/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</r>
  <r>
    <x v="680"/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</r>
  <r>
    <x v="681"/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</r>
  <r>
    <x v="682"/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</r>
  <r>
    <x v="683"/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</r>
  <r>
    <x v="684"/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</r>
  <r>
    <x v="685"/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</r>
  <r>
    <x v="686"/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</r>
  <r>
    <x v="687"/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</r>
  <r>
    <x v="688"/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</r>
  <r>
    <x v="689"/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</r>
  <r>
    <x v="690"/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</r>
  <r>
    <x v="691"/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</r>
  <r>
    <x v="692"/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</r>
  <r>
    <x v="693"/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</r>
  <r>
    <x v="694"/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</r>
  <r>
    <x v="695"/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</r>
  <r>
    <x v="109"/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ULL"/>
    <x v="4"/>
  </r>
  <r>
    <x v="696"/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</r>
  <r>
    <x v="697"/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</r>
  <r>
    <x v="698"/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</r>
  <r>
    <x v="699"/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</r>
  <r>
    <x v="700"/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</r>
  <r>
    <x v="417"/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</r>
  <r>
    <x v="701"/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</r>
  <r>
    <x v="702"/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</r>
  <r>
    <x v="460"/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</r>
  <r>
    <x v="703"/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</r>
  <r>
    <x v="704"/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</r>
  <r>
    <x v="109"/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ULL"/>
    <x v="4"/>
  </r>
  <r>
    <x v="705"/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</r>
  <r>
    <x v="706"/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</r>
  <r>
    <x v="707"/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</r>
  <r>
    <x v="140"/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</r>
  <r>
    <x v="708"/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</r>
  <r>
    <x v="709"/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</r>
  <r>
    <x v="710"/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</r>
  <r>
    <x v="711"/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</r>
  <r>
    <x v="142"/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</r>
  <r>
    <x v="109"/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ULL"/>
    <x v="4"/>
  </r>
  <r>
    <x v="712"/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</r>
  <r>
    <x v="713"/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</r>
  <r>
    <x v="714"/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</r>
  <r>
    <x v="109"/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ULL"/>
    <x v="4"/>
  </r>
  <r>
    <x v="715"/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</r>
  <r>
    <x v="416"/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</r>
  <r>
    <x v="716"/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</r>
  <r>
    <x v="717"/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</r>
  <r>
    <x v="109"/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ULL"/>
    <x v="4"/>
  </r>
  <r>
    <x v="109"/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ULL"/>
    <x v="4"/>
  </r>
  <r>
    <x v="109"/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ULL"/>
    <x v="4"/>
  </r>
  <r>
    <x v="140"/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</r>
  <r>
    <x v="718"/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</r>
  <r>
    <x v="109"/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ULL"/>
    <x v="4"/>
  </r>
  <r>
    <x v="719"/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</r>
  <r>
    <x v="720"/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</r>
  <r>
    <x v="109"/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ULL"/>
    <x v="4"/>
  </r>
  <r>
    <x v="721"/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</r>
  <r>
    <x v="109"/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ULL"/>
    <x v="4"/>
  </r>
  <r>
    <x v="722"/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</r>
  <r>
    <x v="723"/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</r>
  <r>
    <x v="724"/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</r>
  <r>
    <x v="109"/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ULL"/>
    <x v="4"/>
  </r>
  <r>
    <x v="725"/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</r>
  <r>
    <x v="726"/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</r>
  <r>
    <x v="727"/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</r>
  <r>
    <x v="728"/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</r>
  <r>
    <x v="129"/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</r>
  <r>
    <x v="109"/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ULL"/>
    <x v="4"/>
  </r>
  <r>
    <x v="109"/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ULL"/>
    <x v="4"/>
  </r>
  <r>
    <x v="729"/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</r>
  <r>
    <x v="109"/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ULL"/>
    <x v="4"/>
  </r>
  <r>
    <x v="730"/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</r>
  <r>
    <x v="731"/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</r>
  <r>
    <x v="732"/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</r>
  <r>
    <x v="733"/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</r>
  <r>
    <x v="734"/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</r>
  <r>
    <x v="735"/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</r>
  <r>
    <x v="109"/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ULL"/>
    <x v="4"/>
  </r>
  <r>
    <x v="736"/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</r>
  <r>
    <x v="737"/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</r>
  <r>
    <x v="738"/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</r>
  <r>
    <x v="739"/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</r>
  <r>
    <x v="740"/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</r>
  <r>
    <x v="741"/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</r>
  <r>
    <x v="742"/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</r>
  <r>
    <x v="743"/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</r>
  <r>
    <x v="744"/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</r>
  <r>
    <x v="745"/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</r>
  <r>
    <x v="109"/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ULL"/>
    <x v="2"/>
  </r>
  <r>
    <x v="746"/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</r>
  <r>
    <x v="747"/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</r>
  <r>
    <x v="748"/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</r>
  <r>
    <x v="749"/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</r>
  <r>
    <x v="750"/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</r>
  <r>
    <x v="751"/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</r>
  <r>
    <x v="752"/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</r>
  <r>
    <x v="753"/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</r>
  <r>
    <x v="754"/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</r>
  <r>
    <x v="755"/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</r>
  <r>
    <x v="756"/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</r>
  <r>
    <x v="757"/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</r>
  <r>
    <x v="758"/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</r>
  <r>
    <x v="759"/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</r>
  <r>
    <x v="760"/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</r>
  <r>
    <x v="761"/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</r>
  <r>
    <x v="762"/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</r>
  <r>
    <x v="763"/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</r>
  <r>
    <x v="764"/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</r>
  <r>
    <x v="765"/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</r>
  <r>
    <x v="766"/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</r>
  <r>
    <x v="767"/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</r>
  <r>
    <x v="768"/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</r>
  <r>
    <x v="769"/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</r>
  <r>
    <x v="770"/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</r>
  <r>
    <x v="771"/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</r>
  <r>
    <x v="470"/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</r>
  <r>
    <x v="772"/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</r>
  <r>
    <x v="773"/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</r>
  <r>
    <x v="774"/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</r>
  <r>
    <x v="775"/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</r>
  <r>
    <x v="776"/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</r>
  <r>
    <x v="777"/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</r>
  <r>
    <x v="778"/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</r>
  <r>
    <x v="779"/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</r>
  <r>
    <x v="780"/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</r>
  <r>
    <x v="550"/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</r>
  <r>
    <x v="781"/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</r>
  <r>
    <x v="782"/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</r>
  <r>
    <x v="783"/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</r>
  <r>
    <x v="109"/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ULL"/>
    <x v="2"/>
  </r>
  <r>
    <x v="784"/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</r>
  <r>
    <x v="477"/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</r>
  <r>
    <x v="785"/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</r>
  <r>
    <x v="786"/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</r>
  <r>
    <x v="787"/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</r>
  <r>
    <x v="788"/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</r>
  <r>
    <x v="789"/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</r>
  <r>
    <x v="790"/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</r>
  <r>
    <x v="698"/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</r>
  <r>
    <x v="791"/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</r>
  <r>
    <x v="792"/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</r>
  <r>
    <x v="793"/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</r>
  <r>
    <x v="87"/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</r>
  <r>
    <x v="794"/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</r>
  <r>
    <x v="795"/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</r>
  <r>
    <x v="796"/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</r>
  <r>
    <x v="797"/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</r>
  <r>
    <x v="798"/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</r>
  <r>
    <x v="799"/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</r>
  <r>
    <x v="800"/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</r>
  <r>
    <x v="801"/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</r>
  <r>
    <x v="802"/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</r>
  <r>
    <x v="803"/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</r>
  <r>
    <x v="804"/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</r>
  <r>
    <x v="805"/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</r>
  <r>
    <x v="806"/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</r>
  <r>
    <x v="129"/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</r>
  <r>
    <x v="807"/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</r>
  <r>
    <x v="808"/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</r>
  <r>
    <x v="809"/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</r>
  <r>
    <x v="810"/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</r>
  <r>
    <x v="811"/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</r>
  <r>
    <x v="812"/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</r>
  <r>
    <x v="813"/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</r>
  <r>
    <x v="814"/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</r>
  <r>
    <x v="815"/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</r>
  <r>
    <x v="816"/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</r>
  <r>
    <x v="817"/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</r>
  <r>
    <x v="818"/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</r>
  <r>
    <x v="819"/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</r>
  <r>
    <x v="820"/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</r>
  <r>
    <x v="821"/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</r>
  <r>
    <x v="202"/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</r>
  <r>
    <x v="822"/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</r>
  <r>
    <x v="823"/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</r>
  <r>
    <x v="824"/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</r>
  <r>
    <x v="825"/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</r>
  <r>
    <x v="826"/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</r>
  <r>
    <x v="426"/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</r>
  <r>
    <x v="827"/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</r>
  <r>
    <x v="828"/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</r>
  <r>
    <x v="385"/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</r>
  <r>
    <x v="109"/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ULL"/>
    <x v="5"/>
  </r>
  <r>
    <x v="829"/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</r>
  <r>
    <x v="830"/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</r>
  <r>
    <x v="831"/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</r>
  <r>
    <x v="832"/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</r>
  <r>
    <x v="109"/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ULL"/>
    <x v="5"/>
  </r>
  <r>
    <x v="833"/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</r>
  <r>
    <x v="834"/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</r>
  <r>
    <x v="109"/>
    <x v="1049"/>
    <s v="J1 (Canceled)"/>
    <s v="------"/>
    <n v="12000"/>
    <n v="0"/>
    <x v="1"/>
    <x v="0"/>
    <s v="USD"/>
    <n v="1455272445"/>
    <n v="1452680445"/>
    <b v="0"/>
    <n v="0"/>
    <b v="0"/>
    <s v="journalism/audio"/>
    <s v="NULL"/>
    <x v="5"/>
  </r>
  <r>
    <x v="109"/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ULL"/>
    <x v="5"/>
  </r>
  <r>
    <x v="109"/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ULL"/>
    <x v="5"/>
  </r>
  <r>
    <x v="109"/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ULL"/>
    <x v="5"/>
  </r>
  <r>
    <x v="460"/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</r>
  <r>
    <x v="109"/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ULL"/>
    <x v="5"/>
  </r>
  <r>
    <x v="109"/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ULL"/>
    <x v="5"/>
  </r>
  <r>
    <x v="109"/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ULL"/>
    <x v="5"/>
  </r>
  <r>
    <x v="109"/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ULL"/>
    <x v="5"/>
  </r>
  <r>
    <x v="109"/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ULL"/>
    <x v="5"/>
  </r>
  <r>
    <x v="109"/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ULL"/>
    <x v="5"/>
  </r>
  <r>
    <x v="460"/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</r>
  <r>
    <x v="109"/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ULL"/>
    <x v="5"/>
  </r>
  <r>
    <x v="835"/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</r>
  <r>
    <x v="109"/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ULL"/>
    <x v="5"/>
  </r>
  <r>
    <x v="836"/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</r>
  <r>
    <x v="837"/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</r>
  <r>
    <x v="838"/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</r>
  <r>
    <x v="839"/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</r>
  <r>
    <x v="840"/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</r>
  <r>
    <x v="841"/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</r>
  <r>
    <x v="449"/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</r>
  <r>
    <x v="109"/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ULL"/>
    <x v="6"/>
  </r>
  <r>
    <x v="842"/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</r>
  <r>
    <x v="843"/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</r>
  <r>
    <x v="844"/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</r>
  <r>
    <x v="684"/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</r>
  <r>
    <x v="845"/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</r>
  <r>
    <x v="846"/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</r>
  <r>
    <x v="847"/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</r>
  <r>
    <x v="848"/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</r>
  <r>
    <x v="849"/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</r>
  <r>
    <x v="850"/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</r>
  <r>
    <x v="470"/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</r>
  <r>
    <x v="380"/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</r>
  <r>
    <x v="109"/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ULL"/>
    <x v="6"/>
  </r>
  <r>
    <x v="851"/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</r>
  <r>
    <x v="852"/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</r>
  <r>
    <x v="109"/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ULL"/>
    <x v="6"/>
  </r>
  <r>
    <x v="853"/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</r>
  <r>
    <x v="854"/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</r>
  <r>
    <x v="855"/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</r>
  <r>
    <x v="856"/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</r>
  <r>
    <x v="857"/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</r>
  <r>
    <x v="858"/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</r>
  <r>
    <x v="859"/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</r>
  <r>
    <x v="860"/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</r>
  <r>
    <x v="861"/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</r>
  <r>
    <x v="862"/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</r>
  <r>
    <x v="863"/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</r>
  <r>
    <x v="724"/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</r>
  <r>
    <x v="453"/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</r>
  <r>
    <x v="864"/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</r>
  <r>
    <x v="865"/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</r>
  <r>
    <x v="866"/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</r>
  <r>
    <x v="867"/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</r>
  <r>
    <x v="868"/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</r>
  <r>
    <x v="869"/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</r>
  <r>
    <x v="109"/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ULL"/>
    <x v="6"/>
  </r>
  <r>
    <x v="870"/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</r>
  <r>
    <x v="871"/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</r>
  <r>
    <x v="872"/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</r>
  <r>
    <x v="167"/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</r>
  <r>
    <x v="873"/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</r>
  <r>
    <x v="724"/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</r>
  <r>
    <x v="874"/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</r>
  <r>
    <x v="875"/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</r>
  <r>
    <x v="876"/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</r>
  <r>
    <x v="877"/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</r>
  <r>
    <x v="878"/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</r>
  <r>
    <x v="879"/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</r>
  <r>
    <x v="109"/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ULL"/>
    <x v="6"/>
  </r>
  <r>
    <x v="880"/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</r>
  <r>
    <x v="109"/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ULL"/>
    <x v="6"/>
  </r>
  <r>
    <x v="881"/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</r>
  <r>
    <x v="882"/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</r>
  <r>
    <x v="109"/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ULL"/>
    <x v="6"/>
  </r>
  <r>
    <x v="724"/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</r>
  <r>
    <x v="883"/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</r>
  <r>
    <x v="370"/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</r>
  <r>
    <x v="884"/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</r>
  <r>
    <x v="881"/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</r>
  <r>
    <x v="109"/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ULL"/>
    <x v="6"/>
  </r>
  <r>
    <x v="885"/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</r>
  <r>
    <x v="886"/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</r>
  <r>
    <x v="524"/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</r>
  <r>
    <x v="152"/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</r>
  <r>
    <x v="887"/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</r>
  <r>
    <x v="888"/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</r>
  <r>
    <x v="737"/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</r>
  <r>
    <x v="889"/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</r>
  <r>
    <x v="109"/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ULL"/>
    <x v="6"/>
  </r>
  <r>
    <x v="109"/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ULL"/>
    <x v="6"/>
  </r>
  <r>
    <x v="109"/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ULL"/>
    <x v="6"/>
  </r>
  <r>
    <x v="890"/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</r>
  <r>
    <x v="109"/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ULL"/>
    <x v="7"/>
  </r>
  <r>
    <x v="415"/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</r>
  <r>
    <x v="891"/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</r>
  <r>
    <x v="109"/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ULL"/>
    <x v="7"/>
  </r>
  <r>
    <x v="892"/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</r>
  <r>
    <x v="840"/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</r>
  <r>
    <x v="893"/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</r>
  <r>
    <x v="109"/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ULL"/>
    <x v="7"/>
  </r>
  <r>
    <x v="894"/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</r>
  <r>
    <x v="895"/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</r>
  <r>
    <x v="896"/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</r>
  <r>
    <x v="897"/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</r>
  <r>
    <x v="109"/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ULL"/>
    <x v="7"/>
  </r>
  <r>
    <x v="898"/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</r>
  <r>
    <x v="899"/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</r>
  <r>
    <x v="109"/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ULL"/>
    <x v="7"/>
  </r>
  <r>
    <x v="900"/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</r>
  <r>
    <x v="109"/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ULL"/>
    <x v="7"/>
  </r>
  <r>
    <x v="901"/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</r>
  <r>
    <x v="109"/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ULL"/>
    <x v="7"/>
  </r>
  <r>
    <x v="109"/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ULL"/>
    <x v="7"/>
  </r>
  <r>
    <x v="902"/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</r>
  <r>
    <x v="903"/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</r>
  <r>
    <x v="904"/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</r>
  <r>
    <x v="905"/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</r>
  <r>
    <x v="906"/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</r>
  <r>
    <x v="177"/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</r>
  <r>
    <x v="370"/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</r>
  <r>
    <x v="109"/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ULL"/>
    <x v="7"/>
  </r>
  <r>
    <x v="907"/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</r>
  <r>
    <x v="908"/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</r>
  <r>
    <x v="909"/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</r>
  <r>
    <x v="910"/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</r>
  <r>
    <x v="109"/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ULL"/>
    <x v="7"/>
  </r>
  <r>
    <x v="440"/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</r>
  <r>
    <x v="911"/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</r>
  <r>
    <x v="912"/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</r>
  <r>
    <x v="168"/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</r>
  <r>
    <x v="913"/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</r>
  <r>
    <x v="914"/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</r>
  <r>
    <x v="915"/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</r>
  <r>
    <x v="916"/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</r>
  <r>
    <x v="589"/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</r>
  <r>
    <x v="917"/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</r>
  <r>
    <x v="918"/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</r>
  <r>
    <x v="919"/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</r>
  <r>
    <x v="920"/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</r>
  <r>
    <x v="921"/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</r>
  <r>
    <x v="922"/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</r>
  <r>
    <x v="923"/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</r>
  <r>
    <x v="924"/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</r>
  <r>
    <x v="920"/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</r>
  <r>
    <x v="925"/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</r>
  <r>
    <x v="926"/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</r>
  <r>
    <x v="927"/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</r>
  <r>
    <x v="928"/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</r>
  <r>
    <x v="929"/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</r>
  <r>
    <x v="930"/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</r>
  <r>
    <x v="931"/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</r>
  <r>
    <x v="932"/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</r>
  <r>
    <x v="933"/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</r>
  <r>
    <x v="934"/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</r>
  <r>
    <x v="935"/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</r>
  <r>
    <x v="936"/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</r>
  <r>
    <x v="937"/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</r>
  <r>
    <x v="938"/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</r>
  <r>
    <x v="939"/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</r>
  <r>
    <x v="940"/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</r>
  <r>
    <x v="941"/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</r>
  <r>
    <x v="942"/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</r>
  <r>
    <x v="943"/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</r>
  <r>
    <x v="944"/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</r>
  <r>
    <x v="945"/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</r>
  <r>
    <x v="946"/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</r>
  <r>
    <x v="947"/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</r>
  <r>
    <x v="948"/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</r>
  <r>
    <x v="949"/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</r>
  <r>
    <x v="950"/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</r>
  <r>
    <x v="951"/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</r>
  <r>
    <x v="952"/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</r>
  <r>
    <x v="953"/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</r>
  <r>
    <x v="954"/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</r>
  <r>
    <x v="955"/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</r>
  <r>
    <x v="109"/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ULL"/>
    <x v="4"/>
  </r>
  <r>
    <x v="956"/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</r>
  <r>
    <x v="957"/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</r>
  <r>
    <x v="109"/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ULL"/>
    <x v="4"/>
  </r>
  <r>
    <x v="109"/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ULL"/>
    <x v="4"/>
  </r>
  <r>
    <x v="417"/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</r>
  <r>
    <x v="958"/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</r>
  <r>
    <x v="109"/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ULL"/>
    <x v="4"/>
  </r>
  <r>
    <x v="959"/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</r>
  <r>
    <x v="109"/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ULL"/>
    <x v="4"/>
  </r>
  <r>
    <x v="109"/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ULL"/>
    <x v="4"/>
  </r>
  <r>
    <x v="960"/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</r>
  <r>
    <x v="109"/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ULL"/>
    <x v="4"/>
  </r>
  <r>
    <x v="961"/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</r>
  <r>
    <x v="962"/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</r>
  <r>
    <x v="963"/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</r>
  <r>
    <x v="964"/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</r>
  <r>
    <x v="965"/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</r>
  <r>
    <x v="966"/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</r>
  <r>
    <x v="967"/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</r>
  <r>
    <x v="968"/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</r>
  <r>
    <x v="969"/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</r>
  <r>
    <x v="970"/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</r>
  <r>
    <x v="971"/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</r>
  <r>
    <x v="972"/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</r>
  <r>
    <x v="973"/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</r>
  <r>
    <x v="974"/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</r>
  <r>
    <x v="975"/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</r>
  <r>
    <x v="976"/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</r>
  <r>
    <x v="977"/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</r>
  <r>
    <x v="978"/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</r>
  <r>
    <x v="979"/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</r>
  <r>
    <x v="980"/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</r>
  <r>
    <x v="981"/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</r>
  <r>
    <x v="982"/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</r>
  <r>
    <x v="983"/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</r>
  <r>
    <x v="984"/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</r>
  <r>
    <x v="985"/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</r>
  <r>
    <x v="986"/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</r>
  <r>
    <x v="987"/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</r>
  <r>
    <x v="972"/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</r>
  <r>
    <x v="988"/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</r>
  <r>
    <x v="989"/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</r>
  <r>
    <x v="990"/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</r>
  <r>
    <x v="972"/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</r>
  <r>
    <x v="938"/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</r>
  <r>
    <x v="991"/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</r>
  <r>
    <x v="992"/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</r>
  <r>
    <x v="993"/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</r>
  <r>
    <x v="994"/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</r>
  <r>
    <x v="995"/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</r>
  <r>
    <x v="996"/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</r>
  <r>
    <x v="997"/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</r>
  <r>
    <x v="998"/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</r>
  <r>
    <x v="592"/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</r>
  <r>
    <x v="999"/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</r>
  <r>
    <x v="1000"/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</r>
  <r>
    <x v="50"/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</r>
  <r>
    <x v="1001"/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</r>
  <r>
    <x v="1002"/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</r>
  <r>
    <x v="1003"/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</r>
  <r>
    <x v="1004"/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</r>
  <r>
    <x v="1005"/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</r>
  <r>
    <x v="1006"/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</r>
  <r>
    <x v="945"/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</r>
  <r>
    <x v="1007"/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</r>
  <r>
    <x v="1008"/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</r>
  <r>
    <x v="1009"/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</r>
  <r>
    <x v="1010"/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</r>
  <r>
    <x v="1011"/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</r>
  <r>
    <x v="1012"/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</r>
  <r>
    <x v="1013"/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</r>
  <r>
    <x v="1014"/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</r>
  <r>
    <x v="920"/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</r>
  <r>
    <x v="1015"/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</r>
  <r>
    <x v="31"/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</r>
  <r>
    <x v="1016"/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</r>
  <r>
    <x v="1017"/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</r>
  <r>
    <x v="1018"/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</r>
  <r>
    <x v="1019"/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</r>
  <r>
    <x v="1020"/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</r>
  <r>
    <x v="1021"/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</r>
  <r>
    <x v="1022"/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</r>
  <r>
    <x v="1023"/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</r>
  <r>
    <x v="1024"/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</r>
  <r>
    <x v="1025"/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</r>
  <r>
    <x v="1026"/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</r>
  <r>
    <x v="1027"/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</r>
  <r>
    <x v="1028"/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</r>
  <r>
    <x v="1029"/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</r>
  <r>
    <x v="1030"/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</r>
  <r>
    <x v="1031"/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</r>
  <r>
    <x v="1032"/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</r>
  <r>
    <x v="1033"/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</r>
  <r>
    <x v="1034"/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</r>
  <r>
    <x v="1035"/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</r>
  <r>
    <x v="1036"/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</r>
  <r>
    <x v="1037"/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</r>
  <r>
    <x v="1038"/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</r>
  <r>
    <x v="1039"/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</r>
  <r>
    <x v="1040"/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</r>
  <r>
    <x v="1041"/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</r>
  <r>
    <x v="1042"/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</r>
  <r>
    <x v="1043"/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</r>
  <r>
    <x v="1044"/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</r>
  <r>
    <x v="109"/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ULL"/>
    <x v="2"/>
  </r>
  <r>
    <x v="109"/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ULL"/>
    <x v="2"/>
  </r>
  <r>
    <x v="1045"/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</r>
  <r>
    <x v="1046"/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</r>
  <r>
    <x v="1047"/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</r>
  <r>
    <x v="1048"/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</r>
  <r>
    <x v="1049"/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</r>
  <r>
    <x v="1050"/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</r>
  <r>
    <x v="109"/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ULL"/>
    <x v="2"/>
  </r>
  <r>
    <x v="1051"/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</r>
  <r>
    <x v="418"/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</r>
  <r>
    <x v="1052"/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</r>
  <r>
    <x v="1053"/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</r>
  <r>
    <x v="1054"/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</r>
  <r>
    <x v="1055"/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</r>
  <r>
    <x v="1056"/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</r>
  <r>
    <x v="1057"/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</r>
  <r>
    <x v="1058"/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</r>
  <r>
    <x v="1059"/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</r>
  <r>
    <x v="1060"/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</r>
  <r>
    <x v="1061"/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</r>
  <r>
    <x v="1062"/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</r>
  <r>
    <x v="1063"/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</r>
  <r>
    <x v="1064"/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</r>
  <r>
    <x v="1065"/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</r>
  <r>
    <x v="1066"/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</r>
  <r>
    <x v="1067"/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</r>
  <r>
    <x v="1068"/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</r>
  <r>
    <x v="1069"/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</r>
  <r>
    <x v="1070"/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</r>
  <r>
    <x v="1071"/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</r>
  <r>
    <x v="31"/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</r>
  <r>
    <x v="1072"/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</r>
  <r>
    <x v="1073"/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</r>
  <r>
    <x v="1074"/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</r>
  <r>
    <x v="1075"/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</r>
  <r>
    <x v="1076"/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</r>
  <r>
    <x v="1077"/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</r>
  <r>
    <x v="1078"/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</r>
  <r>
    <x v="1079"/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</r>
  <r>
    <x v="1014"/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</r>
  <r>
    <x v="1080"/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</r>
  <r>
    <x v="1081"/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</r>
  <r>
    <x v="1082"/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</r>
  <r>
    <x v="1083"/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</r>
  <r>
    <x v="1084"/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</r>
  <r>
    <x v="1085"/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</r>
  <r>
    <x v="1086"/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</r>
  <r>
    <x v="1087"/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</r>
  <r>
    <x v="1088"/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</r>
  <r>
    <x v="1089"/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</r>
  <r>
    <x v="1090"/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</r>
  <r>
    <x v="1091"/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</r>
  <r>
    <x v="1092"/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</r>
  <r>
    <x v="1093"/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</r>
  <r>
    <x v="1094"/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</r>
  <r>
    <x v="1095"/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</r>
  <r>
    <x v="663"/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</r>
  <r>
    <x v="1096"/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</r>
  <r>
    <x v="1097"/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</r>
  <r>
    <x v="1098"/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</r>
  <r>
    <x v="1099"/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</r>
  <r>
    <x v="1100"/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</r>
  <r>
    <x v="1101"/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</r>
  <r>
    <x v="1102"/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</r>
  <r>
    <x v="1103"/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</r>
  <r>
    <x v="1104"/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</r>
  <r>
    <x v="1105"/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</r>
  <r>
    <x v="1106"/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</r>
  <r>
    <x v="1107"/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</r>
  <r>
    <x v="1108"/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</r>
  <r>
    <x v="1109"/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</r>
  <r>
    <x v="1110"/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</r>
  <r>
    <x v="714"/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</r>
  <r>
    <x v="415"/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</r>
  <r>
    <x v="724"/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</r>
  <r>
    <x v="705"/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</r>
  <r>
    <x v="109"/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ULL"/>
    <x v="3"/>
  </r>
  <r>
    <x v="374"/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</r>
  <r>
    <x v="1111"/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</r>
  <r>
    <x v="1112"/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</r>
  <r>
    <x v="152"/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</r>
  <r>
    <x v="418"/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</r>
  <r>
    <x v="1113"/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</r>
  <r>
    <x v="109"/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ULL"/>
    <x v="3"/>
  </r>
  <r>
    <x v="1114"/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</r>
  <r>
    <x v="418"/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</r>
  <r>
    <x v="1115"/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</r>
  <r>
    <x v="1116"/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</r>
  <r>
    <x v="370"/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</r>
  <r>
    <x v="477"/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</r>
  <r>
    <x v="119"/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</r>
  <r>
    <x v="1117"/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</r>
  <r>
    <x v="109"/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ULL"/>
    <x v="3"/>
  </r>
  <r>
    <x v="109"/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ULL"/>
    <x v="3"/>
  </r>
  <r>
    <x v="1118"/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</r>
  <r>
    <x v="684"/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</r>
  <r>
    <x v="109"/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ULL"/>
    <x v="3"/>
  </r>
  <r>
    <x v="1119"/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</r>
  <r>
    <x v="1120"/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</r>
  <r>
    <x v="109"/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ULL"/>
    <x v="3"/>
  </r>
  <r>
    <x v="1121"/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</r>
  <r>
    <x v="1122"/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</r>
  <r>
    <x v="370"/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</r>
  <r>
    <x v="1123"/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</r>
  <r>
    <x v="1124"/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</r>
  <r>
    <x v="419"/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</r>
  <r>
    <x v="1125"/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</r>
  <r>
    <x v="1126"/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</r>
  <r>
    <x v="1127"/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</r>
  <r>
    <x v="109"/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ULL"/>
    <x v="3"/>
  </r>
  <r>
    <x v="109"/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ULL"/>
    <x v="3"/>
  </r>
  <r>
    <x v="109"/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ULL"/>
    <x v="3"/>
  </r>
  <r>
    <x v="109"/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ULL"/>
    <x v="3"/>
  </r>
  <r>
    <x v="109"/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ULL"/>
    <x v="3"/>
  </r>
  <r>
    <x v="1128"/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</r>
  <r>
    <x v="109"/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ULL"/>
    <x v="3"/>
  </r>
  <r>
    <x v="109"/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ULL"/>
    <x v="3"/>
  </r>
  <r>
    <x v="1129"/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</r>
  <r>
    <x v="1130"/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</r>
  <r>
    <x v="109"/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ULL"/>
    <x v="3"/>
  </r>
  <r>
    <x v="109"/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ULL"/>
    <x v="3"/>
  </r>
  <r>
    <x v="719"/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</r>
  <r>
    <x v="1131"/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</r>
  <r>
    <x v="1132"/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</r>
  <r>
    <x v="109"/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ULL"/>
    <x v="3"/>
  </r>
  <r>
    <x v="109"/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ULL"/>
    <x v="3"/>
  </r>
  <r>
    <x v="109"/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ULL"/>
    <x v="3"/>
  </r>
  <r>
    <x v="109"/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ULL"/>
    <x v="3"/>
  </r>
  <r>
    <x v="1133"/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</r>
  <r>
    <x v="1134"/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</r>
  <r>
    <x v="1135"/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</r>
  <r>
    <x v="1136"/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</r>
  <r>
    <x v="1137"/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</r>
  <r>
    <x v="1138"/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</r>
  <r>
    <x v="1139"/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</r>
  <r>
    <x v="1140"/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</r>
  <r>
    <x v="1141"/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</r>
  <r>
    <x v="1142"/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</r>
  <r>
    <x v="1143"/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</r>
  <r>
    <x v="1144"/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</r>
  <r>
    <x v="1145"/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</r>
  <r>
    <x v="1146"/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</r>
  <r>
    <x v="1147"/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</r>
  <r>
    <x v="1148"/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</r>
  <r>
    <x v="1149"/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</r>
  <r>
    <x v="1150"/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</r>
  <r>
    <x v="1151"/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</r>
  <r>
    <x v="1152"/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</r>
  <r>
    <x v="1153"/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</r>
  <r>
    <x v="370"/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</r>
  <r>
    <x v="1154"/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</r>
  <r>
    <x v="109"/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ULL"/>
    <x v="3"/>
  </r>
  <r>
    <x v="1155"/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</r>
  <r>
    <x v="1156"/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</r>
  <r>
    <x v="109"/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ULL"/>
    <x v="3"/>
  </r>
  <r>
    <x v="365"/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</r>
  <r>
    <x v="109"/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ULL"/>
    <x v="3"/>
  </r>
  <r>
    <x v="1157"/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</r>
  <r>
    <x v="1158"/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</r>
  <r>
    <x v="571"/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</r>
  <r>
    <x v="109"/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ULL"/>
    <x v="3"/>
  </r>
  <r>
    <x v="1159"/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</r>
  <r>
    <x v="109"/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ULL"/>
    <x v="3"/>
  </r>
  <r>
    <x v="109"/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ULL"/>
    <x v="3"/>
  </r>
  <r>
    <x v="440"/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</r>
  <r>
    <x v="1160"/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</r>
  <r>
    <x v="1161"/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</r>
  <r>
    <x v="1162"/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</r>
  <r>
    <x v="1163"/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</r>
  <r>
    <x v="1164"/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</r>
  <r>
    <x v="1165"/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</r>
  <r>
    <x v="1166"/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</r>
  <r>
    <x v="1167"/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</r>
  <r>
    <x v="209"/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</r>
  <r>
    <x v="1168"/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</r>
  <r>
    <x v="1169"/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</r>
  <r>
    <x v="1170"/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</r>
  <r>
    <x v="1171"/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</r>
  <r>
    <x v="1172"/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</r>
  <r>
    <x v="1173"/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</r>
  <r>
    <x v="1174"/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</r>
  <r>
    <x v="1175"/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</r>
  <r>
    <x v="1176"/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</r>
  <r>
    <x v="1177"/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</r>
  <r>
    <x v="1178"/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</r>
  <r>
    <x v="1179"/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</r>
  <r>
    <x v="1180"/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</r>
  <r>
    <x v="1181"/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</r>
  <r>
    <x v="1182"/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</r>
  <r>
    <x v="1183"/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</r>
  <r>
    <x v="1184"/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</r>
  <r>
    <x v="1185"/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</r>
  <r>
    <x v="1186"/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</r>
  <r>
    <x v="1187"/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</r>
  <r>
    <x v="1188"/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</r>
  <r>
    <x v="1189"/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</r>
  <r>
    <x v="1190"/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</r>
  <r>
    <x v="1191"/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</r>
  <r>
    <x v="1192"/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</r>
  <r>
    <x v="1193"/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</r>
  <r>
    <x v="1194"/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</r>
  <r>
    <x v="1195"/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</r>
  <r>
    <x v="1196"/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</r>
  <r>
    <x v="1197"/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</r>
  <r>
    <x v="1198"/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</r>
  <r>
    <x v="1199"/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</r>
  <r>
    <x v="1200"/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</r>
  <r>
    <x v="1201"/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</r>
  <r>
    <x v="108"/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</r>
  <r>
    <x v="914"/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</r>
  <r>
    <x v="1202"/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</r>
  <r>
    <x v="109"/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ULL"/>
    <x v="8"/>
  </r>
  <r>
    <x v="108"/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</r>
  <r>
    <x v="1203"/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</r>
  <r>
    <x v="109"/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ULL"/>
    <x v="8"/>
  </r>
  <r>
    <x v="1204"/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</r>
  <r>
    <x v="481"/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</r>
  <r>
    <x v="1205"/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</r>
  <r>
    <x v="109"/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ULL"/>
    <x v="8"/>
  </r>
  <r>
    <x v="1206"/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</r>
  <r>
    <x v="109"/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ULL"/>
    <x v="8"/>
  </r>
  <r>
    <x v="109"/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ULL"/>
    <x v="8"/>
  </r>
  <r>
    <x v="109"/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ULL"/>
    <x v="8"/>
  </r>
  <r>
    <x v="1207"/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</r>
  <r>
    <x v="914"/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</r>
  <r>
    <x v="1208"/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</r>
  <r>
    <x v="119"/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</r>
  <r>
    <x v="1209"/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</r>
  <r>
    <x v="1210"/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</r>
  <r>
    <x v="109"/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ULL"/>
    <x v="3"/>
  </r>
  <r>
    <x v="1211"/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</r>
  <r>
    <x v="370"/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</r>
  <r>
    <x v="453"/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</r>
  <r>
    <x v="1212"/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</r>
  <r>
    <x v="1213"/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</r>
  <r>
    <x v="1214"/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</r>
  <r>
    <x v="109"/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ULL"/>
    <x v="3"/>
  </r>
  <r>
    <x v="613"/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</r>
  <r>
    <x v="1215"/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</r>
  <r>
    <x v="152"/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</r>
  <r>
    <x v="1216"/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</r>
  <r>
    <x v="1217"/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</r>
  <r>
    <x v="1218"/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</r>
  <r>
    <x v="175"/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</r>
  <r>
    <x v="1219"/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</r>
  <r>
    <x v="1220"/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</r>
  <r>
    <x v="1221"/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</r>
  <r>
    <x v="109"/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ULL"/>
    <x v="3"/>
  </r>
  <r>
    <x v="724"/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</r>
  <r>
    <x v="1222"/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</r>
  <r>
    <x v="1223"/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</r>
  <r>
    <x v="109"/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ULL"/>
    <x v="8"/>
  </r>
  <r>
    <x v="1224"/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</r>
  <r>
    <x v="109"/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ULL"/>
    <x v="8"/>
  </r>
  <r>
    <x v="473"/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</r>
  <r>
    <x v="109"/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ULL"/>
    <x v="8"/>
  </r>
  <r>
    <x v="109"/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ULL"/>
    <x v="8"/>
  </r>
  <r>
    <x v="617"/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</r>
  <r>
    <x v="1225"/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</r>
  <r>
    <x v="109"/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ULL"/>
    <x v="8"/>
  </r>
  <r>
    <x v="1226"/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</r>
  <r>
    <x v="1227"/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</r>
  <r>
    <x v="1228"/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</r>
  <r>
    <x v="1229"/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</r>
  <r>
    <x v="109"/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ULL"/>
    <x v="8"/>
  </r>
  <r>
    <x v="415"/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</r>
  <r>
    <x v="109"/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ULL"/>
    <x v="8"/>
  </r>
  <r>
    <x v="1230"/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</r>
  <r>
    <x v="1231"/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</r>
  <r>
    <x v="325"/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</r>
  <r>
    <x v="1232"/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</r>
  <r>
    <x v="1233"/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</r>
  <r>
    <x v="1234"/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</r>
  <r>
    <x v="1235"/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</r>
  <r>
    <x v="1236"/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</r>
  <r>
    <x v="982"/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</r>
  <r>
    <x v="1237"/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</r>
  <r>
    <x v="1238"/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</r>
  <r>
    <x v="1239"/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</r>
  <r>
    <x v="1007"/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</r>
  <r>
    <x v="1240"/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</r>
  <r>
    <x v="1241"/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</r>
  <r>
    <x v="1242"/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</r>
  <r>
    <x v="1243"/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</r>
  <r>
    <x v="1244"/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</r>
  <r>
    <x v="1245"/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</r>
  <r>
    <x v="25"/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</r>
  <r>
    <x v="1246"/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</r>
  <r>
    <x v="1247"/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</r>
  <r>
    <x v="1248"/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</r>
  <r>
    <x v="1249"/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</r>
  <r>
    <x v="1250"/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</r>
  <r>
    <x v="1251"/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</r>
  <r>
    <x v="1252"/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</r>
  <r>
    <x v="967"/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</r>
  <r>
    <x v="1253"/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</r>
  <r>
    <x v="1078"/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</r>
  <r>
    <x v="1254"/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</r>
  <r>
    <x v="1255"/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</r>
  <r>
    <x v="1256"/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</r>
  <r>
    <x v="31"/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</r>
  <r>
    <x v="10"/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</r>
  <r>
    <x v="1066"/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</r>
  <r>
    <x v="1257"/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</r>
  <r>
    <x v="965"/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</r>
  <r>
    <x v="2"/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</r>
  <r>
    <x v="31"/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</r>
  <r>
    <x v="1258"/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</r>
  <r>
    <x v="578"/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</r>
  <r>
    <x v="31"/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</r>
  <r>
    <x v="1259"/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</r>
  <r>
    <x v="1260"/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</r>
  <r>
    <x v="1261"/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</r>
  <r>
    <x v="1097"/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</r>
  <r>
    <x v="1262"/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</r>
  <r>
    <x v="1263"/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</r>
  <r>
    <x v="1264"/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</r>
  <r>
    <x v="1265"/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</r>
  <r>
    <x v="1266"/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</r>
  <r>
    <x v="17"/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</r>
  <r>
    <x v="1267"/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</r>
  <r>
    <x v="1268"/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</r>
  <r>
    <x v="1269"/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</r>
  <r>
    <x v="1270"/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</r>
  <r>
    <x v="1271"/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</r>
  <r>
    <x v="1272"/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</r>
  <r>
    <x v="1273"/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</r>
  <r>
    <x v="1274"/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</r>
  <r>
    <x v="1275"/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</r>
  <r>
    <x v="1276"/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</r>
  <r>
    <x v="1277"/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</r>
  <r>
    <x v="1278"/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</r>
  <r>
    <x v="1279"/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</r>
  <r>
    <x v="1280"/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</r>
  <r>
    <x v="1281"/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</r>
  <r>
    <x v="1276"/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</r>
  <r>
    <x v="1282"/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</r>
  <r>
    <x v="946"/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</r>
  <r>
    <x v="1283"/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</r>
  <r>
    <x v="1284"/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</r>
  <r>
    <x v="1285"/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</r>
  <r>
    <x v="1286"/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</r>
  <r>
    <x v="1287"/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</r>
  <r>
    <x v="1288"/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</r>
  <r>
    <x v="1067"/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</r>
  <r>
    <x v="1289"/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</r>
  <r>
    <x v="1290"/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</r>
  <r>
    <x v="1291"/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</r>
  <r>
    <x v="1292"/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</r>
  <r>
    <x v="109"/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ULL"/>
    <x v="4"/>
  </r>
  <r>
    <x v="1293"/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</r>
  <r>
    <x v="1294"/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</r>
  <r>
    <x v="82"/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</r>
  <r>
    <x v="1295"/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</r>
  <r>
    <x v="1296"/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</r>
  <r>
    <x v="1297"/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</r>
  <r>
    <x v="31"/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</r>
  <r>
    <x v="1298"/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</r>
  <r>
    <x v="1299"/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</r>
  <r>
    <x v="1300"/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</r>
  <r>
    <x v="1301"/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</r>
  <r>
    <x v="833"/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</r>
  <r>
    <x v="1302"/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</r>
  <r>
    <x v="109"/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ULL"/>
    <x v="4"/>
  </r>
  <r>
    <x v="1303"/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</r>
  <r>
    <x v="109"/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ULL"/>
    <x v="4"/>
  </r>
  <r>
    <x v="1304"/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</r>
  <r>
    <x v="1305"/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</r>
  <r>
    <x v="1306"/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</r>
  <r>
    <x v="1307"/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</r>
  <r>
    <x v="391"/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</r>
  <r>
    <x v="1308"/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</r>
  <r>
    <x v="109"/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ULL"/>
    <x v="4"/>
  </r>
  <r>
    <x v="109"/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ULL"/>
    <x v="4"/>
  </r>
  <r>
    <x v="1309"/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</r>
  <r>
    <x v="109"/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ULL"/>
    <x v="4"/>
  </r>
  <r>
    <x v="1310"/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</r>
  <r>
    <x v="1311"/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</r>
  <r>
    <x v="1131"/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</r>
  <r>
    <x v="109"/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ULL"/>
    <x v="4"/>
  </r>
  <r>
    <x v="1312"/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</r>
  <r>
    <x v="1313"/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</r>
  <r>
    <x v="881"/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</r>
  <r>
    <x v="847"/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</r>
  <r>
    <x v="1314"/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</r>
  <r>
    <x v="1315"/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</r>
  <r>
    <x v="1316"/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</r>
  <r>
    <x v="1317"/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</r>
  <r>
    <x v="109"/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ULL"/>
    <x v="4"/>
  </r>
  <r>
    <x v="1318"/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</r>
  <r>
    <x v="896"/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</r>
  <r>
    <x v="1319"/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</r>
  <r>
    <x v="1320"/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</r>
  <r>
    <x v="1321"/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</r>
  <r>
    <x v="108"/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</r>
  <r>
    <x v="1322"/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</r>
  <r>
    <x v="109"/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ULL"/>
    <x v="4"/>
  </r>
  <r>
    <x v="109"/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ULL"/>
    <x v="4"/>
  </r>
  <r>
    <x v="109"/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ULL"/>
    <x v="4"/>
  </r>
  <r>
    <x v="109"/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ULL"/>
    <x v="4"/>
  </r>
  <r>
    <x v="109"/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ULL"/>
    <x v="4"/>
  </r>
  <r>
    <x v="1323"/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</r>
  <r>
    <x v="1324"/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</r>
  <r>
    <x v="1325"/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</r>
  <r>
    <x v="1212"/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</r>
  <r>
    <x v="177"/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</r>
  <r>
    <x v="370"/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</r>
  <r>
    <x v="109"/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ULL"/>
    <x v="4"/>
  </r>
  <r>
    <x v="1326"/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</r>
  <r>
    <x v="648"/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</r>
  <r>
    <x v="1327"/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</r>
  <r>
    <x v="1328"/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</r>
  <r>
    <x v="1329"/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</r>
  <r>
    <x v="1330"/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</r>
  <r>
    <x v="1331"/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</r>
  <r>
    <x v="1332"/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</r>
  <r>
    <x v="1333"/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</r>
  <r>
    <x v="1334"/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</r>
  <r>
    <x v="1335"/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</r>
  <r>
    <x v="1336"/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</r>
  <r>
    <x v="1277"/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</r>
  <r>
    <x v="1337"/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</r>
  <r>
    <x v="43"/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</r>
  <r>
    <x v="1338"/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</r>
  <r>
    <x v="1339"/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</r>
  <r>
    <x v="1340"/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</r>
  <r>
    <x v="15"/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</r>
  <r>
    <x v="1341"/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</r>
  <r>
    <x v="1342"/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</r>
  <r>
    <x v="1343"/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</r>
  <r>
    <x v="1344"/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</r>
  <r>
    <x v="1345"/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</r>
  <r>
    <x v="1346"/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</r>
  <r>
    <x v="109"/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ULL"/>
    <x v="8"/>
  </r>
  <r>
    <x v="1347"/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</r>
  <r>
    <x v="1348"/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</r>
  <r>
    <x v="1349"/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</r>
  <r>
    <x v="1350"/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</r>
  <r>
    <x v="1351"/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</r>
  <r>
    <x v="1352"/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</r>
  <r>
    <x v="1353"/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</r>
  <r>
    <x v="768"/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</r>
  <r>
    <x v="1354"/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</r>
  <r>
    <x v="1355"/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</r>
  <r>
    <x v="1356"/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</r>
  <r>
    <x v="1357"/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</r>
  <r>
    <x v="1358"/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</r>
  <r>
    <x v="1359"/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</r>
  <r>
    <x v="1360"/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</r>
  <r>
    <x v="1361"/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</r>
  <r>
    <x v="1362"/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</r>
  <r>
    <x v="1363"/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</r>
  <r>
    <x v="1364"/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</r>
  <r>
    <x v="1365"/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</r>
  <r>
    <x v="1366"/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</r>
  <r>
    <x v="1367"/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</r>
  <r>
    <x v="724"/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</r>
  <r>
    <x v="1368"/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</r>
  <r>
    <x v="1369"/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</r>
  <r>
    <x v="1370"/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</r>
  <r>
    <x v="843"/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</r>
  <r>
    <x v="1371"/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</r>
  <r>
    <x v="1372"/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</r>
  <r>
    <x v="1373"/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</r>
  <r>
    <x v="697"/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</r>
  <r>
    <x v="1374"/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</r>
  <r>
    <x v="1375"/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</r>
  <r>
    <x v="1376"/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</r>
  <r>
    <x v="1377"/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</r>
  <r>
    <x v="1378"/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</r>
  <r>
    <x v="1379"/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</r>
  <r>
    <x v="1380"/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</r>
  <r>
    <x v="1381"/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</r>
  <r>
    <x v="1382"/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</r>
  <r>
    <x v="1383"/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</r>
  <r>
    <x v="1384"/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</r>
  <r>
    <x v="1385"/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</r>
  <r>
    <x v="422"/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</r>
  <r>
    <x v="1386"/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</r>
  <r>
    <x v="1387"/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</r>
  <r>
    <x v="109"/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ULL"/>
    <x v="8"/>
  </r>
  <r>
    <x v="1388"/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</r>
  <r>
    <x v="109"/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ULL"/>
    <x v="8"/>
  </r>
  <r>
    <x v="1389"/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</r>
  <r>
    <x v="1390"/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</r>
  <r>
    <x v="109"/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ULL"/>
    <x v="8"/>
  </r>
  <r>
    <x v="1391"/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</r>
  <r>
    <x v="1392"/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</r>
  <r>
    <x v="1393"/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</r>
  <r>
    <x v="31"/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</r>
  <r>
    <x v="1394"/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</r>
  <r>
    <x v="1395"/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</r>
  <r>
    <x v="1396"/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</r>
  <r>
    <x v="50"/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</r>
  <r>
    <x v="1397"/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</r>
  <r>
    <x v="1398"/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</r>
  <r>
    <x v="1399"/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</r>
  <r>
    <x v="1400"/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</r>
  <r>
    <x v="288"/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</r>
  <r>
    <x v="1401"/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</r>
  <r>
    <x v="1402"/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</r>
  <r>
    <x v="1403"/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</r>
  <r>
    <x v="87"/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</r>
  <r>
    <x v="1404"/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</r>
  <r>
    <x v="1405"/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</r>
  <r>
    <x v="1406"/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</r>
  <r>
    <x v="1407"/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</r>
  <r>
    <x v="1408"/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</r>
  <r>
    <x v="1409"/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</r>
  <r>
    <x v="1410"/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</r>
  <r>
    <x v="1411"/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</r>
  <r>
    <x v="578"/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</r>
  <r>
    <x v="31"/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</r>
  <r>
    <x v="1412"/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</r>
  <r>
    <x v="1413"/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</r>
  <r>
    <x v="1414"/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</r>
  <r>
    <x v="1415"/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</r>
  <r>
    <x v="1416"/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</r>
  <r>
    <x v="1417"/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</r>
  <r>
    <x v="1418"/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</r>
  <r>
    <x v="1419"/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</r>
  <r>
    <x v="1420"/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</r>
  <r>
    <x v="1421"/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</r>
  <r>
    <x v="982"/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</r>
  <r>
    <x v="31"/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</r>
  <r>
    <x v="1422"/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</r>
  <r>
    <x v="1423"/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</r>
  <r>
    <x v="1424"/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</r>
  <r>
    <x v="109"/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ULL"/>
    <x v="6"/>
  </r>
  <r>
    <x v="1425"/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</r>
  <r>
    <x v="177"/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</r>
  <r>
    <x v="1426"/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</r>
  <r>
    <x v="1427"/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</r>
  <r>
    <x v="724"/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</r>
  <r>
    <x v="833"/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</r>
  <r>
    <x v="1428"/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</r>
  <r>
    <x v="109"/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ULL"/>
    <x v="6"/>
  </r>
  <r>
    <x v="1429"/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</r>
  <r>
    <x v="1430"/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</r>
  <r>
    <x v="550"/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</r>
  <r>
    <x v="871"/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</r>
  <r>
    <x v="1431"/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</r>
  <r>
    <x v="872"/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</r>
  <r>
    <x v="109"/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ULL"/>
    <x v="6"/>
  </r>
  <r>
    <x v="109"/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ULL"/>
    <x v="6"/>
  </r>
  <r>
    <x v="109"/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ULL"/>
    <x v="6"/>
  </r>
  <r>
    <x v="154"/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</r>
  <r>
    <x v="1432"/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</r>
  <r>
    <x v="1433"/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</r>
  <r>
    <x v="1434"/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</r>
  <r>
    <x v="1435"/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</r>
  <r>
    <x v="1436"/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</r>
  <r>
    <x v="1437"/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</r>
  <r>
    <x v="1438"/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</r>
  <r>
    <x v="1439"/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</r>
  <r>
    <x v="1440"/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</r>
  <r>
    <x v="15"/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</r>
  <r>
    <x v="1441"/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</r>
  <r>
    <x v="1442"/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</r>
  <r>
    <x v="1443"/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</r>
  <r>
    <x v="87"/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</r>
  <r>
    <x v="1444"/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</r>
  <r>
    <x v="1445"/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</r>
  <r>
    <x v="1446"/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</r>
  <r>
    <x v="1447"/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</r>
  <r>
    <x v="1448"/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</r>
  <r>
    <x v="25"/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</r>
  <r>
    <x v="1449"/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</r>
  <r>
    <x v="1450"/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</r>
  <r>
    <x v="444"/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</r>
  <r>
    <x v="1451"/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</r>
  <r>
    <x v="370"/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</r>
  <r>
    <x v="1452"/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</r>
  <r>
    <x v="1453"/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</r>
  <r>
    <x v="1454"/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</r>
  <r>
    <x v="1455"/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</r>
  <r>
    <x v="1456"/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</r>
  <r>
    <x v="1457"/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</r>
  <r>
    <x v="1458"/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</r>
  <r>
    <x v="1459"/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</r>
  <r>
    <x v="1460"/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</r>
  <r>
    <x v="1461"/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</r>
  <r>
    <x v="1462"/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</r>
  <r>
    <x v="872"/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</r>
  <r>
    <x v="1463"/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</r>
  <r>
    <x v="1464"/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</r>
  <r>
    <x v="1465"/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</r>
  <r>
    <x v="1466"/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</r>
  <r>
    <x v="346"/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</r>
  <r>
    <x v="1467"/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</r>
  <r>
    <x v="1468"/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</r>
  <r>
    <x v="316"/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</r>
  <r>
    <x v="1469"/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</r>
  <r>
    <x v="1470"/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</r>
  <r>
    <x v="101"/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</r>
  <r>
    <x v="1471"/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</r>
  <r>
    <x v="1472"/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</r>
  <r>
    <x v="74"/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</r>
  <r>
    <x v="1473"/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</r>
  <r>
    <x v="1474"/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</r>
  <r>
    <x v="1475"/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</r>
  <r>
    <x v="1476"/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</r>
  <r>
    <x v="1477"/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</r>
  <r>
    <x v="1478"/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</r>
  <r>
    <x v="1479"/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</r>
  <r>
    <x v="1480"/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</r>
  <r>
    <x v="1076"/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</r>
  <r>
    <x v="1481"/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</r>
  <r>
    <x v="1482"/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</r>
  <r>
    <x v="1483"/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</r>
  <r>
    <x v="1484"/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</r>
  <r>
    <x v="1485"/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</r>
  <r>
    <x v="1486"/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</r>
  <r>
    <x v="1487"/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</r>
  <r>
    <x v="1488"/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</r>
  <r>
    <x v="1489"/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</r>
  <r>
    <x v="1490"/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</r>
  <r>
    <x v="1491"/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</r>
  <r>
    <x v="1492"/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</r>
  <r>
    <x v="1493"/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</r>
  <r>
    <x v="1494"/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</r>
  <r>
    <x v="1495"/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</r>
  <r>
    <x v="1496"/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</r>
  <r>
    <x v="1497"/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</r>
  <r>
    <x v="1498"/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</r>
  <r>
    <x v="1499"/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</r>
  <r>
    <x v="1500"/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</r>
  <r>
    <x v="1501"/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</r>
  <r>
    <x v="1502"/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</r>
  <r>
    <x v="1503"/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</r>
  <r>
    <x v="1504"/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</r>
  <r>
    <x v="1505"/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</r>
  <r>
    <x v="1506"/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</r>
  <r>
    <x v="1507"/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</r>
  <r>
    <x v="1508"/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</r>
  <r>
    <x v="1509"/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</r>
  <r>
    <x v="1510"/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</r>
  <r>
    <x v="1511"/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</r>
  <r>
    <x v="1512"/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</r>
  <r>
    <x v="1513"/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</r>
  <r>
    <x v="1514"/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</r>
  <r>
    <x v="1515"/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</r>
  <r>
    <x v="1516"/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</r>
  <r>
    <x v="1517"/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</r>
  <r>
    <x v="1518"/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</r>
  <r>
    <x v="1519"/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</r>
  <r>
    <x v="1520"/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</r>
  <r>
    <x v="1521"/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</r>
  <r>
    <x v="1522"/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</r>
  <r>
    <x v="109"/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ULL"/>
    <x v="8"/>
  </r>
  <r>
    <x v="1523"/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</r>
  <r>
    <x v="1524"/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</r>
  <r>
    <x v="1525"/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</r>
  <r>
    <x v="833"/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</r>
  <r>
    <x v="1526"/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</r>
  <r>
    <x v="151"/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</r>
  <r>
    <x v="460"/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</r>
  <r>
    <x v="1527"/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</r>
  <r>
    <x v="1528"/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</r>
  <r>
    <x v="1529"/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</r>
  <r>
    <x v="109"/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ULL"/>
    <x v="8"/>
  </r>
  <r>
    <x v="109"/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ULL"/>
    <x v="8"/>
  </r>
  <r>
    <x v="1530"/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</r>
  <r>
    <x v="109"/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ULL"/>
    <x v="8"/>
  </r>
  <r>
    <x v="109"/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ULL"/>
    <x v="8"/>
  </r>
  <r>
    <x v="1531"/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</r>
  <r>
    <x v="1532"/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</r>
  <r>
    <x v="856"/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</r>
  <r>
    <x v="1533"/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</r>
  <r>
    <x v="1534"/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</r>
  <r>
    <x v="1535"/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</r>
  <r>
    <x v="1536"/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</r>
  <r>
    <x v="1537"/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</r>
  <r>
    <x v="1538"/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</r>
  <r>
    <x v="1539"/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</r>
  <r>
    <x v="1540"/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</r>
  <r>
    <x v="1541"/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</r>
  <r>
    <x v="1542"/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</r>
  <r>
    <x v="1543"/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</r>
  <r>
    <x v="1544"/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</r>
  <r>
    <x v="1545"/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</r>
  <r>
    <x v="1546"/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</r>
  <r>
    <x v="1547"/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</r>
  <r>
    <x v="1548"/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</r>
  <r>
    <x v="1549"/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</r>
  <r>
    <x v="1550"/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</r>
  <r>
    <x v="1551"/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</r>
  <r>
    <x v="1552"/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</r>
  <r>
    <x v="1553"/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</r>
  <r>
    <x v="1554"/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</r>
  <r>
    <x v="1555"/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</r>
  <r>
    <x v="1556"/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</r>
  <r>
    <x v="1557"/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</r>
  <r>
    <x v="1558"/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</r>
  <r>
    <x v="1559"/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</r>
  <r>
    <x v="1560"/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</r>
  <r>
    <x v="1561"/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</r>
  <r>
    <x v="1562"/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</r>
  <r>
    <x v="1563"/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</r>
  <r>
    <x v="1564"/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</r>
  <r>
    <x v="1565"/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</r>
  <r>
    <x v="1566"/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</r>
  <r>
    <x v="1567"/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</r>
  <r>
    <x v="1568"/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</r>
  <r>
    <x v="1569"/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</r>
  <r>
    <x v="1570"/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</r>
  <r>
    <x v="1571"/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</r>
  <r>
    <x v="1572"/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</r>
  <r>
    <x v="1573"/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</r>
  <r>
    <x v="1574"/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</r>
  <r>
    <x v="1575"/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</r>
  <r>
    <x v="1576"/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</r>
  <r>
    <x v="1577"/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</r>
  <r>
    <x v="1578"/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</r>
  <r>
    <x v="1579"/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</r>
  <r>
    <x v="1580"/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</r>
  <r>
    <x v="1581"/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</r>
  <r>
    <x v="1582"/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</r>
  <r>
    <x v="1583"/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</r>
  <r>
    <x v="1584"/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</r>
  <r>
    <x v="1585"/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</r>
  <r>
    <x v="1586"/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</r>
  <r>
    <x v="1587"/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</r>
  <r>
    <x v="1588"/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</r>
  <r>
    <x v="1589"/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</r>
  <r>
    <x v="1590"/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</r>
  <r>
    <x v="1591"/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</r>
  <r>
    <x v="1592"/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</r>
  <r>
    <x v="1593"/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</r>
  <r>
    <x v="1594"/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</r>
  <r>
    <x v="1595"/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</r>
  <r>
    <x v="1596"/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</r>
  <r>
    <x v="1597"/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</r>
  <r>
    <x v="1598"/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</r>
  <r>
    <x v="1599"/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</r>
  <r>
    <x v="1600"/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</r>
  <r>
    <x v="1601"/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</r>
  <r>
    <x v="1602"/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</r>
  <r>
    <x v="1603"/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</r>
  <r>
    <x v="1604"/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</r>
  <r>
    <x v="1605"/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</r>
  <r>
    <x v="78"/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</r>
  <r>
    <x v="1606"/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</r>
  <r>
    <x v="1607"/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</r>
  <r>
    <x v="1608"/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</r>
  <r>
    <x v="1609"/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</r>
  <r>
    <x v="1610"/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</r>
  <r>
    <x v="1611"/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</r>
  <r>
    <x v="1612"/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</r>
  <r>
    <x v="1613"/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</r>
  <r>
    <x v="1614"/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</r>
  <r>
    <x v="1002"/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</r>
  <r>
    <x v="1615"/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</r>
  <r>
    <x v="1616"/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</r>
  <r>
    <x v="1617"/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</r>
  <r>
    <x v="1618"/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</r>
  <r>
    <x v="1619"/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</r>
  <r>
    <x v="1620"/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</r>
  <r>
    <x v="1621"/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</r>
  <r>
    <x v="1622"/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</r>
  <r>
    <x v="95"/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</r>
  <r>
    <x v="1623"/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</r>
  <r>
    <x v="31"/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</r>
  <r>
    <x v="658"/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</r>
  <r>
    <x v="31"/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</r>
  <r>
    <x v="1415"/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</r>
  <r>
    <x v="1624"/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</r>
  <r>
    <x v="1625"/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</r>
  <r>
    <x v="1626"/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</r>
  <r>
    <x v="1627"/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</r>
  <r>
    <x v="1628"/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</r>
  <r>
    <x v="1629"/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</r>
  <r>
    <x v="1630"/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</r>
  <r>
    <x v="1631"/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</r>
  <r>
    <x v="1632"/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</r>
  <r>
    <x v="1633"/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</r>
  <r>
    <x v="1634"/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</r>
  <r>
    <x v="28"/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</r>
  <r>
    <x v="1635"/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</r>
  <r>
    <x v="31"/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</r>
  <r>
    <x v="1636"/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</r>
  <r>
    <x v="1637"/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</r>
  <r>
    <x v="1638"/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</r>
  <r>
    <x v="1639"/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</r>
  <r>
    <x v="1640"/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</r>
  <r>
    <x v="1641"/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</r>
  <r>
    <x v="1266"/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</r>
  <r>
    <x v="1642"/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</r>
  <r>
    <x v="1643"/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</r>
  <r>
    <x v="1644"/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</r>
  <r>
    <x v="709"/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</r>
  <r>
    <x v="1645"/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</r>
  <r>
    <x v="1646"/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</r>
  <r>
    <x v="833"/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</r>
  <r>
    <x v="1647"/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</r>
  <r>
    <x v="874"/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</r>
  <r>
    <x v="1648"/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</r>
  <r>
    <x v="1649"/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</r>
  <r>
    <x v="152"/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</r>
  <r>
    <x v="1650"/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</r>
  <r>
    <x v="1462"/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</r>
  <r>
    <x v="1651"/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</r>
  <r>
    <x v="1652"/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</r>
  <r>
    <x v="1653"/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</r>
  <r>
    <x v="1654"/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</r>
  <r>
    <x v="1655"/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</r>
  <r>
    <x v="1656"/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</r>
  <r>
    <x v="1657"/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</r>
  <r>
    <x v="109"/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ULL"/>
    <x v="6"/>
  </r>
  <r>
    <x v="1658"/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</r>
  <r>
    <x v="1659"/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</r>
  <r>
    <x v="1660"/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</r>
  <r>
    <x v="1661"/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</r>
  <r>
    <x v="459"/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</r>
  <r>
    <x v="1662"/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</r>
  <r>
    <x v="172"/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</r>
  <r>
    <x v="109"/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ULL"/>
    <x v="6"/>
  </r>
  <r>
    <x v="1663"/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</r>
  <r>
    <x v="1664"/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</r>
  <r>
    <x v="874"/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</r>
  <r>
    <x v="1665"/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</r>
  <r>
    <x v="417"/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</r>
  <r>
    <x v="1666"/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</r>
  <r>
    <x v="1667"/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</r>
  <r>
    <x v="1668"/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</r>
  <r>
    <x v="1669"/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</r>
  <r>
    <x v="1670"/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</r>
  <r>
    <x v="1671"/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</r>
  <r>
    <x v="1672"/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</r>
  <r>
    <x v="1146"/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</r>
  <r>
    <x v="1673"/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</r>
  <r>
    <x v="1674"/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</r>
  <r>
    <x v="1675"/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</r>
  <r>
    <x v="1676"/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</r>
  <r>
    <x v="43"/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</r>
  <r>
    <x v="1677"/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</r>
  <r>
    <x v="31"/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</r>
  <r>
    <x v="1678"/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</r>
  <r>
    <x v="1679"/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</r>
  <r>
    <x v="31"/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</r>
  <r>
    <x v="1680"/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</r>
  <r>
    <x v="1681"/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</r>
  <r>
    <x v="1682"/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</r>
  <r>
    <x v="1683"/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</r>
  <r>
    <x v="1684"/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</r>
  <r>
    <x v="1675"/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</r>
  <r>
    <x v="1685"/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</r>
  <r>
    <x v="1686"/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</r>
  <r>
    <x v="1687"/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</r>
  <r>
    <x v="1688"/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</r>
  <r>
    <x v="1689"/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</r>
  <r>
    <x v="1690"/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</r>
  <r>
    <x v="1691"/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</r>
  <r>
    <x v="1692"/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</r>
  <r>
    <x v="1693"/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</r>
  <r>
    <x v="1694"/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</r>
  <r>
    <x v="1695"/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</r>
  <r>
    <x v="1696"/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</r>
  <r>
    <x v="1697"/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</r>
  <r>
    <x v="1698"/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</r>
  <r>
    <x v="1699"/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</r>
  <r>
    <x v="1700"/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</r>
  <r>
    <x v="1187"/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</r>
  <r>
    <x v="1701"/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</r>
  <r>
    <x v="1702"/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</r>
  <r>
    <x v="1703"/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</r>
  <r>
    <x v="1704"/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</r>
  <r>
    <x v="1705"/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</r>
  <r>
    <x v="1706"/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</r>
  <r>
    <x v="1707"/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</r>
  <r>
    <x v="1708"/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</r>
  <r>
    <x v="1709"/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</r>
  <r>
    <x v="1710"/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</r>
  <r>
    <x v="1711"/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</r>
  <r>
    <x v="31"/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</r>
  <r>
    <x v="264"/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</r>
  <r>
    <x v="1712"/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</r>
  <r>
    <x v="1713"/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</r>
  <r>
    <x v="1714"/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</r>
  <r>
    <x v="1715"/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</r>
  <r>
    <x v="1716"/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</r>
  <r>
    <x v="1717"/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</r>
  <r>
    <x v="1718"/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</r>
  <r>
    <x v="1719"/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</r>
  <r>
    <x v="1720"/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</r>
  <r>
    <x v="1721"/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</r>
  <r>
    <x v="1240"/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</r>
  <r>
    <x v="1722"/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</r>
  <r>
    <x v="1723"/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</r>
  <r>
    <x v="1724"/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</r>
  <r>
    <x v="1725"/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</r>
  <r>
    <x v="1726"/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</r>
  <r>
    <x v="1727"/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</r>
  <r>
    <x v="1728"/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</r>
  <r>
    <x v="1729"/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</r>
  <r>
    <x v="1730"/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</r>
  <r>
    <x v="1731"/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</r>
  <r>
    <x v="1732"/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</r>
  <r>
    <x v="1733"/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</r>
  <r>
    <x v="1734"/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</r>
  <r>
    <x v="1735"/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</r>
  <r>
    <x v="1736"/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</r>
  <r>
    <x v="1737"/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</r>
  <r>
    <x v="1738"/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</r>
  <r>
    <x v="1739"/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</r>
  <r>
    <x v="1740"/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</r>
  <r>
    <x v="1741"/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</r>
  <r>
    <x v="1742"/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</r>
  <r>
    <x v="1743"/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</r>
  <r>
    <x v="1744"/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</r>
  <r>
    <x v="1745"/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</r>
  <r>
    <x v="1746"/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</r>
  <r>
    <x v="1747"/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</r>
  <r>
    <x v="1684"/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</r>
  <r>
    <x v="1748"/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</r>
  <r>
    <x v="1749"/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</r>
  <r>
    <x v="1750"/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</r>
  <r>
    <x v="1751"/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</r>
  <r>
    <x v="1752"/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</r>
  <r>
    <x v="1753"/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</r>
  <r>
    <x v="1754"/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</r>
  <r>
    <x v="1755"/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</r>
  <r>
    <x v="1756"/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</r>
  <r>
    <x v="1757"/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</r>
  <r>
    <x v="1758"/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</r>
  <r>
    <x v="1759"/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</r>
  <r>
    <x v="1760"/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</r>
  <r>
    <x v="1761"/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</r>
  <r>
    <x v="1762"/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</r>
  <r>
    <x v="1763"/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</r>
  <r>
    <x v="1764"/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</r>
  <r>
    <x v="1765"/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</r>
  <r>
    <x v="1766"/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</r>
  <r>
    <x v="1767"/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</r>
  <r>
    <x v="1768"/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</r>
  <r>
    <x v="946"/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</r>
  <r>
    <x v="1769"/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</r>
  <r>
    <x v="1770"/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</r>
  <r>
    <x v="1771"/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</r>
  <r>
    <x v="1772"/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</r>
  <r>
    <x v="1773"/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</r>
  <r>
    <x v="1774"/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</r>
  <r>
    <x v="1775"/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</r>
  <r>
    <x v="1776"/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</r>
  <r>
    <x v="1777"/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</r>
  <r>
    <x v="1778"/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</r>
  <r>
    <x v="1779"/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</r>
  <r>
    <x v="1780"/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</r>
  <r>
    <x v="1781"/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</r>
  <r>
    <x v="1782"/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</r>
  <r>
    <x v="1783"/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</r>
  <r>
    <x v="1784"/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</r>
  <r>
    <x v="1785"/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</r>
  <r>
    <x v="1395"/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</r>
  <r>
    <x v="1786"/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</r>
  <r>
    <x v="1787"/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</r>
  <r>
    <x v="202"/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</r>
  <r>
    <x v="1788"/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</r>
  <r>
    <x v="1789"/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</r>
  <r>
    <x v="1790"/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</r>
  <r>
    <x v="1791"/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</r>
  <r>
    <x v="1792"/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</r>
  <r>
    <x v="1410"/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</r>
  <r>
    <x v="1793"/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</r>
  <r>
    <x v="1794"/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</r>
  <r>
    <x v="1795"/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</r>
  <r>
    <x v="1796"/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</r>
  <r>
    <x v="982"/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</r>
  <r>
    <x v="1797"/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</r>
  <r>
    <x v="1798"/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</r>
  <r>
    <x v="1799"/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</r>
  <r>
    <x v="1800"/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</r>
  <r>
    <x v="1801"/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</r>
  <r>
    <x v="1802"/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</r>
  <r>
    <x v="1803"/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</r>
  <r>
    <x v="1804"/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</r>
  <r>
    <x v="1805"/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</r>
  <r>
    <x v="1806"/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</r>
  <r>
    <x v="1807"/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</r>
  <r>
    <x v="1808"/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</r>
  <r>
    <x v="1809"/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</r>
  <r>
    <x v="1810"/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</r>
  <r>
    <x v="946"/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</r>
  <r>
    <x v="1811"/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</r>
  <r>
    <x v="87"/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</r>
  <r>
    <x v="1812"/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</r>
  <r>
    <x v="1813"/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</r>
  <r>
    <x v="1814"/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</r>
  <r>
    <x v="1815"/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</r>
  <r>
    <x v="1816"/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</r>
  <r>
    <x v="1817"/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</r>
  <r>
    <x v="1818"/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</r>
  <r>
    <x v="1819"/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</r>
  <r>
    <x v="174"/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</r>
  <r>
    <x v="1820"/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</r>
  <r>
    <x v="1821"/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</r>
  <r>
    <x v="1822"/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</r>
  <r>
    <x v="1823"/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</r>
  <r>
    <x v="1824"/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</r>
  <r>
    <x v="1825"/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</r>
  <r>
    <x v="1826"/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</r>
  <r>
    <x v="1827"/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</r>
  <r>
    <x v="1828"/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</r>
  <r>
    <x v="1829"/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</r>
  <r>
    <x v="1830"/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</r>
  <r>
    <x v="1831"/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</r>
  <r>
    <x v="1832"/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</r>
  <r>
    <x v="1833"/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</r>
  <r>
    <x v="109"/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ULL"/>
    <x v="2"/>
  </r>
  <r>
    <x v="109"/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ULL"/>
    <x v="2"/>
  </r>
  <r>
    <x v="419"/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</r>
  <r>
    <x v="370"/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</r>
  <r>
    <x v="109"/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ULL"/>
    <x v="2"/>
  </r>
  <r>
    <x v="1834"/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</r>
  <r>
    <x v="1835"/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</r>
  <r>
    <x v="1836"/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</r>
  <r>
    <x v="109"/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ULL"/>
    <x v="2"/>
  </r>
  <r>
    <x v="109"/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ULL"/>
    <x v="2"/>
  </r>
  <r>
    <x v="1837"/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</r>
  <r>
    <x v="109"/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ULL"/>
    <x v="2"/>
  </r>
  <r>
    <x v="109"/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ULL"/>
    <x v="2"/>
  </r>
  <r>
    <x v="1838"/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</r>
  <r>
    <x v="1839"/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</r>
  <r>
    <x v="109"/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ULL"/>
    <x v="2"/>
  </r>
  <r>
    <x v="109"/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ULL"/>
    <x v="2"/>
  </r>
  <r>
    <x v="109"/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ULL"/>
    <x v="2"/>
  </r>
  <r>
    <x v="1840"/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</r>
  <r>
    <x v="167"/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</r>
  <r>
    <x v="109"/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ULL"/>
    <x v="2"/>
  </r>
  <r>
    <x v="1841"/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</r>
  <r>
    <x v="109"/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ULL"/>
    <x v="2"/>
  </r>
  <r>
    <x v="109"/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ULL"/>
    <x v="2"/>
  </r>
  <r>
    <x v="109"/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ULL"/>
    <x v="2"/>
  </r>
  <r>
    <x v="1842"/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</r>
  <r>
    <x v="1843"/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</r>
  <r>
    <x v="1161"/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</r>
  <r>
    <x v="109"/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ULL"/>
    <x v="2"/>
  </r>
  <r>
    <x v="1844"/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</r>
  <r>
    <x v="109"/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ULL"/>
    <x v="2"/>
  </r>
  <r>
    <x v="1845"/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</r>
  <r>
    <x v="1846"/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</r>
  <r>
    <x v="1847"/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</r>
  <r>
    <x v="109"/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ULL"/>
    <x v="2"/>
  </r>
  <r>
    <x v="1848"/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</r>
  <r>
    <x v="109"/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ULL"/>
    <x v="2"/>
  </r>
  <r>
    <x v="109"/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ULL"/>
    <x v="2"/>
  </r>
  <r>
    <x v="109"/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ULL"/>
    <x v="2"/>
  </r>
  <r>
    <x v="456"/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</r>
  <r>
    <x v="1849"/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</r>
  <r>
    <x v="453"/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</r>
  <r>
    <x v="1850"/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</r>
  <r>
    <x v="417"/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</r>
  <r>
    <x v="1851"/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</r>
  <r>
    <x v="109"/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ULL"/>
    <x v="2"/>
  </r>
  <r>
    <x v="1852"/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</r>
  <r>
    <x v="1853"/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</r>
  <r>
    <x v="1854"/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</r>
  <r>
    <x v="109"/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ULL"/>
    <x v="2"/>
  </r>
  <r>
    <x v="415"/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</r>
  <r>
    <x v="109"/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ULL"/>
    <x v="2"/>
  </r>
  <r>
    <x v="833"/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</r>
  <r>
    <x v="1855"/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</r>
  <r>
    <x v="109"/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ULL"/>
    <x v="2"/>
  </r>
  <r>
    <x v="418"/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</r>
  <r>
    <x v="109"/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ULL"/>
    <x v="2"/>
  </r>
  <r>
    <x v="109"/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ULL"/>
    <x v="2"/>
  </r>
  <r>
    <x v="109"/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ULL"/>
    <x v="2"/>
  </r>
  <r>
    <x v="109"/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ULL"/>
    <x v="2"/>
  </r>
  <r>
    <x v="1856"/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</r>
  <r>
    <x v="414"/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</r>
  <r>
    <x v="1857"/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</r>
  <r>
    <x v="109"/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ULL"/>
    <x v="7"/>
  </r>
  <r>
    <x v="1858"/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</r>
  <r>
    <x v="1859"/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</r>
  <r>
    <x v="1860"/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</r>
  <r>
    <x v="418"/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</r>
  <r>
    <x v="1861"/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</r>
  <r>
    <x v="109"/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ULL"/>
    <x v="7"/>
  </r>
  <r>
    <x v="1862"/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</r>
  <r>
    <x v="109"/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ULL"/>
    <x v="7"/>
  </r>
  <r>
    <x v="1863"/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</r>
  <r>
    <x v="1864"/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</r>
  <r>
    <x v="1865"/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</r>
  <r>
    <x v="1866"/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</r>
  <r>
    <x v="109"/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ULL"/>
    <x v="7"/>
  </r>
  <r>
    <x v="459"/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</r>
  <r>
    <x v="109"/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ULL"/>
    <x v="7"/>
  </r>
  <r>
    <x v="1867"/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</r>
  <r>
    <x v="374"/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</r>
  <r>
    <x v="418"/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</r>
  <r>
    <x v="473"/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</r>
  <r>
    <x v="1868"/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</r>
  <r>
    <x v="1869"/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</r>
  <r>
    <x v="109"/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ULL"/>
    <x v="7"/>
  </r>
  <r>
    <x v="133"/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</r>
  <r>
    <x v="1870"/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</r>
  <r>
    <x v="1871"/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</r>
  <r>
    <x v="449"/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</r>
  <r>
    <x v="133"/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</r>
  <r>
    <x v="107"/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</r>
  <r>
    <x v="109"/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ULL"/>
    <x v="7"/>
  </r>
  <r>
    <x v="1872"/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</r>
  <r>
    <x v="1873"/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</r>
  <r>
    <x v="1874"/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</r>
  <r>
    <x v="109"/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ULL"/>
    <x v="7"/>
  </r>
  <r>
    <x v="119"/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</r>
  <r>
    <x v="109"/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ULL"/>
    <x v="7"/>
  </r>
  <r>
    <x v="418"/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</r>
  <r>
    <x v="1875"/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</r>
  <r>
    <x v="1876"/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</r>
  <r>
    <x v="1877"/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</r>
  <r>
    <x v="1878"/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</r>
  <r>
    <x v="1789"/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</r>
  <r>
    <x v="1879"/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</r>
  <r>
    <x v="1880"/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</r>
  <r>
    <x v="1881"/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</r>
  <r>
    <x v="1277"/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</r>
  <r>
    <x v="1882"/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</r>
  <r>
    <x v="1883"/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</r>
  <r>
    <x v="1884"/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</r>
  <r>
    <x v="1885"/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</r>
  <r>
    <x v="1886"/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</r>
  <r>
    <x v="1887"/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</r>
  <r>
    <x v="1888"/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</r>
  <r>
    <x v="1889"/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</r>
  <r>
    <x v="1890"/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</r>
  <r>
    <x v="1891"/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</r>
  <r>
    <x v="1892"/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</r>
  <r>
    <x v="965"/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</r>
  <r>
    <x v="1893"/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</r>
  <r>
    <x v="63"/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</r>
  <r>
    <x v="206"/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</r>
  <r>
    <x v="1894"/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</r>
  <r>
    <x v="31"/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</r>
  <r>
    <x v="23"/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</r>
  <r>
    <x v="1895"/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</r>
  <r>
    <x v="981"/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</r>
  <r>
    <x v="1896"/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</r>
  <r>
    <x v="602"/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</r>
  <r>
    <x v="1897"/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</r>
  <r>
    <x v="31"/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</r>
  <r>
    <x v="1898"/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</r>
  <r>
    <x v="1262"/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</r>
  <r>
    <x v="1899"/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</r>
  <r>
    <x v="1900"/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</r>
  <r>
    <x v="1901"/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</r>
  <r>
    <x v="1902"/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</r>
  <r>
    <x v="31"/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</r>
  <r>
    <x v="1903"/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</r>
  <r>
    <x v="1787"/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</r>
  <r>
    <x v="1904"/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</r>
  <r>
    <x v="1905"/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</r>
  <r>
    <x v="1906"/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</r>
  <r>
    <x v="1907"/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</r>
  <r>
    <x v="1908"/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</r>
  <r>
    <x v="1909"/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</r>
  <r>
    <x v="1910"/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</r>
  <r>
    <x v="1911"/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</r>
  <r>
    <x v="1912"/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</r>
  <r>
    <x v="1054"/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</r>
  <r>
    <x v="1913"/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</r>
  <r>
    <x v="1914"/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</r>
  <r>
    <x v="1915"/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</r>
  <r>
    <x v="31"/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</r>
  <r>
    <x v="1916"/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</r>
  <r>
    <x v="1917"/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</r>
  <r>
    <x v="1918"/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</r>
  <r>
    <x v="1614"/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</r>
  <r>
    <x v="1919"/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</r>
  <r>
    <x v="1920"/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</r>
  <r>
    <x v="109"/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ULL"/>
    <x v="7"/>
  </r>
  <r>
    <x v="109"/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ULL"/>
    <x v="7"/>
  </r>
  <r>
    <x v="109"/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ULL"/>
    <x v="7"/>
  </r>
  <r>
    <x v="722"/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</r>
  <r>
    <x v="109"/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ULL"/>
    <x v="7"/>
  </r>
  <r>
    <x v="109"/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ULL"/>
    <x v="7"/>
  </r>
  <r>
    <x v="1921"/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</r>
  <r>
    <x v="840"/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</r>
  <r>
    <x v="109"/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ULL"/>
    <x v="7"/>
  </r>
  <r>
    <x v="109"/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ULL"/>
    <x v="7"/>
  </r>
  <r>
    <x v="109"/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ULL"/>
    <x v="7"/>
  </r>
  <r>
    <x v="1922"/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</r>
  <r>
    <x v="1923"/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</r>
  <r>
    <x v="109"/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ULL"/>
    <x v="7"/>
  </r>
  <r>
    <x v="1924"/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</r>
  <r>
    <x v="109"/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ULL"/>
    <x v="7"/>
  </r>
  <r>
    <x v="1925"/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</r>
  <r>
    <x v="109"/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ULL"/>
    <x v="7"/>
  </r>
  <r>
    <x v="1926"/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</r>
  <r>
    <x v="31"/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</r>
  <r>
    <x v="1927"/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</r>
  <r>
    <x v="264"/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</r>
  <r>
    <x v="1928"/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</r>
  <r>
    <x v="1929"/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</r>
  <r>
    <x v="1930"/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</r>
  <r>
    <x v="1931"/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</r>
  <r>
    <x v="1932"/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</r>
  <r>
    <x v="31"/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</r>
  <r>
    <x v="84"/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</r>
  <r>
    <x v="1933"/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</r>
  <r>
    <x v="1934"/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</r>
  <r>
    <x v="2"/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</r>
  <r>
    <x v="640"/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</r>
  <r>
    <x v="1339"/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</r>
  <r>
    <x v="1007"/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</r>
  <r>
    <x v="1935"/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</r>
  <r>
    <x v="598"/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</r>
  <r>
    <x v="1936"/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</r>
  <r>
    <x v="1937"/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</r>
  <r>
    <x v="1938"/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</r>
  <r>
    <x v="1939"/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</r>
  <r>
    <x v="1940"/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</r>
  <r>
    <x v="1941"/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</r>
  <r>
    <x v="1942"/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</r>
  <r>
    <x v="1943"/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</r>
  <r>
    <x v="1944"/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</r>
  <r>
    <x v="1945"/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</r>
  <r>
    <x v="1946"/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</r>
  <r>
    <x v="1947"/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</r>
  <r>
    <x v="1635"/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</r>
  <r>
    <x v="1948"/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</r>
  <r>
    <x v="1949"/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</r>
  <r>
    <x v="1950"/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</r>
  <r>
    <x v="1951"/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</r>
  <r>
    <x v="1952"/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</r>
  <r>
    <x v="1953"/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</r>
  <r>
    <x v="1954"/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</r>
  <r>
    <x v="1787"/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</r>
  <r>
    <x v="109"/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ULL"/>
    <x v="7"/>
  </r>
  <r>
    <x v="571"/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</r>
  <r>
    <x v="109"/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ULL"/>
    <x v="7"/>
  </r>
  <r>
    <x v="109"/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ULL"/>
    <x v="7"/>
  </r>
  <r>
    <x v="460"/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</r>
  <r>
    <x v="109"/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ULL"/>
    <x v="7"/>
  </r>
  <r>
    <x v="480"/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</r>
  <r>
    <x v="724"/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</r>
  <r>
    <x v="1955"/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</r>
  <r>
    <x v="1956"/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</r>
  <r>
    <x v="1161"/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</r>
  <r>
    <x v="109"/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ULL"/>
    <x v="7"/>
  </r>
  <r>
    <x v="109"/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ULL"/>
    <x v="7"/>
  </r>
  <r>
    <x v="109"/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ULL"/>
    <x v="7"/>
  </r>
  <r>
    <x v="109"/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ULL"/>
    <x v="7"/>
  </r>
  <r>
    <x v="109"/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ULL"/>
    <x v="7"/>
  </r>
  <r>
    <x v="109"/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ULL"/>
    <x v="7"/>
  </r>
  <r>
    <x v="109"/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ULL"/>
    <x v="7"/>
  </r>
  <r>
    <x v="1957"/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</r>
  <r>
    <x v="722"/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</r>
  <r>
    <x v="1958"/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</r>
  <r>
    <x v="1959"/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</r>
  <r>
    <x v="724"/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</r>
  <r>
    <x v="109"/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ULL"/>
    <x v="7"/>
  </r>
  <r>
    <x v="874"/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</r>
  <r>
    <x v="874"/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</r>
  <r>
    <x v="1960"/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</r>
  <r>
    <x v="1961"/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</r>
  <r>
    <x v="134"/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</r>
  <r>
    <x v="109"/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ULL"/>
    <x v="7"/>
  </r>
  <r>
    <x v="1651"/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</r>
  <r>
    <x v="874"/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</r>
  <r>
    <x v="109"/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ULL"/>
    <x v="7"/>
  </r>
  <r>
    <x v="466"/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</r>
  <r>
    <x v="1962"/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</r>
  <r>
    <x v="1963"/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</r>
  <r>
    <x v="905"/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</r>
  <r>
    <x v="1964"/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</r>
  <r>
    <x v="1965"/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</r>
  <r>
    <x v="1966"/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</r>
  <r>
    <x v="1967"/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</r>
  <r>
    <x v="1968"/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</r>
  <r>
    <x v="1969"/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</r>
  <r>
    <x v="1970"/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</r>
  <r>
    <x v="1971"/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</r>
  <r>
    <x v="1972"/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</r>
  <r>
    <x v="1973"/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</r>
  <r>
    <x v="1974"/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</r>
  <r>
    <x v="1975"/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</r>
  <r>
    <x v="1976"/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</r>
  <r>
    <x v="1977"/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</r>
  <r>
    <x v="1978"/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</r>
  <r>
    <x v="1979"/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</r>
  <r>
    <x v="607"/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</r>
  <r>
    <x v="1980"/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</r>
  <r>
    <x v="1981"/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</r>
  <r>
    <x v="1982"/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</r>
  <r>
    <x v="1983"/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</r>
  <r>
    <x v="1984"/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</r>
  <r>
    <x v="1985"/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</r>
  <r>
    <x v="1986"/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</r>
  <r>
    <x v="1987"/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</r>
  <r>
    <x v="430"/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</r>
  <r>
    <x v="1988"/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</r>
  <r>
    <x v="1989"/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</r>
  <r>
    <x v="1990"/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</r>
  <r>
    <x v="1991"/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</r>
  <r>
    <x v="1992"/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</r>
  <r>
    <x v="1993"/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</r>
  <r>
    <x v="1994"/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</r>
  <r>
    <x v="1995"/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</r>
  <r>
    <x v="1996"/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</r>
  <r>
    <x v="1997"/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</r>
  <r>
    <x v="1998"/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</r>
  <r>
    <x v="31"/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</r>
  <r>
    <x v="1999"/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</r>
  <r>
    <x v="2000"/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</r>
  <r>
    <x v="2001"/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</r>
  <r>
    <x v="2002"/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</r>
  <r>
    <x v="1719"/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</r>
  <r>
    <x v="460"/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</r>
  <r>
    <x v="109"/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ULL"/>
    <x v="2"/>
  </r>
  <r>
    <x v="2003"/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</r>
  <r>
    <x v="2004"/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</r>
  <r>
    <x v="1131"/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</r>
  <r>
    <x v="2005"/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</r>
  <r>
    <x v="2006"/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</r>
  <r>
    <x v="2007"/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</r>
  <r>
    <x v="2008"/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</r>
  <r>
    <x v="2009"/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</r>
  <r>
    <x v="2010"/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</r>
  <r>
    <x v="2011"/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</r>
  <r>
    <x v="2012"/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</r>
  <r>
    <x v="2013"/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</r>
  <r>
    <x v="2014"/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</r>
  <r>
    <x v="2015"/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</r>
  <r>
    <x v="2016"/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</r>
  <r>
    <x v="2017"/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</r>
  <r>
    <x v="2018"/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</r>
  <r>
    <x v="2019"/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</r>
  <r>
    <x v="1335"/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</r>
  <r>
    <x v="2020"/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</r>
  <r>
    <x v="2021"/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</r>
  <r>
    <x v="2022"/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</r>
  <r>
    <x v="2023"/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</r>
  <r>
    <x v="2024"/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</r>
  <r>
    <x v="1934"/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</r>
  <r>
    <x v="2025"/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</r>
  <r>
    <x v="1239"/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</r>
  <r>
    <x v="2026"/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</r>
  <r>
    <x v="2027"/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</r>
  <r>
    <x v="2028"/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</r>
  <r>
    <x v="2029"/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</r>
  <r>
    <x v="2030"/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</r>
  <r>
    <x v="2031"/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</r>
  <r>
    <x v="2032"/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</r>
  <r>
    <x v="2033"/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</r>
  <r>
    <x v="2034"/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</r>
  <r>
    <x v="2035"/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</r>
  <r>
    <x v="2036"/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</r>
  <r>
    <x v="1839"/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</r>
  <r>
    <x v="2037"/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</r>
  <r>
    <x v="1156"/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</r>
  <r>
    <x v="736"/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</r>
  <r>
    <x v="459"/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</r>
  <r>
    <x v="109"/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ULL"/>
    <x v="7"/>
  </r>
  <r>
    <x v="109"/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ULL"/>
    <x v="7"/>
  </r>
  <r>
    <x v="2038"/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</r>
  <r>
    <x v="1870"/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</r>
  <r>
    <x v="2039"/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</r>
  <r>
    <x v="2040"/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</r>
  <r>
    <x v="1154"/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</r>
  <r>
    <x v="417"/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</r>
  <r>
    <x v="372"/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</r>
  <r>
    <x v="2041"/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</r>
  <r>
    <x v="2042"/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</r>
  <r>
    <x v="2043"/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</r>
  <r>
    <x v="2044"/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</r>
  <r>
    <x v="109"/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ULL"/>
    <x v="7"/>
  </r>
  <r>
    <x v="2045"/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</r>
  <r>
    <x v="2046"/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</r>
  <r>
    <x v="2047"/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</r>
  <r>
    <x v="603"/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</r>
  <r>
    <x v="2048"/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</r>
  <r>
    <x v="2049"/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</r>
  <r>
    <x v="2050"/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</r>
  <r>
    <x v="2051"/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</r>
  <r>
    <x v="2052"/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</r>
  <r>
    <x v="2053"/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</r>
  <r>
    <x v="2054"/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</r>
  <r>
    <x v="2055"/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</r>
  <r>
    <x v="2056"/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</r>
  <r>
    <x v="2057"/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</r>
  <r>
    <x v="2058"/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</r>
  <r>
    <x v="2059"/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</r>
  <r>
    <x v="2060"/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</r>
  <r>
    <x v="2061"/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</r>
  <r>
    <x v="2062"/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</r>
  <r>
    <x v="2063"/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</r>
  <r>
    <x v="2064"/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</r>
  <r>
    <x v="2065"/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</r>
  <r>
    <x v="2066"/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</r>
  <r>
    <x v="2067"/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</r>
  <r>
    <x v="2068"/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</r>
  <r>
    <x v="2069"/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</r>
  <r>
    <x v="2070"/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</r>
  <r>
    <x v="2071"/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</r>
  <r>
    <x v="2072"/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</r>
  <r>
    <x v="970"/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</r>
  <r>
    <x v="2073"/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</r>
  <r>
    <x v="2074"/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</r>
  <r>
    <x v="2075"/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</r>
  <r>
    <x v="2076"/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</r>
  <r>
    <x v="2077"/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</r>
  <r>
    <x v="2078"/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</r>
  <r>
    <x v="2079"/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</r>
  <r>
    <x v="2080"/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</r>
  <r>
    <x v="2081"/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</r>
  <r>
    <x v="2082"/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</r>
  <r>
    <x v="101"/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</r>
  <r>
    <x v="2083"/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</r>
  <r>
    <x v="2084"/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</r>
  <r>
    <x v="109"/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ULL"/>
    <x v="3"/>
  </r>
  <r>
    <x v="2085"/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</r>
  <r>
    <x v="2086"/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</r>
  <r>
    <x v="2087"/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</r>
  <r>
    <x v="2088"/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</r>
  <r>
    <x v="550"/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</r>
  <r>
    <x v="2089"/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</r>
  <r>
    <x v="109"/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ULL"/>
    <x v="3"/>
  </r>
  <r>
    <x v="109"/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ULL"/>
    <x v="3"/>
  </r>
  <r>
    <x v="2090"/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</r>
  <r>
    <x v="2091"/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</r>
  <r>
    <x v="109"/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ULL"/>
    <x v="3"/>
  </r>
  <r>
    <x v="2092"/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</r>
  <r>
    <x v="156"/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</r>
  <r>
    <x v="886"/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</r>
  <r>
    <x v="2093"/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</r>
  <r>
    <x v="1131"/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</r>
  <r>
    <x v="109"/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ULL"/>
    <x v="3"/>
  </r>
  <r>
    <x v="174"/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</r>
  <r>
    <x v="2094"/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</r>
  <r>
    <x v="2095"/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</r>
  <r>
    <x v="2096"/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</r>
  <r>
    <x v="109"/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ULL"/>
    <x v="3"/>
  </r>
  <r>
    <x v="172"/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</r>
  <r>
    <x v="1671"/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</r>
  <r>
    <x v="2097"/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</r>
  <r>
    <x v="1161"/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</r>
  <r>
    <x v="2098"/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</r>
  <r>
    <x v="109"/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ULL"/>
    <x v="3"/>
  </r>
  <r>
    <x v="109"/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ULL"/>
    <x v="3"/>
  </r>
  <r>
    <x v="2099"/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</r>
  <r>
    <x v="2100"/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</r>
  <r>
    <x v="419"/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</r>
  <r>
    <x v="2101"/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</r>
  <r>
    <x v="119"/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</r>
  <r>
    <x v="2102"/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</r>
  <r>
    <x v="2103"/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</r>
  <r>
    <x v="109"/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ULL"/>
    <x v="3"/>
  </r>
  <r>
    <x v="2104"/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</r>
  <r>
    <x v="43"/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</r>
  <r>
    <x v="1444"/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</r>
  <r>
    <x v="984"/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</r>
  <r>
    <x v="212"/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</r>
  <r>
    <x v="2105"/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</r>
  <r>
    <x v="2106"/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</r>
  <r>
    <x v="78"/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</r>
  <r>
    <x v="2107"/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</r>
  <r>
    <x v="2108"/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</r>
  <r>
    <x v="78"/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</r>
  <r>
    <x v="2109"/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</r>
  <r>
    <x v="2110"/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</r>
  <r>
    <x v="2111"/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</r>
  <r>
    <x v="2112"/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</r>
  <r>
    <x v="2113"/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</r>
  <r>
    <x v="2114"/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</r>
  <r>
    <x v="578"/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</r>
  <r>
    <x v="2115"/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</r>
  <r>
    <x v="2116"/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</r>
  <r>
    <x v="2117"/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</r>
  <r>
    <x v="2118"/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</r>
  <r>
    <x v="2119"/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</r>
  <r>
    <x v="935"/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</r>
  <r>
    <x v="1007"/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</r>
  <r>
    <x v="2120"/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</r>
  <r>
    <x v="582"/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</r>
  <r>
    <x v="2121"/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</r>
  <r>
    <x v="2122"/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</r>
  <r>
    <x v="2123"/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</r>
  <r>
    <x v="2124"/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</r>
  <r>
    <x v="2125"/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</r>
  <r>
    <x v="2126"/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</r>
  <r>
    <x v="2127"/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</r>
  <r>
    <x v="1003"/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</r>
  <r>
    <x v="2128"/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</r>
  <r>
    <x v="2129"/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</r>
  <r>
    <x v="2130"/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</r>
  <r>
    <x v="2131"/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</r>
  <r>
    <x v="1627"/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</r>
  <r>
    <x v="31"/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</r>
  <r>
    <x v="31"/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</r>
  <r>
    <x v="1014"/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</r>
  <r>
    <x v="2132"/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</r>
  <r>
    <x v="101"/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</r>
  <r>
    <x v="2133"/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</r>
  <r>
    <x v="966"/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</r>
  <r>
    <x v="2134"/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</r>
  <r>
    <x v="2135"/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</r>
  <r>
    <x v="31"/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</r>
  <r>
    <x v="1934"/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</r>
  <r>
    <x v="2136"/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</r>
  <r>
    <x v="2137"/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</r>
  <r>
    <x v="2138"/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</r>
  <r>
    <x v="2139"/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</r>
  <r>
    <x v="919"/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</r>
  <r>
    <x v="31"/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</r>
  <r>
    <x v="966"/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</r>
  <r>
    <x v="2140"/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</r>
  <r>
    <x v="87"/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</r>
  <r>
    <x v="460"/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</r>
  <r>
    <x v="109"/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ULL"/>
    <x v="1"/>
  </r>
  <r>
    <x v="109"/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ULL"/>
    <x v="1"/>
  </r>
  <r>
    <x v="2141"/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</r>
  <r>
    <x v="2142"/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</r>
  <r>
    <x v="109"/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ULL"/>
    <x v="1"/>
  </r>
  <r>
    <x v="109"/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ULL"/>
    <x v="1"/>
  </r>
  <r>
    <x v="418"/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</r>
  <r>
    <x v="460"/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</r>
  <r>
    <x v="2143"/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</r>
  <r>
    <x v="109"/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ULL"/>
    <x v="1"/>
  </r>
  <r>
    <x v="1160"/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</r>
  <r>
    <x v="109"/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ULL"/>
    <x v="1"/>
  </r>
  <r>
    <x v="2144"/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</r>
  <r>
    <x v="2145"/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</r>
  <r>
    <x v="2146"/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</r>
  <r>
    <x v="2147"/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</r>
  <r>
    <x v="109"/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ULL"/>
    <x v="1"/>
  </r>
  <r>
    <x v="1922"/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</r>
  <r>
    <x v="2148"/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</r>
  <r>
    <x v="2149"/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</r>
  <r>
    <x v="2150"/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</r>
  <r>
    <x v="167"/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</r>
  <r>
    <x v="1462"/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</r>
  <r>
    <x v="109"/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ULL"/>
    <x v="1"/>
  </r>
  <r>
    <x v="2151"/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</r>
  <r>
    <x v="2152"/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</r>
  <r>
    <x v="2153"/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</r>
  <r>
    <x v="2011"/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</r>
  <r>
    <x v="2154"/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</r>
  <r>
    <x v="2155"/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</r>
  <r>
    <x v="109"/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ULL"/>
    <x v="1"/>
  </r>
  <r>
    <x v="2156"/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</r>
  <r>
    <x v="1656"/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</r>
  <r>
    <x v="2157"/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</r>
  <r>
    <x v="109"/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ULL"/>
    <x v="1"/>
  </r>
  <r>
    <x v="2158"/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</r>
  <r>
    <x v="1153"/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</r>
  <r>
    <x v="2159"/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</r>
  <r>
    <x v="2160"/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</r>
  <r>
    <x v="109"/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ULL"/>
    <x v="1"/>
  </r>
  <r>
    <x v="2161"/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</r>
  <r>
    <x v="2162"/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</r>
  <r>
    <x v="2163"/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</r>
  <r>
    <x v="2164"/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</r>
  <r>
    <x v="152"/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</r>
  <r>
    <x v="874"/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</r>
  <r>
    <x v="109"/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ULL"/>
    <x v="1"/>
  </r>
  <r>
    <x v="2165"/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</r>
  <r>
    <x v="857"/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</r>
  <r>
    <x v="2166"/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</r>
  <r>
    <x v="2167"/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</r>
  <r>
    <x v="724"/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</r>
  <r>
    <x v="109"/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ULL"/>
    <x v="1"/>
  </r>
  <r>
    <x v="2168"/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</r>
  <r>
    <x v="2169"/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</r>
  <r>
    <x v="2170"/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</r>
  <r>
    <x v="2171"/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</r>
  <r>
    <x v="109"/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ULL"/>
    <x v="1"/>
  </r>
  <r>
    <x v="2172"/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</r>
  <r>
    <x v="417"/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</r>
  <r>
    <x v="374"/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</r>
  <r>
    <x v="2173"/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</r>
  <r>
    <x v="152"/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</r>
  <r>
    <x v="2174"/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</r>
  <r>
    <x v="2175"/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</r>
  <r>
    <x v="123"/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</r>
  <r>
    <x v="178"/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</r>
  <r>
    <x v="469"/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</r>
  <r>
    <x v="372"/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</r>
  <r>
    <x v="2176"/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</r>
  <r>
    <x v="2177"/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</r>
  <r>
    <x v="459"/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</r>
  <r>
    <x v="524"/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</r>
  <r>
    <x v="2178"/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</r>
  <r>
    <x v="2179"/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</r>
  <r>
    <x v="2180"/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</r>
  <r>
    <x v="2181"/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</r>
  <r>
    <x v="2182"/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</r>
  <r>
    <x v="2183"/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</r>
  <r>
    <x v="2184"/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</r>
  <r>
    <x v="31"/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</r>
  <r>
    <x v="31"/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</r>
  <r>
    <x v="1912"/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</r>
  <r>
    <x v="2185"/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</r>
  <r>
    <x v="1054"/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</r>
  <r>
    <x v="2186"/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</r>
  <r>
    <x v="31"/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</r>
  <r>
    <x v="2187"/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</r>
  <r>
    <x v="2188"/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</r>
  <r>
    <x v="938"/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</r>
  <r>
    <x v="2189"/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</r>
  <r>
    <x v="2190"/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</r>
  <r>
    <x v="1277"/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</r>
  <r>
    <x v="2191"/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</r>
  <r>
    <x v="602"/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</r>
  <r>
    <x v="25"/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</r>
  <r>
    <x v="300"/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</r>
  <r>
    <x v="2192"/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</r>
  <r>
    <x v="2193"/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</r>
  <r>
    <x v="524"/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</r>
  <r>
    <x v="2194"/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</r>
  <r>
    <x v="109"/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ULL"/>
    <x v="1"/>
  </r>
  <r>
    <x v="460"/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</r>
  <r>
    <x v="109"/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ULL"/>
    <x v="1"/>
  </r>
  <r>
    <x v="370"/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</r>
  <r>
    <x v="2195"/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</r>
  <r>
    <x v="2196"/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</r>
  <r>
    <x v="453"/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</r>
  <r>
    <x v="109"/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ULL"/>
    <x v="1"/>
  </r>
  <r>
    <x v="2197"/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</r>
  <r>
    <x v="2198"/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</r>
  <r>
    <x v="2199"/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</r>
  <r>
    <x v="109"/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ULL"/>
    <x v="1"/>
  </r>
  <r>
    <x v="2200"/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</r>
  <r>
    <x v="2201"/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</r>
  <r>
    <x v="2202"/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</r>
  <r>
    <x v="109"/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ULL"/>
    <x v="1"/>
  </r>
  <r>
    <x v="109"/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ULL"/>
    <x v="1"/>
  </r>
  <r>
    <x v="109"/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ULL"/>
    <x v="1"/>
  </r>
  <r>
    <x v="2203"/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</r>
  <r>
    <x v="662"/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</r>
  <r>
    <x v="2204"/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</r>
  <r>
    <x v="2205"/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</r>
  <r>
    <x v="2206"/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</r>
  <r>
    <x v="2207"/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</r>
  <r>
    <x v="2208"/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</r>
  <r>
    <x v="938"/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</r>
  <r>
    <x v="2209"/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</r>
  <r>
    <x v="938"/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</r>
  <r>
    <x v="2210"/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</r>
  <r>
    <x v="2211"/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</r>
  <r>
    <x v="2212"/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</r>
  <r>
    <x v="607"/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</r>
  <r>
    <x v="2213"/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</r>
  <r>
    <x v="2214"/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</r>
  <r>
    <x v="2215"/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</r>
  <r>
    <x v="2216"/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</r>
  <r>
    <x v="578"/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</r>
  <r>
    <x v="2217"/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</r>
  <r>
    <x v="2218"/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</r>
  <r>
    <x v="2219"/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</r>
  <r>
    <x v="2220"/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</r>
  <r>
    <x v="2221"/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</r>
  <r>
    <x v="2222"/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</r>
  <r>
    <x v="269"/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</r>
  <r>
    <x v="2223"/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</r>
  <r>
    <x v="31"/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</r>
  <r>
    <x v="2224"/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</r>
  <r>
    <x v="31"/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</r>
  <r>
    <x v="2225"/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</r>
  <r>
    <x v="2226"/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</r>
  <r>
    <x v="2227"/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</r>
  <r>
    <x v="2228"/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</r>
  <r>
    <x v="2229"/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</r>
  <r>
    <x v="2230"/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</r>
  <r>
    <x v="2231"/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</r>
  <r>
    <x v="2232"/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</r>
  <r>
    <x v="2233"/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</r>
  <r>
    <x v="31"/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</r>
  <r>
    <x v="2234"/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</r>
  <r>
    <x v="2235"/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</r>
  <r>
    <x v="2107"/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</r>
  <r>
    <x v="2236"/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</r>
  <r>
    <x v="2237"/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</r>
  <r>
    <x v="2133"/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</r>
  <r>
    <x v="2238"/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</r>
  <r>
    <x v="2107"/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</r>
  <r>
    <x v="2239"/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</r>
  <r>
    <x v="2240"/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</r>
  <r>
    <x v="2241"/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</r>
  <r>
    <x v="2242"/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</r>
  <r>
    <x v="2243"/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</r>
  <r>
    <x v="2244"/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</r>
  <r>
    <x v="2245"/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</r>
  <r>
    <x v="2246"/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</r>
  <r>
    <x v="2247"/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</r>
  <r>
    <x v="2248"/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</r>
  <r>
    <x v="2249"/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</r>
  <r>
    <x v="2250"/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</r>
  <r>
    <x v="2251"/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</r>
  <r>
    <x v="2252"/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</r>
  <r>
    <x v="288"/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</r>
  <r>
    <x v="2253"/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</r>
  <r>
    <x v="2254"/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</r>
  <r>
    <x v="2255"/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</r>
  <r>
    <x v="2256"/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</r>
  <r>
    <x v="2257"/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</r>
  <r>
    <x v="2258"/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</r>
  <r>
    <x v="2259"/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</r>
  <r>
    <x v="31"/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</r>
  <r>
    <x v="66"/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</r>
  <r>
    <x v="2260"/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</r>
  <r>
    <x v="2261"/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</r>
  <r>
    <x v="2262"/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</r>
  <r>
    <x v="2263"/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</r>
  <r>
    <x v="2264"/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</r>
  <r>
    <x v="10"/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</r>
  <r>
    <x v="2265"/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</r>
  <r>
    <x v="1881"/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</r>
  <r>
    <x v="2266"/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</r>
  <r>
    <x v="602"/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</r>
  <r>
    <x v="2267"/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</r>
  <r>
    <x v="2268"/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</r>
  <r>
    <x v="2269"/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</r>
  <r>
    <x v="2270"/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</r>
  <r>
    <x v="2271"/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</r>
  <r>
    <x v="2272"/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</r>
  <r>
    <x v="313"/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</r>
  <r>
    <x v="938"/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</r>
  <r>
    <x v="2273"/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</r>
  <r>
    <x v="840"/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</r>
  <r>
    <x v="177"/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</r>
  <r>
    <x v="109"/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ULL"/>
    <x v="1"/>
  </r>
  <r>
    <x v="2274"/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</r>
  <r>
    <x v="109"/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ULL"/>
    <x v="1"/>
  </r>
  <r>
    <x v="109"/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ULL"/>
    <x v="1"/>
  </r>
  <r>
    <x v="374"/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</r>
  <r>
    <x v="2275"/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</r>
  <r>
    <x v="2276"/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</r>
  <r>
    <x v="109"/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ULL"/>
    <x v="1"/>
  </r>
  <r>
    <x v="2277"/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</r>
  <r>
    <x v="2278"/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</r>
  <r>
    <x v="2279"/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</r>
  <r>
    <x v="167"/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</r>
  <r>
    <x v="2280"/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</r>
  <r>
    <x v="453"/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</r>
  <r>
    <x v="2281"/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</r>
  <r>
    <x v="2282"/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</r>
  <r>
    <x v="2283"/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</r>
  <r>
    <x v="2284"/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</r>
  <r>
    <x v="374"/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</r>
  <r>
    <x v="2285"/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</r>
  <r>
    <x v="2286"/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</r>
  <r>
    <x v="2287"/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</r>
  <r>
    <x v="2288"/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</r>
  <r>
    <x v="2289"/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</r>
  <r>
    <x v="2290"/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</r>
  <r>
    <x v="2291"/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</r>
  <r>
    <x v="2292"/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</r>
  <r>
    <x v="2293"/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</r>
  <r>
    <x v="109"/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ULL"/>
    <x v="1"/>
  </r>
  <r>
    <x v="1228"/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</r>
  <r>
    <x v="2294"/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</r>
  <r>
    <x v="2295"/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</r>
  <r>
    <x v="1161"/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</r>
  <r>
    <x v="895"/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</r>
  <r>
    <x v="2296"/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</r>
  <r>
    <x v="2297"/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</r>
  <r>
    <x v="2298"/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</r>
  <r>
    <x v="2299"/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</r>
  <r>
    <x v="2300"/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</r>
  <r>
    <x v="2301"/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</r>
  <r>
    <x v="1866"/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</r>
  <r>
    <x v="2302"/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</r>
  <r>
    <x v="2303"/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</r>
  <r>
    <x v="2304"/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</r>
  <r>
    <x v="2305"/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</r>
  <r>
    <x v="2306"/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</r>
  <r>
    <x v="2307"/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</r>
  <r>
    <x v="746"/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</r>
  <r>
    <x v="2308"/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</r>
  <r>
    <x v="2309"/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</r>
  <r>
    <x v="2310"/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</r>
  <r>
    <x v="2311"/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</r>
  <r>
    <x v="2312"/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</r>
  <r>
    <x v="2313"/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</r>
  <r>
    <x v="2314"/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</r>
  <r>
    <x v="2315"/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</r>
  <r>
    <x v="167"/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</r>
  <r>
    <x v="2316"/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</r>
  <r>
    <x v="2317"/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</r>
  <r>
    <x v="2318"/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</r>
  <r>
    <x v="109"/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ULL"/>
    <x v="1"/>
  </r>
  <r>
    <x v="419"/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</r>
  <r>
    <x v="2319"/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</r>
  <r>
    <x v="370"/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</r>
  <r>
    <x v="691"/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</r>
  <r>
    <x v="833"/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</r>
  <r>
    <x v="2320"/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</r>
  <r>
    <x v="886"/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</r>
  <r>
    <x v="2321"/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</r>
  <r>
    <x v="2322"/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</r>
  <r>
    <x v="2323"/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</r>
  <r>
    <x v="109"/>
    <x v="3125"/>
    <s v="N/A (Canceled)"/>
    <s v="N/A"/>
    <n v="1500000"/>
    <n v="0"/>
    <x v="1"/>
    <x v="0"/>
    <s v="USD"/>
    <n v="1452142672"/>
    <n v="1449550672"/>
    <b v="0"/>
    <n v="0"/>
    <b v="0"/>
    <s v="theater/spaces"/>
    <s v="NULL"/>
    <x v="1"/>
  </r>
  <r>
    <x v="2324"/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</r>
  <r>
    <x v="109"/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ULL"/>
    <x v="1"/>
  </r>
  <r>
    <x v="2325"/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</r>
  <r>
    <x v="417"/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</r>
  <r>
    <x v="2326"/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</r>
  <r>
    <x v="2327"/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</r>
  <r>
    <x v="108"/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</r>
  <r>
    <x v="1277"/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</r>
  <r>
    <x v="2328"/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</r>
  <r>
    <x v="2329"/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</r>
  <r>
    <x v="2330"/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</r>
  <r>
    <x v="422"/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</r>
  <r>
    <x v="109"/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ULL"/>
    <x v="1"/>
  </r>
  <r>
    <x v="2331"/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</r>
  <r>
    <x v="2332"/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</r>
  <r>
    <x v="2333"/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</r>
  <r>
    <x v="2334"/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</r>
  <r>
    <x v="109"/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ULL"/>
    <x v="1"/>
  </r>
  <r>
    <x v="2335"/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</r>
  <r>
    <x v="109"/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ULL"/>
    <x v="1"/>
  </r>
  <r>
    <x v="1131"/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</r>
  <r>
    <x v="2336"/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</r>
  <r>
    <x v="2337"/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</r>
  <r>
    <x v="87"/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</r>
  <r>
    <x v="50"/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</r>
  <r>
    <x v="84"/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</r>
  <r>
    <x v="2338"/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</r>
  <r>
    <x v="2339"/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</r>
  <r>
    <x v="2340"/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</r>
  <r>
    <x v="2341"/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</r>
  <r>
    <x v="2342"/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</r>
  <r>
    <x v="50"/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</r>
  <r>
    <x v="430"/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</r>
  <r>
    <x v="2343"/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</r>
  <r>
    <x v="1400"/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</r>
  <r>
    <x v="2344"/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</r>
  <r>
    <x v="2345"/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</r>
  <r>
    <x v="2346"/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</r>
  <r>
    <x v="2347"/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</r>
  <r>
    <x v="2348"/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</r>
  <r>
    <x v="2349"/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</r>
  <r>
    <x v="2350"/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</r>
  <r>
    <x v="2351"/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</r>
  <r>
    <x v="2352"/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</r>
  <r>
    <x v="2353"/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</r>
  <r>
    <x v="2354"/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</r>
  <r>
    <x v="935"/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</r>
  <r>
    <x v="288"/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</r>
  <r>
    <x v="2355"/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</r>
  <r>
    <x v="2356"/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</r>
  <r>
    <x v="2357"/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</r>
  <r>
    <x v="2358"/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</r>
  <r>
    <x v="2359"/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</r>
  <r>
    <x v="2360"/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</r>
  <r>
    <x v="2361"/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</r>
  <r>
    <x v="2206"/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</r>
  <r>
    <x v="2191"/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</r>
  <r>
    <x v="2206"/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</r>
  <r>
    <x v="2362"/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</r>
  <r>
    <x v="31"/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</r>
  <r>
    <x v="2363"/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</r>
  <r>
    <x v="2364"/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</r>
  <r>
    <x v="2365"/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</r>
  <r>
    <x v="2366"/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</r>
  <r>
    <x v="109"/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ULL"/>
    <x v="1"/>
  </r>
  <r>
    <x v="2367"/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</r>
  <r>
    <x v="391"/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</r>
  <r>
    <x v="2368"/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</r>
  <r>
    <x v="109"/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ULL"/>
    <x v="1"/>
  </r>
  <r>
    <x v="2369"/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</r>
  <r>
    <x v="1855"/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</r>
  <r>
    <x v="2370"/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</r>
  <r>
    <x v="456"/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</r>
  <r>
    <x v="2371"/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</r>
  <r>
    <x v="133"/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</r>
  <r>
    <x v="2372"/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</r>
  <r>
    <x v="2373"/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</r>
  <r>
    <x v="180"/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</r>
  <r>
    <x v="109"/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ULL"/>
    <x v="1"/>
  </r>
  <r>
    <x v="2374"/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</r>
  <r>
    <x v="109"/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ULL"/>
    <x v="1"/>
  </r>
  <r>
    <x v="2375"/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</r>
  <r>
    <x v="991"/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</r>
  <r>
    <x v="2376"/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</r>
  <r>
    <x v="2377"/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</r>
  <r>
    <x v="2378"/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</r>
  <r>
    <x v="2379"/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</r>
  <r>
    <x v="2380"/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</r>
  <r>
    <x v="2381"/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</r>
  <r>
    <x v="2382"/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</r>
  <r>
    <x v="2383"/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</r>
  <r>
    <x v="2251"/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</r>
  <r>
    <x v="426"/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</r>
  <r>
    <x v="2384"/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</r>
  <r>
    <x v="2385"/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</r>
  <r>
    <x v="2386"/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</r>
  <r>
    <x v="2387"/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</r>
  <r>
    <x v="2388"/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</r>
  <r>
    <x v="2389"/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</r>
  <r>
    <x v="1099"/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</r>
  <r>
    <x v="44"/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</r>
  <r>
    <x v="1054"/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</r>
  <r>
    <x v="2390"/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</r>
  <r>
    <x v="2391"/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</r>
  <r>
    <x v="2392"/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</r>
  <r>
    <x v="2393"/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</r>
  <r>
    <x v="2394"/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</r>
  <r>
    <x v="2395"/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</r>
  <r>
    <x v="2396"/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</r>
  <r>
    <x v="2397"/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</r>
  <r>
    <x v="1794"/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</r>
  <r>
    <x v="2398"/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</r>
  <r>
    <x v="2399"/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</r>
  <r>
    <x v="2400"/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</r>
  <r>
    <x v="518"/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</r>
  <r>
    <x v="2401"/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</r>
  <r>
    <x v="2402"/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</r>
  <r>
    <x v="2403"/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</r>
  <r>
    <x v="2404"/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</r>
  <r>
    <x v="2405"/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</r>
  <r>
    <x v="2406"/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</r>
  <r>
    <x v="2407"/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</r>
  <r>
    <x v="2408"/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</r>
  <r>
    <x v="2409"/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</r>
  <r>
    <x v="2410"/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</r>
  <r>
    <x v="1613"/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</r>
  <r>
    <x v="2411"/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</r>
  <r>
    <x v="2412"/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</r>
  <r>
    <x v="2413"/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</r>
  <r>
    <x v="1290"/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</r>
  <r>
    <x v="2414"/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</r>
  <r>
    <x v="2415"/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</r>
  <r>
    <x v="2416"/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</r>
  <r>
    <x v="2417"/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</r>
  <r>
    <x v="2418"/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</r>
  <r>
    <x v="2419"/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</r>
  <r>
    <x v="2420"/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</r>
  <r>
    <x v="2421"/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</r>
  <r>
    <x v="288"/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</r>
  <r>
    <x v="2002"/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</r>
  <r>
    <x v="2422"/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</r>
  <r>
    <x v="426"/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</r>
  <r>
    <x v="602"/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</r>
  <r>
    <x v="1240"/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</r>
  <r>
    <x v="658"/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</r>
  <r>
    <x v="2129"/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</r>
  <r>
    <x v="2423"/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</r>
  <r>
    <x v="202"/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</r>
  <r>
    <x v="2424"/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</r>
  <r>
    <x v="2425"/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</r>
  <r>
    <x v="2426"/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</r>
  <r>
    <x v="1878"/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</r>
  <r>
    <x v="1936"/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</r>
  <r>
    <x v="2427"/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</r>
  <r>
    <x v="288"/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</r>
  <r>
    <x v="2428"/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</r>
  <r>
    <x v="2429"/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</r>
  <r>
    <x v="2430"/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</r>
  <r>
    <x v="264"/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</r>
  <r>
    <x v="2431"/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</r>
  <r>
    <x v="2432"/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</r>
  <r>
    <x v="31"/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</r>
  <r>
    <x v="2433"/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</r>
  <r>
    <x v="2434"/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</r>
  <r>
    <x v="1247"/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</r>
  <r>
    <x v="430"/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</r>
  <r>
    <x v="2435"/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</r>
  <r>
    <x v="2436"/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</r>
  <r>
    <x v="1237"/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</r>
  <r>
    <x v="2437"/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</r>
  <r>
    <x v="2438"/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</r>
  <r>
    <x v="2439"/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</r>
  <r>
    <x v="2440"/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</r>
  <r>
    <x v="2441"/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</r>
  <r>
    <x v="2442"/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</r>
  <r>
    <x v="1424"/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</r>
  <r>
    <x v="2443"/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</r>
  <r>
    <x v="2444"/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</r>
  <r>
    <x v="2445"/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</r>
  <r>
    <x v="2446"/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</r>
  <r>
    <x v="2447"/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</r>
  <r>
    <x v="2448"/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</r>
  <r>
    <x v="2449"/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</r>
  <r>
    <x v="2450"/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</r>
  <r>
    <x v="1417"/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</r>
  <r>
    <x v="2451"/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</r>
  <r>
    <x v="2452"/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</r>
  <r>
    <x v="2453"/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</r>
  <r>
    <x v="2454"/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</r>
  <r>
    <x v="1007"/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</r>
  <r>
    <x v="2455"/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</r>
  <r>
    <x v="2456"/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</r>
  <r>
    <x v="2457"/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</r>
  <r>
    <x v="1277"/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</r>
  <r>
    <x v="50"/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</r>
  <r>
    <x v="202"/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</r>
  <r>
    <x v="2458"/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</r>
  <r>
    <x v="2459"/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</r>
  <r>
    <x v="658"/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</r>
  <r>
    <x v="2460"/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</r>
  <r>
    <x v="300"/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</r>
  <r>
    <x v="982"/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</r>
  <r>
    <x v="2461"/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</r>
  <r>
    <x v="2462"/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</r>
  <r>
    <x v="2463"/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</r>
  <r>
    <x v="2464"/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</r>
  <r>
    <x v="31"/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</r>
  <r>
    <x v="2465"/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</r>
  <r>
    <x v="2466"/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</r>
  <r>
    <x v="2467"/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</r>
  <r>
    <x v="31"/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</r>
  <r>
    <x v="1097"/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</r>
  <r>
    <x v="2468"/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</r>
  <r>
    <x v="2469"/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</r>
  <r>
    <x v="2470"/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</r>
  <r>
    <x v="31"/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</r>
  <r>
    <x v="658"/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</r>
  <r>
    <x v="2214"/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</r>
  <r>
    <x v="2471"/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</r>
  <r>
    <x v="2129"/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</r>
  <r>
    <x v="1007"/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</r>
  <r>
    <x v="2472"/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</r>
  <r>
    <x v="2473"/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</r>
  <r>
    <x v="2474"/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</r>
  <r>
    <x v="2475"/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</r>
  <r>
    <x v="940"/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</r>
  <r>
    <x v="2476"/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</r>
  <r>
    <x v="2477"/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</r>
  <r>
    <x v="2478"/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</r>
  <r>
    <x v="2479"/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</r>
  <r>
    <x v="578"/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</r>
  <r>
    <x v="50"/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</r>
  <r>
    <x v="2480"/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</r>
  <r>
    <x v="90"/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</r>
  <r>
    <x v="2481"/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</r>
  <r>
    <x v="2482"/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</r>
  <r>
    <x v="678"/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</r>
  <r>
    <x v="2483"/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</r>
  <r>
    <x v="2484"/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</r>
  <r>
    <x v="87"/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</r>
  <r>
    <x v="2485"/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</r>
  <r>
    <x v="2486"/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</r>
  <r>
    <x v="81"/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</r>
  <r>
    <x v="3"/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</r>
  <r>
    <x v="2487"/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</r>
  <r>
    <x v="2488"/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</r>
  <r>
    <x v="991"/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</r>
  <r>
    <x v="598"/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</r>
  <r>
    <x v="2489"/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</r>
  <r>
    <x v="31"/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</r>
  <r>
    <x v="77"/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</r>
  <r>
    <x v="348"/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</r>
  <r>
    <x v="2490"/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</r>
  <r>
    <x v="2491"/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</r>
  <r>
    <x v="2492"/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</r>
  <r>
    <x v="1891"/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</r>
  <r>
    <x v="2493"/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</r>
  <r>
    <x v="1942"/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</r>
  <r>
    <x v="2494"/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</r>
  <r>
    <x v="31"/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</r>
  <r>
    <x v="2"/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</r>
  <r>
    <x v="2495"/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</r>
  <r>
    <x v="965"/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</r>
  <r>
    <x v="1444"/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</r>
  <r>
    <x v="2122"/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</r>
  <r>
    <x v="2496"/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</r>
  <r>
    <x v="31"/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</r>
  <r>
    <x v="1725"/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</r>
  <r>
    <x v="2497"/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</r>
  <r>
    <x v="2498"/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</r>
  <r>
    <x v="2499"/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</r>
  <r>
    <x v="1990"/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</r>
  <r>
    <x v="2500"/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</r>
  <r>
    <x v="603"/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</r>
  <r>
    <x v="2501"/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</r>
  <r>
    <x v="2502"/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</r>
  <r>
    <x v="2503"/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</r>
  <r>
    <x v="31"/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</r>
  <r>
    <x v="1009"/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</r>
  <r>
    <x v="2504"/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</r>
  <r>
    <x v="2505"/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</r>
  <r>
    <x v="1088"/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</r>
  <r>
    <x v="2506"/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</r>
  <r>
    <x v="2507"/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</r>
  <r>
    <x v="2508"/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</r>
  <r>
    <x v="2509"/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</r>
  <r>
    <x v="31"/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</r>
  <r>
    <x v="2129"/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</r>
  <r>
    <x v="991"/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</r>
  <r>
    <x v="31"/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</r>
  <r>
    <x v="1774"/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</r>
  <r>
    <x v="2510"/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</r>
  <r>
    <x v="2511"/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</r>
  <r>
    <x v="2512"/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</r>
  <r>
    <x v="2513"/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</r>
  <r>
    <x v="2514"/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</r>
  <r>
    <x v="1071"/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</r>
  <r>
    <x v="2515"/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</r>
  <r>
    <x v="2062"/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</r>
  <r>
    <x v="2516"/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</r>
  <r>
    <x v="2517"/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</r>
  <r>
    <x v="31"/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</r>
  <r>
    <x v="1015"/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</r>
  <r>
    <x v="2129"/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</r>
  <r>
    <x v="2518"/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</r>
  <r>
    <x v="31"/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</r>
  <r>
    <x v="2519"/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</r>
  <r>
    <x v="2520"/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</r>
  <r>
    <x v="1442"/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</r>
  <r>
    <x v="1990"/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</r>
  <r>
    <x v="2521"/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</r>
  <r>
    <x v="50"/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</r>
  <r>
    <x v="1243"/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</r>
  <r>
    <x v="2522"/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</r>
  <r>
    <x v="2523"/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</r>
  <r>
    <x v="946"/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</r>
  <r>
    <x v="31"/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</r>
  <r>
    <x v="2524"/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</r>
  <r>
    <x v="2525"/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</r>
  <r>
    <x v="31"/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</r>
  <r>
    <x v="2123"/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</r>
  <r>
    <x v="2526"/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</r>
  <r>
    <x v="2527"/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</r>
  <r>
    <x v="2528"/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</r>
  <r>
    <x v="1710"/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</r>
  <r>
    <x v="2529"/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</r>
  <r>
    <x v="2530"/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</r>
  <r>
    <x v="2531"/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</r>
  <r>
    <x v="2248"/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</r>
  <r>
    <x v="2532"/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</r>
  <r>
    <x v="2533"/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</r>
  <r>
    <x v="2534"/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</r>
  <r>
    <x v="2535"/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</r>
  <r>
    <x v="2536"/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</r>
  <r>
    <x v="2537"/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</r>
  <r>
    <x v="2538"/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</r>
  <r>
    <x v="2539"/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</r>
  <r>
    <x v="2540"/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</r>
  <r>
    <x v="2541"/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</r>
  <r>
    <x v="288"/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</r>
  <r>
    <x v="2542"/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</r>
  <r>
    <x v="50"/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</r>
  <r>
    <x v="2543"/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</r>
  <r>
    <x v="2544"/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</r>
  <r>
    <x v="2111"/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</r>
  <r>
    <x v="2545"/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</r>
  <r>
    <x v="2546"/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</r>
  <r>
    <x v="31"/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</r>
  <r>
    <x v="50"/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</r>
  <r>
    <x v="1614"/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</r>
  <r>
    <x v="87"/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</r>
  <r>
    <x v="1288"/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</r>
  <r>
    <x v="2547"/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</r>
  <r>
    <x v="2548"/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</r>
  <r>
    <x v="2549"/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</r>
  <r>
    <x v="2395"/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</r>
  <r>
    <x v="2550"/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</r>
  <r>
    <x v="2551"/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</r>
  <r>
    <x v="2552"/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</r>
  <r>
    <x v="2553"/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</r>
  <r>
    <x v="26"/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</r>
  <r>
    <x v="92"/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</r>
  <r>
    <x v="1247"/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</r>
  <r>
    <x v="2554"/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</r>
  <r>
    <x v="1901"/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</r>
  <r>
    <x v="2555"/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</r>
  <r>
    <x v="2556"/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</r>
  <r>
    <x v="31"/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</r>
  <r>
    <x v="31"/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</r>
  <r>
    <x v="2557"/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</r>
  <r>
    <x v="2558"/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</r>
  <r>
    <x v="2559"/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</r>
  <r>
    <x v="2560"/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</r>
  <r>
    <x v="269"/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</r>
  <r>
    <x v="2561"/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</r>
  <r>
    <x v="17"/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</r>
  <r>
    <x v="2562"/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</r>
  <r>
    <x v="2563"/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</r>
  <r>
    <x v="31"/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</r>
  <r>
    <x v="2564"/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</r>
  <r>
    <x v="1240"/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</r>
  <r>
    <x v="2565"/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</r>
  <r>
    <x v="2238"/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</r>
  <r>
    <x v="2566"/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</r>
  <r>
    <x v="2567"/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</r>
  <r>
    <x v="2568"/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</r>
  <r>
    <x v="31"/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</r>
  <r>
    <x v="2569"/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</r>
  <r>
    <x v="1007"/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</r>
  <r>
    <x v="2570"/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</r>
  <r>
    <x v="31"/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</r>
  <r>
    <x v="31"/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</r>
  <r>
    <x v="2571"/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</r>
  <r>
    <x v="40"/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</r>
  <r>
    <x v="1266"/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</r>
  <r>
    <x v="2572"/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</r>
  <r>
    <x v="31"/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</r>
  <r>
    <x v="2573"/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</r>
  <r>
    <x v="2574"/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</r>
  <r>
    <x v="938"/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</r>
  <r>
    <x v="607"/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</r>
  <r>
    <x v="2575"/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</r>
  <r>
    <x v="2576"/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</r>
  <r>
    <x v="2577"/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</r>
  <r>
    <x v="31"/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</r>
  <r>
    <x v="602"/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</r>
  <r>
    <x v="2578"/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</r>
  <r>
    <x v="2536"/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</r>
  <r>
    <x v="2579"/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</r>
  <r>
    <x v="2580"/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</r>
  <r>
    <x v="71"/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</r>
  <r>
    <x v="2581"/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</r>
  <r>
    <x v="2582"/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</r>
  <r>
    <x v="2583"/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</r>
  <r>
    <x v="2584"/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</r>
  <r>
    <x v="2"/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</r>
  <r>
    <x v="2585"/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</r>
  <r>
    <x v="436"/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</r>
  <r>
    <x v="31"/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</r>
  <r>
    <x v="84"/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</r>
  <r>
    <x v="2586"/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</r>
  <r>
    <x v="2587"/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</r>
  <r>
    <x v="2588"/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</r>
  <r>
    <x v="607"/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</r>
  <r>
    <x v="2131"/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</r>
  <r>
    <x v="2118"/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</r>
  <r>
    <x v="31"/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</r>
  <r>
    <x v="2589"/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</r>
  <r>
    <x v="2590"/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</r>
  <r>
    <x v="31"/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</r>
  <r>
    <x v="2419"/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</r>
  <r>
    <x v="2591"/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</r>
  <r>
    <x v="2592"/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</r>
  <r>
    <x v="991"/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</r>
  <r>
    <x v="2593"/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</r>
  <r>
    <x v="2122"/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</r>
  <r>
    <x v="2594"/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</r>
  <r>
    <x v="2595"/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</r>
  <r>
    <x v="10"/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</r>
  <r>
    <x v="2596"/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</r>
  <r>
    <x v="2430"/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</r>
  <r>
    <x v="2597"/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</r>
  <r>
    <x v="2598"/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</r>
  <r>
    <x v="2599"/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</r>
  <r>
    <x v="2600"/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</r>
  <r>
    <x v="2601"/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</r>
  <r>
    <x v="31"/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</r>
  <r>
    <x v="2602"/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</r>
  <r>
    <x v="2603"/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</r>
  <r>
    <x v="2604"/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</r>
  <r>
    <x v="31"/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</r>
  <r>
    <x v="2129"/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</r>
  <r>
    <x v="2605"/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</r>
  <r>
    <x v="31"/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</r>
  <r>
    <x v="2606"/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</r>
  <r>
    <x v="31"/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</r>
  <r>
    <x v="2607"/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</r>
  <r>
    <x v="2508"/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</r>
  <r>
    <x v="2113"/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</r>
  <r>
    <x v="2608"/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</r>
  <r>
    <x v="2609"/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</r>
  <r>
    <x v="2610"/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</r>
  <r>
    <x v="10"/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</r>
  <r>
    <x v="1901"/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</r>
  <r>
    <x v="2611"/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</r>
  <r>
    <x v="1290"/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</r>
  <r>
    <x v="2612"/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</r>
  <r>
    <x v="2613"/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</r>
  <r>
    <x v="2614"/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</r>
  <r>
    <x v="23"/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</r>
  <r>
    <x v="2615"/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</r>
  <r>
    <x v="946"/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</r>
  <r>
    <x v="2616"/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</r>
  <r>
    <x v="2539"/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</r>
  <r>
    <x v="2129"/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</r>
  <r>
    <x v="2469"/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</r>
  <r>
    <x v="2383"/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</r>
  <r>
    <x v="2617"/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</r>
  <r>
    <x v="2618"/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</r>
  <r>
    <x v="2498"/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</r>
  <r>
    <x v="2619"/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</r>
  <r>
    <x v="2620"/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</r>
  <r>
    <x v="31"/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</r>
  <r>
    <x v="2621"/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</r>
  <r>
    <x v="2622"/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</r>
  <r>
    <x v="1627"/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</r>
  <r>
    <x v="2623"/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</r>
  <r>
    <x v="31"/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</r>
  <r>
    <x v="2624"/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</r>
  <r>
    <x v="2020"/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</r>
  <r>
    <x v="2387"/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</r>
  <r>
    <x v="2625"/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</r>
  <r>
    <x v="50"/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</r>
  <r>
    <x v="1246"/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</r>
  <r>
    <x v="2626"/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</r>
  <r>
    <x v="2627"/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</r>
  <r>
    <x v="2628"/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</r>
  <r>
    <x v="43"/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</r>
  <r>
    <x v="2629"/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</r>
  <r>
    <x v="2570"/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</r>
  <r>
    <x v="2412"/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</r>
  <r>
    <x v="31"/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</r>
  <r>
    <x v="109"/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ULL"/>
    <x v="1"/>
  </r>
  <r>
    <x v="2630"/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</r>
  <r>
    <x v="108"/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</r>
  <r>
    <x v="2631"/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</r>
  <r>
    <x v="143"/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</r>
  <r>
    <x v="2632"/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</r>
  <r>
    <x v="2633"/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</r>
  <r>
    <x v="2634"/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</r>
  <r>
    <x v="109"/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ULL"/>
    <x v="1"/>
  </r>
  <r>
    <x v="2635"/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</r>
  <r>
    <x v="2636"/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</r>
  <r>
    <x v="524"/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</r>
  <r>
    <x v="148"/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</r>
  <r>
    <x v="109"/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ULL"/>
    <x v="1"/>
  </r>
  <r>
    <x v="2637"/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</r>
  <r>
    <x v="109"/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ULL"/>
    <x v="1"/>
  </r>
  <r>
    <x v="2638"/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</r>
  <r>
    <x v="370"/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</r>
  <r>
    <x v="2639"/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</r>
  <r>
    <x v="733"/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</r>
  <r>
    <x v="2640"/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</r>
  <r>
    <x v="87"/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</r>
  <r>
    <x v="31"/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</r>
  <r>
    <x v="87"/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</r>
  <r>
    <x v="2641"/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</r>
  <r>
    <x v="10"/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</r>
  <r>
    <x v="2642"/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</r>
  <r>
    <x v="2643"/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</r>
  <r>
    <x v="2644"/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</r>
  <r>
    <x v="2645"/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</r>
  <r>
    <x v="17"/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</r>
  <r>
    <x v="2389"/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</r>
  <r>
    <x v="31"/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</r>
  <r>
    <x v="2598"/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</r>
  <r>
    <x v="2646"/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</r>
  <r>
    <x v="87"/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</r>
  <r>
    <x v="2647"/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</r>
  <r>
    <x v="2648"/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</r>
  <r>
    <x v="31"/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</r>
  <r>
    <x v="2649"/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</r>
  <r>
    <x v="991"/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</r>
  <r>
    <x v="2650"/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</r>
  <r>
    <x v="2651"/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</r>
  <r>
    <x v="2652"/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</r>
  <r>
    <x v="1400"/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</r>
  <r>
    <x v="2653"/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</r>
  <r>
    <x v="31"/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</r>
  <r>
    <x v="2515"/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</r>
  <r>
    <x v="2654"/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</r>
  <r>
    <x v="2655"/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</r>
  <r>
    <x v="78"/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</r>
  <r>
    <x v="2616"/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</r>
  <r>
    <x v="2656"/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</r>
  <r>
    <x v="2657"/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</r>
  <r>
    <x v="2658"/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</r>
  <r>
    <x v="2659"/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</r>
  <r>
    <x v="2660"/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</r>
  <r>
    <x v="2661"/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</r>
  <r>
    <x v="2662"/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</r>
  <r>
    <x v="2663"/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</r>
  <r>
    <x v="2217"/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</r>
  <r>
    <x v="1237"/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</r>
  <r>
    <x v="43"/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</r>
  <r>
    <x v="2664"/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</r>
  <r>
    <x v="582"/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</r>
  <r>
    <x v="2665"/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</r>
  <r>
    <x v="2666"/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</r>
  <r>
    <x v="2213"/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</r>
  <r>
    <x v="1342"/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</r>
  <r>
    <x v="1277"/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</r>
  <r>
    <x v="2667"/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</r>
  <r>
    <x v="2624"/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</r>
  <r>
    <x v="1247"/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</r>
  <r>
    <x v="1415"/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</r>
  <r>
    <x v="2217"/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</r>
  <r>
    <x v="2668"/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</r>
  <r>
    <x v="2669"/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</r>
  <r>
    <x v="2670"/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</r>
  <r>
    <x v="2671"/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</r>
  <r>
    <x v="2672"/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</r>
  <r>
    <x v="2673"/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</r>
  <r>
    <x v="2674"/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</r>
  <r>
    <x v="2675"/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</r>
  <r>
    <x v="430"/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</r>
  <r>
    <x v="2676"/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</r>
  <r>
    <x v="1240"/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</r>
  <r>
    <x v="1099"/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</r>
  <r>
    <x v="2677"/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</r>
  <r>
    <x v="2678"/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</r>
  <r>
    <x v="1266"/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</r>
  <r>
    <x v="2679"/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</r>
  <r>
    <x v="2680"/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</r>
  <r>
    <x v="2681"/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</r>
  <r>
    <x v="2624"/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</r>
  <r>
    <x v="2682"/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</r>
  <r>
    <x v="2683"/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</r>
  <r>
    <x v="2684"/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</r>
  <r>
    <x v="74"/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</r>
  <r>
    <x v="2685"/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</r>
  <r>
    <x v="1266"/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</r>
  <r>
    <x v="2686"/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</r>
  <r>
    <x v="2687"/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</r>
  <r>
    <x v="709"/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</r>
  <r>
    <x v="2688"/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</r>
  <r>
    <x v="2689"/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</r>
  <r>
    <x v="109"/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ULL"/>
    <x v="1"/>
  </r>
  <r>
    <x v="2690"/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</r>
  <r>
    <x v="2691"/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</r>
  <r>
    <x v="886"/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</r>
  <r>
    <x v="2692"/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</r>
  <r>
    <x v="2693"/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</r>
  <r>
    <x v="2694"/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</r>
  <r>
    <x v="2695"/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</r>
  <r>
    <x v="109"/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ULL"/>
    <x v="1"/>
  </r>
  <r>
    <x v="172"/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</r>
  <r>
    <x v="109"/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ULL"/>
    <x v="1"/>
  </r>
  <r>
    <x v="109"/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ULL"/>
    <x v="1"/>
  </r>
  <r>
    <x v="709"/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</r>
  <r>
    <x v="2696"/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</r>
  <r>
    <x v="460"/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</r>
  <r>
    <x v="2697"/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</r>
  <r>
    <x v="2"/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</r>
  <r>
    <x v="1004"/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</r>
  <r>
    <x v="2698"/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</r>
  <r>
    <x v="1246"/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</r>
  <r>
    <x v="2699"/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</r>
  <r>
    <x v="43"/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</r>
  <r>
    <x v="2700"/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</r>
  <r>
    <x v="2701"/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</r>
  <r>
    <x v="2702"/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</r>
  <r>
    <x v="2703"/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</r>
  <r>
    <x v="2704"/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</r>
  <r>
    <x v="2705"/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</r>
  <r>
    <x v="31"/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</r>
  <r>
    <x v="2706"/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</r>
  <r>
    <x v="31"/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</r>
  <r>
    <x v="31"/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</r>
  <r>
    <x v="2707"/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</r>
  <r>
    <x v="2708"/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</r>
  <r>
    <x v="2709"/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</r>
  <r>
    <x v="2710"/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</r>
  <r>
    <x v="31"/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</r>
  <r>
    <x v="31"/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</r>
  <r>
    <x v="2711"/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</r>
  <r>
    <x v="1097"/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</r>
  <r>
    <x v="2123"/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</r>
  <r>
    <x v="31"/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</r>
  <r>
    <x v="598"/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</r>
  <r>
    <x v="2712"/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</r>
  <r>
    <x v="2713"/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</r>
  <r>
    <x v="2714"/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</r>
  <r>
    <x v="2715"/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</r>
  <r>
    <x v="43"/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</r>
  <r>
    <x v="2716"/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</r>
  <r>
    <x v="1409"/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</r>
  <r>
    <x v="2717"/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</r>
  <r>
    <x v="935"/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</r>
  <r>
    <x v="2718"/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</r>
  <r>
    <x v="2719"/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</r>
  <r>
    <x v="2720"/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</r>
  <r>
    <x v="886"/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</r>
  <r>
    <x v="2721"/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</r>
  <r>
    <x v="109"/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ULL"/>
    <x v="1"/>
  </r>
  <r>
    <x v="109"/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ULL"/>
    <x v="1"/>
  </r>
  <r>
    <x v="1228"/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</r>
  <r>
    <x v="2722"/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</r>
  <r>
    <x v="460"/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</r>
  <r>
    <x v="1312"/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</r>
  <r>
    <x v="2723"/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</r>
  <r>
    <x v="2724"/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</r>
  <r>
    <x v="2725"/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</r>
  <r>
    <x v="2726"/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</r>
  <r>
    <x v="2727"/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</r>
  <r>
    <x v="2728"/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</r>
  <r>
    <x v="109"/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ULL"/>
    <x v="1"/>
  </r>
  <r>
    <x v="2729"/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</r>
  <r>
    <x v="109"/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ULL"/>
    <x v="1"/>
  </r>
  <r>
    <x v="133"/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</r>
  <r>
    <x v="2730"/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</r>
  <r>
    <x v="2731"/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</r>
  <r>
    <x v="31"/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</r>
  <r>
    <x v="982"/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</r>
  <r>
    <x v="2732"/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</r>
  <r>
    <x v="2733"/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</r>
  <r>
    <x v="1708"/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</r>
  <r>
    <x v="2734"/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</r>
  <r>
    <x v="2735"/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</r>
  <r>
    <x v="2736"/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</r>
  <r>
    <x v="2737"/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</r>
  <r>
    <x v="75"/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</r>
  <r>
    <x v="2738"/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</r>
  <r>
    <x v="201"/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</r>
  <r>
    <x v="2255"/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</r>
  <r>
    <x v="2739"/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</r>
  <r>
    <x v="2740"/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</r>
  <r>
    <x v="938"/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</r>
  <r>
    <x v="1277"/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</r>
  <r>
    <x v="2741"/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</r>
  <r>
    <x v="650"/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</r>
  <r>
    <x v="2742"/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</r>
  <r>
    <x v="31"/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</r>
  <r>
    <x v="20"/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</r>
  <r>
    <x v="2743"/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</r>
  <r>
    <x v="2744"/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</r>
  <r>
    <x v="436"/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</r>
  <r>
    <x v="988"/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</r>
  <r>
    <x v="2745"/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</r>
  <r>
    <x v="583"/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</r>
  <r>
    <x v="2460"/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</r>
  <r>
    <x v="426"/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</r>
  <r>
    <x v="2746"/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</r>
  <r>
    <x v="982"/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</r>
  <r>
    <x v="2747"/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</r>
  <r>
    <x v="2748"/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</r>
  <r>
    <x v="2749"/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</r>
  <r>
    <x v="2750"/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</r>
  <r>
    <x v="2751"/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</r>
  <r>
    <x v="2752"/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</r>
  <r>
    <x v="837"/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</r>
  <r>
    <x v="2753"/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</r>
  <r>
    <x v="2754"/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</r>
  <r>
    <x v="2755"/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</r>
  <r>
    <x v="2756"/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</r>
  <r>
    <x v="2757"/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</r>
  <r>
    <x v="418"/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</r>
  <r>
    <x v="2758"/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</r>
  <r>
    <x v="2759"/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</r>
  <r>
    <x v="453"/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</r>
  <r>
    <x v="459"/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</r>
  <r>
    <x v="2760"/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</r>
  <r>
    <x v="172"/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</r>
  <r>
    <x v="167"/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</r>
  <r>
    <x v="2761"/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</r>
  <r>
    <x v="152"/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</r>
  <r>
    <x v="473"/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</r>
  <r>
    <x v="109"/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ULL"/>
    <x v="1"/>
  </r>
  <r>
    <x v="444"/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</r>
  <r>
    <x v="2762"/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</r>
  <r>
    <x v="1219"/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</r>
  <r>
    <x v="2763"/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</r>
  <r>
    <x v="418"/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</r>
  <r>
    <x v="2764"/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</r>
  <r>
    <x v="2154"/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</r>
  <r>
    <x v="129"/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</r>
  <r>
    <x v="109"/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ULL"/>
    <x v="1"/>
  </r>
  <r>
    <x v="109"/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ULL"/>
    <x v="1"/>
  </r>
  <r>
    <x v="109"/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ULL"/>
    <x v="1"/>
  </r>
  <r>
    <x v="109"/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ULL"/>
    <x v="1"/>
  </r>
  <r>
    <x v="2765"/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</r>
  <r>
    <x v="2766"/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</r>
  <r>
    <x v="2767"/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</r>
  <r>
    <x v="109"/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ULL"/>
    <x v="1"/>
  </r>
  <r>
    <x v="2768"/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</r>
  <r>
    <x v="152"/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</r>
  <r>
    <x v="109"/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ULL"/>
    <x v="1"/>
  </r>
  <r>
    <x v="109"/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ULL"/>
    <x v="1"/>
  </r>
  <r>
    <x v="109"/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ULL"/>
    <x v="1"/>
  </r>
  <r>
    <x v="109"/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ULL"/>
    <x v="1"/>
  </r>
  <r>
    <x v="109"/>
    <x v="3886"/>
    <s v="a (Canceled)"/>
    <n v="1"/>
    <n v="10000"/>
    <n v="0"/>
    <x v="1"/>
    <x v="2"/>
    <s v="AUD"/>
    <n v="1418275702"/>
    <n v="1415683702"/>
    <b v="0"/>
    <n v="0"/>
    <b v="0"/>
    <s v="theater/musical"/>
    <s v="NULL"/>
    <x v="1"/>
  </r>
  <r>
    <x v="1922"/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</r>
  <r>
    <x v="2769"/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</r>
  <r>
    <x v="2770"/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</r>
  <r>
    <x v="2771"/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</r>
  <r>
    <x v="2164"/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</r>
  <r>
    <x v="109"/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ULL"/>
    <x v="1"/>
  </r>
  <r>
    <x v="2772"/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</r>
  <r>
    <x v="2773"/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</r>
  <r>
    <x v="152"/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</r>
  <r>
    <x v="2774"/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</r>
  <r>
    <x v="2775"/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</r>
  <r>
    <x v="397"/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</r>
  <r>
    <x v="2372"/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</r>
  <r>
    <x v="2331"/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</r>
  <r>
    <x v="1863"/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</r>
  <r>
    <x v="2776"/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</r>
  <r>
    <x v="109"/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ULL"/>
    <x v="1"/>
  </r>
  <r>
    <x v="479"/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</r>
  <r>
    <x v="2777"/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</r>
  <r>
    <x v="2778"/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</r>
  <r>
    <x v="2779"/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</r>
  <r>
    <x v="2780"/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</r>
  <r>
    <x v="2781"/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</r>
  <r>
    <x v="2782"/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</r>
  <r>
    <x v="2783"/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</r>
  <r>
    <x v="440"/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</r>
  <r>
    <x v="709"/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</r>
  <r>
    <x v="2784"/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</r>
  <r>
    <x v="119"/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</r>
  <r>
    <x v="109"/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ULL"/>
    <x v="1"/>
  </r>
  <r>
    <x v="2785"/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</r>
  <r>
    <x v="418"/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</r>
  <r>
    <x v="2786"/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</r>
  <r>
    <x v="2331"/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</r>
  <r>
    <x v="109"/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ULL"/>
    <x v="1"/>
  </r>
  <r>
    <x v="2787"/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</r>
  <r>
    <x v="2788"/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</r>
  <r>
    <x v="2789"/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</r>
  <r>
    <x v="709"/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</r>
  <r>
    <x v="715"/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</r>
  <r>
    <x v="460"/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</r>
  <r>
    <x v="2790"/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</r>
  <r>
    <x v="2791"/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</r>
  <r>
    <x v="109"/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ULL"/>
    <x v="1"/>
  </r>
  <r>
    <x v="109"/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ULL"/>
    <x v="1"/>
  </r>
  <r>
    <x v="2792"/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</r>
  <r>
    <x v="2793"/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</r>
  <r>
    <x v="1324"/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</r>
  <r>
    <x v="2794"/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</r>
  <r>
    <x v="109"/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ULL"/>
    <x v="1"/>
  </r>
  <r>
    <x v="2795"/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</r>
  <r>
    <x v="2796"/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</r>
  <r>
    <x v="370"/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</r>
  <r>
    <x v="881"/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</r>
  <r>
    <x v="957"/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</r>
  <r>
    <x v="109"/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ULL"/>
    <x v="1"/>
  </r>
  <r>
    <x v="2797"/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</r>
  <r>
    <x v="109"/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ULL"/>
    <x v="1"/>
  </r>
  <r>
    <x v="1161"/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</r>
  <r>
    <x v="140"/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</r>
  <r>
    <x v="2798"/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</r>
  <r>
    <x v="109"/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ULL"/>
    <x v="1"/>
  </r>
  <r>
    <x v="2799"/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</r>
  <r>
    <x v="895"/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</r>
  <r>
    <x v="2800"/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</r>
  <r>
    <x v="2801"/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</r>
  <r>
    <x v="109"/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ULL"/>
    <x v="1"/>
  </r>
  <r>
    <x v="109"/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ULL"/>
    <x v="1"/>
  </r>
  <r>
    <x v="2802"/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</r>
  <r>
    <x v="109"/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ULL"/>
    <x v="1"/>
  </r>
  <r>
    <x v="1866"/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</r>
  <r>
    <x v="2803"/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</r>
  <r>
    <x v="695"/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</r>
  <r>
    <x v="1835"/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</r>
  <r>
    <x v="714"/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</r>
  <r>
    <x v="2804"/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</r>
  <r>
    <x v="109"/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ULL"/>
    <x v="1"/>
  </r>
  <r>
    <x v="2805"/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</r>
  <r>
    <x v="2100"/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</r>
  <r>
    <x v="722"/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</r>
  <r>
    <x v="2806"/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</r>
  <r>
    <x v="2807"/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</r>
  <r>
    <x v="2808"/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</r>
  <r>
    <x v="2809"/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</r>
  <r>
    <x v="2810"/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</r>
  <r>
    <x v="2811"/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</r>
  <r>
    <x v="2812"/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</r>
  <r>
    <x v="2149"/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</r>
  <r>
    <x v="109"/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ULL"/>
    <x v="1"/>
  </r>
  <r>
    <x v="2813"/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</r>
  <r>
    <x v="2814"/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</r>
  <r>
    <x v="2815"/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</r>
  <r>
    <x v="2816"/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</r>
  <r>
    <x v="2693"/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</r>
  <r>
    <x v="2817"/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</r>
  <r>
    <x v="143"/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</r>
  <r>
    <x v="2818"/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</r>
  <r>
    <x v="2819"/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</r>
  <r>
    <x v="2803"/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</r>
  <r>
    <x v="2820"/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</r>
  <r>
    <x v="2821"/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</r>
  <r>
    <x v="2822"/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</r>
  <r>
    <x v="109"/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ULL"/>
    <x v="1"/>
  </r>
  <r>
    <x v="2823"/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</r>
  <r>
    <x v="143"/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</r>
  <r>
    <x v="2824"/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</r>
  <r>
    <x v="130"/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</r>
  <r>
    <x v="1161"/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</r>
  <r>
    <x v="2825"/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</r>
  <r>
    <x v="2826"/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</r>
  <r>
    <x v="109"/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ULL"/>
    <x v="1"/>
  </r>
  <r>
    <x v="2827"/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</r>
  <r>
    <x v="2828"/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</r>
  <r>
    <x v="415"/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</r>
  <r>
    <x v="2821"/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</r>
  <r>
    <x v="1861"/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</r>
  <r>
    <x v="2829"/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</r>
  <r>
    <x v="418"/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</r>
  <r>
    <x v="843"/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</r>
  <r>
    <x v="440"/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</r>
  <r>
    <x v="1161"/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</r>
  <r>
    <x v="733"/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</r>
  <r>
    <x v="2830"/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</r>
  <r>
    <x v="2831"/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</r>
  <r>
    <x v="2832"/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</r>
  <r>
    <x v="109"/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ULL"/>
    <x v="1"/>
  </r>
  <r>
    <x v="698"/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</r>
  <r>
    <x v="109"/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ULL"/>
    <x v="1"/>
  </r>
  <r>
    <x v="107"/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</r>
  <r>
    <x v="111"/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</r>
  <r>
    <x v="857"/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</r>
  <r>
    <x v="2780"/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</r>
  <r>
    <x v="2833"/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</r>
  <r>
    <x v="2834"/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</r>
  <r>
    <x v="1863"/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</r>
  <r>
    <x v="2835"/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</r>
  <r>
    <x v="109"/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ULL"/>
    <x v="1"/>
  </r>
  <r>
    <x v="2372"/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</r>
  <r>
    <x v="152"/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</r>
  <r>
    <x v="109"/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ULL"/>
    <x v="1"/>
  </r>
  <r>
    <x v="2836"/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</r>
  <r>
    <x v="2837"/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</r>
  <r>
    <x v="109"/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ULL"/>
    <x v="1"/>
  </r>
  <r>
    <x v="149"/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</r>
  <r>
    <x v="109"/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ULL"/>
    <x v="1"/>
  </r>
  <r>
    <x v="2838"/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</r>
  <r>
    <x v="2839"/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</r>
  <r>
    <x v="2840"/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</r>
  <r>
    <x v="2841"/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</r>
  <r>
    <x v="2842"/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</r>
  <r>
    <x v="2843"/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</r>
  <r>
    <x v="2844"/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</r>
  <r>
    <x v="137"/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</r>
  <r>
    <x v="1296"/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</r>
  <r>
    <x v="714"/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</r>
  <r>
    <x v="2845"/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</r>
  <r>
    <x v="109"/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ULL"/>
    <x v="1"/>
  </r>
  <r>
    <x v="2846"/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</r>
  <r>
    <x v="459"/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</r>
  <r>
    <x v="2847"/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</r>
  <r>
    <x v="727"/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</r>
  <r>
    <x v="2848"/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</r>
  <r>
    <x v="123"/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</r>
  <r>
    <x v="2730"/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</r>
  <r>
    <x v="109"/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ULL"/>
    <x v="1"/>
  </r>
  <r>
    <x v="2849"/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</r>
  <r>
    <x v="2850"/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</r>
  <r>
    <x v="109"/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ULL"/>
    <x v="1"/>
  </r>
  <r>
    <x v="2851"/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</r>
  <r>
    <x v="2852"/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</r>
  <r>
    <x v="2853"/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</r>
  <r>
    <x v="2854"/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</r>
  <r>
    <x v="453"/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</r>
  <r>
    <x v="2855"/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</r>
  <r>
    <x v="109"/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ULL"/>
    <x v="1"/>
  </r>
  <r>
    <x v="2856"/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</r>
  <r>
    <x v="2857"/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</r>
  <r>
    <x v="2858"/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</r>
  <r>
    <x v="2859"/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</r>
  <r>
    <x v="874"/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</r>
  <r>
    <x v="2860"/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</r>
  <r>
    <x v="460"/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</r>
  <r>
    <x v="2861"/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</r>
  <r>
    <x v="2862"/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</r>
  <r>
    <x v="109"/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ULL"/>
    <x v="1"/>
  </r>
  <r>
    <x v="177"/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</r>
  <r>
    <x v="2863"/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</r>
  <r>
    <x v="2864"/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</r>
  <r>
    <x v="2865"/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</r>
  <r>
    <x v="109"/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ULL"/>
    <x v="1"/>
  </r>
  <r>
    <x v="1159"/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</r>
  <r>
    <x v="109"/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ULL"/>
    <x v="1"/>
  </r>
  <r>
    <x v="874"/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</r>
  <r>
    <x v="109"/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ULL"/>
    <x v="1"/>
  </r>
  <r>
    <x v="2866"/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</r>
  <r>
    <x v="172"/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</r>
  <r>
    <x v="2867"/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</r>
  <r>
    <x v="119"/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</r>
  <r>
    <x v="2785"/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</r>
  <r>
    <x v="609"/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</r>
  <r>
    <x v="109"/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ULL"/>
    <x v="1"/>
  </r>
  <r>
    <x v="2868"/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</r>
  <r>
    <x v="2869"/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</r>
  <r>
    <x v="416"/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</r>
  <r>
    <x v="782"/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</r>
  <r>
    <x v="2870"/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</r>
  <r>
    <x v="365"/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</r>
  <r>
    <x v="2176"/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</r>
  <r>
    <x v="129"/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</r>
  <r>
    <x v="2843"/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</r>
  <r>
    <x v="109"/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ULL"/>
    <x v="1"/>
  </r>
  <r>
    <x v="109"/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ULL"/>
    <x v="1"/>
  </r>
  <r>
    <x v="2871"/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</r>
  <r>
    <x v="109"/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ULL"/>
    <x v="1"/>
  </r>
  <r>
    <x v="109"/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ULL"/>
    <x v="1"/>
  </r>
  <r>
    <x v="2872"/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</r>
  <r>
    <x v="709"/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</r>
  <r>
    <x v="2873"/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</r>
  <r>
    <x v="2874"/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</r>
  <r>
    <x v="2875"/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</r>
  <r>
    <x v="2876"/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</r>
  <r>
    <x v="2877"/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</r>
  <r>
    <x v="109"/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ULL"/>
    <x v="1"/>
  </r>
  <r>
    <x v="2878"/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</r>
  <r>
    <x v="2879"/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</r>
  <r>
    <x v="167"/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</r>
  <r>
    <x v="418"/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ULL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ULL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ULL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ULL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ULL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ULL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ULL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ULL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ULL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ULL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ULL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ULL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ULL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ULL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ULL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ULL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ULL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ULL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ULL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ULL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ULL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ULL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ULL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ULL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ULL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ULL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ULL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ULL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ULL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ULL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ULL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ULL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ULL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ULL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ULL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ULL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ULL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ULL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ULL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ULL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ULL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ULL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ULL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ULL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ULL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ULL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ULL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ULL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ULL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ULL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ULL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ULL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ULL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ULL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ULL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ULL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ULL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ULL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ULL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ULL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ULL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ULL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ULL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ULL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ULL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ULL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ULL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ULL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ULL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ULL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ULL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ULL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ULL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ULL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ULL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ULL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ULL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ULL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ULL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ULL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ULL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ULL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ULL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ULL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ULL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ULL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ULL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ULL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ULL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ULL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ULL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ULL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ULL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ULL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ULL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ULL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ULL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ULL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ULL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ULL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ULL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ULL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ULL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ULL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ULL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ULL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ULL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ULL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ULL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ULL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ULL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ULL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ULL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ULL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ULL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ULL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ULL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ULL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ULL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ULL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ULL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ULL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ULL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ULL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ULL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ULL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ULL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ULL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ULL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ULL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ULL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ULL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ULL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ULL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ULL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ULL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ULL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ULL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ULL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ULL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ULL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ULL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ULL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ULL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ULL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ULL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ULL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ULL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ULL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ULL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ULL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ULL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ULL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ULL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ULL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ULL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ULL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ULL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ULL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ULL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ULL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ULL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ULL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ULL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ULL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ULL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ULL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ULL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ULL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ULL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ULL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ULL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ULL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ULL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ULL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ULL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ULL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ULL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ULL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ULL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ULL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ULL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ULL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ULL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ULL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ULL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ULL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ULL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ULL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ULL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ULL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ULL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ULL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ULL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ULL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ULL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ULL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ULL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ULL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ULL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ULL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ULL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ULL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ULL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ULL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ULL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ULL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ULL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ULL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ULL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ULL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ULL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ULL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ULL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ULL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ULL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ULL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ULL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ULL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ULL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ULL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ULL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ULL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ULL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ULL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ULL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ULL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ULL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ULL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ULL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ULL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ULL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ULL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ULL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ULL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ULL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ULL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ULL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ULL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ULL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ULL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ULL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ULL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ULL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ULL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ULL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ULL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ULL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ULL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ULL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ULL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ULL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ULL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ULL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ULL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ULL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ULL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ULL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ULL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ULL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ULL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ULL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ULL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ULL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ULL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ULL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ULL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ULL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ULL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ULL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ULL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ULL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ULL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ULL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ULL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ULL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ULL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ULL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ULL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ULL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ULL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ULL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ULL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ULL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ULL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ULL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ULL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ULL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ULL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ULL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ULL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ULL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ULL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ULL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ULL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ULL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ULL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ULL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ULL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ULL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ULL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ULL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ULL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ULL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ULL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ULL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ULL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ULL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ULL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ULL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ULL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ULL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ULL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ULL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ULL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ULL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ULL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ULL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ULL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ULL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ULL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ULL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ULL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ULL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ULL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ULL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ULL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ULL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ULL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ULL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ULL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ULL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ULL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ULL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ULL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ULL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ULL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ULL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ULL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ULL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ULL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ULL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ULL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ULL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ULL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ULL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ULL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ULL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ULL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ULL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ULL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ULL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ULL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ULL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ULL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ULL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ULL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ULL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ULL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ULL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ULL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ULL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ULL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ULL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ULL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ULL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ULL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ULL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ULL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ULL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ULL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ULL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s v="NULL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ULL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ULL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ULL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ULL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ULL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ULL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ULL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ULL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ULL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ULL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ULL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ULL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ULL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ULL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ULL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ULL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ULL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ULL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ULL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ULL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ULL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ULL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ULL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ULL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ULL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ULL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ULL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ULL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ULL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ULL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ULL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ULL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ULL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ULL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ULL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ULL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ULL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2T07:08:19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2T03:14:42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ULL"/>
    <x v="0"/>
    <s v="science fiction"/>
    <x v="122"/>
    <d v="2016-10-10T10:21:47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ULL"/>
    <x v="0"/>
    <s v="science fiction"/>
    <x v="124"/>
    <d v="2015-05-15T22:17:2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ULL"/>
    <x v="0"/>
    <s v="science fiction"/>
    <x v="129"/>
    <d v="2014-10-30T22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ULL"/>
    <x v="0"/>
    <s v="science fiction"/>
    <x v="130"/>
    <d v="2014-06-16T20:16:0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ULL"/>
    <x v="0"/>
    <s v="science fiction"/>
    <x v="131"/>
    <d v="2016-07-06T00:00:00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ULL"/>
    <x v="0"/>
    <s v="science fiction"/>
    <x v="133"/>
    <d v="2016-05-31T17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ULL"/>
    <x v="0"/>
    <s v="science fiction"/>
    <x v="134"/>
    <d v="2015-09-04T17:00:0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ULL"/>
    <x v="0"/>
    <s v="science fiction"/>
    <x v="136"/>
    <d v="2015-05-16T10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ULL"/>
    <x v="0"/>
    <s v="science fiction"/>
    <x v="137"/>
    <d v="2015-10-12T13:46:33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ULL"/>
    <x v="0"/>
    <s v="science fiction"/>
    <x v="140"/>
    <d v="2015-03-20T03:45:3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ULL"/>
    <x v="0"/>
    <s v="science fiction"/>
    <x v="143"/>
    <d v="2016-09-03T05:55:00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ULL"/>
    <x v="0"/>
    <s v="science fiction"/>
    <x v="147"/>
    <d v="2015-01-08T18:18:00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ULL"/>
    <x v="0"/>
    <s v="science fiction"/>
    <x v="158"/>
    <d v="2014-10-22T01:50:28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ULL"/>
    <x v="0"/>
    <s v="drama"/>
    <x v="160"/>
    <d v="2015-08-15T21:54:51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ULL"/>
    <x v="0"/>
    <s v="drama"/>
    <x v="163"/>
    <d v="2015-10-01T00:00:0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ULL"/>
    <x v="0"/>
    <s v="drama"/>
    <x v="165"/>
    <d v="2016-01-12T15:48:44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ULL"/>
    <x v="0"/>
    <s v="drama"/>
    <x v="172"/>
    <d v="2015-03-19T08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ULL"/>
    <x v="0"/>
    <s v="drama"/>
    <x v="173"/>
    <d v="2015-02-28T13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ULL"/>
    <x v="0"/>
    <s v="drama"/>
    <x v="174"/>
    <d v="2015-05-08T18:12:56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ULL"/>
    <x v="0"/>
    <s v="drama"/>
    <x v="176"/>
    <d v="2015-08-05T19:46:39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ULL"/>
    <x v="0"/>
    <s v="drama"/>
    <x v="178"/>
    <d v="2015-11-26T23:55:45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ULL"/>
    <x v="0"/>
    <s v="drama"/>
    <x v="182"/>
    <d v="2017-01-07T00:17:1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ULL"/>
    <x v="0"/>
    <s v="drama"/>
    <x v="186"/>
    <d v="2017-03-03T20:00:00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ULL"/>
    <x v="0"/>
    <s v="drama"/>
    <x v="188"/>
    <d v="2014-09-05T04:23:35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ULL"/>
    <x v="0"/>
    <s v="drama"/>
    <x v="193"/>
    <d v="2014-11-28T23:26:06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ULL"/>
    <x v="0"/>
    <s v="drama"/>
    <x v="195"/>
    <d v="2015-07-10T16:05:32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ULL"/>
    <x v="0"/>
    <s v="drama"/>
    <x v="199"/>
    <d v="2016-09-01T02:58:2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ULL"/>
    <x v="0"/>
    <s v="drama"/>
    <x v="202"/>
    <d v="2015-10-08T20:59:0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ULL"/>
    <x v="0"/>
    <s v="drama"/>
    <x v="206"/>
    <d v="2016-08-06T00:06:2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ULL"/>
    <x v="0"/>
    <s v="drama"/>
    <x v="208"/>
    <d v="2014-12-16T08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ULL"/>
    <x v="0"/>
    <s v="drama"/>
    <x v="209"/>
    <d v="2015-07-10T22:08:55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ULL"/>
    <x v="0"/>
    <s v="drama"/>
    <x v="221"/>
    <d v="2015-03-28T19:06:04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ULL"/>
    <x v="0"/>
    <s v="drama"/>
    <x v="223"/>
    <d v="2016-05-22T01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ULL"/>
    <x v="0"/>
    <s v="drama"/>
    <x v="224"/>
    <d v="2015-07-10T05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ULL"/>
    <x v="0"/>
    <s v="drama"/>
    <x v="225"/>
    <d v="2016-04-08T22:04:14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ULL"/>
    <x v="0"/>
    <s v="drama"/>
    <x v="227"/>
    <d v="2015-07-09T21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ULL"/>
    <x v="0"/>
    <s v="drama"/>
    <x v="228"/>
    <d v="2015-06-01T16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ULL"/>
    <x v="0"/>
    <s v="drama"/>
    <x v="229"/>
    <d v="2016-02-13T22:24:57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ULL"/>
    <x v="0"/>
    <s v="drama"/>
    <x v="231"/>
    <d v="2016-01-02T23:00:51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ULL"/>
    <x v="0"/>
    <s v="drama"/>
    <x v="233"/>
    <d v="2016-09-29T21:52:5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ULL"/>
    <x v="0"/>
    <s v="drama"/>
    <x v="235"/>
    <d v="2015-07-09T21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ULL"/>
    <x v="0"/>
    <s v="drama"/>
    <x v="236"/>
    <d v="2016-01-05T00:00:00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ULL"/>
    <x v="0"/>
    <s v="drama"/>
    <x v="238"/>
    <d v="2016-12-30T09:00:00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1.0266285714285714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ULL"/>
    <x v="0"/>
    <s v="animation"/>
    <x v="427"/>
    <d v="2015-10-22T18:59:0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ULL"/>
    <x v="0"/>
    <s v="animation"/>
    <x v="429"/>
    <d v="2009-11-27T04:59:00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ULL"/>
    <x v="0"/>
    <s v="animation"/>
    <x v="433"/>
    <d v="2015-10-11T15:07:02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ULL"/>
    <x v="0"/>
    <s v="animation"/>
    <x v="436"/>
    <d v="2013-07-31T08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ULL"/>
    <x v="0"/>
    <s v="animation"/>
    <x v="437"/>
    <d v="2016-10-08T07:38:46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ULL"/>
    <x v="0"/>
    <s v="animation"/>
    <x v="439"/>
    <d v="2014-10-17T18:16:58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ULL"/>
    <x v="0"/>
    <s v="animation"/>
    <x v="441"/>
    <d v="2013-11-02T19:03:16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ULL"/>
    <x v="0"/>
    <s v="animation"/>
    <x v="451"/>
    <d v="2014-01-25T17:09:51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ULL"/>
    <x v="0"/>
    <s v="animation"/>
    <x v="457"/>
    <d v="2014-08-16T18:25:12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ULL"/>
    <x v="0"/>
    <s v="animation"/>
    <x v="461"/>
    <d v="2013-06-02T20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ULL"/>
    <x v="0"/>
    <s v="animation"/>
    <x v="462"/>
    <d v="2011-08-10T03:02:21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ULL"/>
    <x v="0"/>
    <s v="animation"/>
    <x v="468"/>
    <d v="2012-07-11T03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ULL"/>
    <x v="0"/>
    <s v="animation"/>
    <x v="469"/>
    <d v="2014-09-05T23:45:24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ULL"/>
    <x v="0"/>
    <s v="animation"/>
    <x v="475"/>
    <d v="2015-05-06T02:04:03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ULL"/>
    <x v="0"/>
    <s v="animation"/>
    <x v="477"/>
    <d v="2012-05-18T20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ULL"/>
    <x v="0"/>
    <s v="animation"/>
    <x v="478"/>
    <d v="2015-04-01T20:51:49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ULL"/>
    <x v="0"/>
    <s v="animation"/>
    <x v="487"/>
    <d v="2016-12-25T15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ULL"/>
    <x v="0"/>
    <s v="animation"/>
    <x v="488"/>
    <d v="2017-01-09T01:18:20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ULL"/>
    <x v="0"/>
    <s v="animation"/>
    <x v="490"/>
    <d v="2012-08-22T23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ULL"/>
    <x v="0"/>
    <s v="animation"/>
    <x v="491"/>
    <d v="2016-01-27T23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ULL"/>
    <x v="0"/>
    <s v="animation"/>
    <x v="492"/>
    <d v="2016-10-13T00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ULL"/>
    <x v="0"/>
    <s v="animation"/>
    <x v="493"/>
    <d v="2015-05-20T17:25:38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ULL"/>
    <x v="0"/>
    <s v="animation"/>
    <x v="495"/>
    <d v="2015-07-16T19:51:45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ULL"/>
    <x v="0"/>
    <s v="animation"/>
    <x v="501"/>
    <d v="2011-07-09T05:37:31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ULL"/>
    <x v="0"/>
    <s v="animation"/>
    <x v="510"/>
    <d v="2016-03-01T04:13:59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ULL"/>
    <x v="0"/>
    <s v="animation"/>
    <x v="516"/>
    <d v="2015-05-27T18:41:2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ULL"/>
    <x v="0"/>
    <s v="animation"/>
    <x v="518"/>
    <d v="2015-09-06T14:46:0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ULL"/>
    <x v="2"/>
    <s v="web"/>
    <x v="547"/>
    <d v="2016-02-10T16:42:44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ULL"/>
    <x v="2"/>
    <s v="web"/>
    <x v="552"/>
    <d v="2016-01-09T14:48:16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16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ULL"/>
    <x v="2"/>
    <s v="web"/>
    <x v="555"/>
    <d v="2016-06-12T08:29:03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ULL"/>
    <x v="2"/>
    <s v="web"/>
    <x v="558"/>
    <d v="2015-03-24T20:11:45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ULL"/>
    <x v="2"/>
    <s v="web"/>
    <x v="562"/>
    <d v="2016-12-18T09:20:15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ULL"/>
    <x v="2"/>
    <s v="web"/>
    <x v="565"/>
    <d v="2015-07-10T18:50:49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ULL"/>
    <x v="2"/>
    <s v="web"/>
    <x v="567"/>
    <d v="2015-01-01T20:13:14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ULL"/>
    <x v="2"/>
    <s v="web"/>
    <x v="572"/>
    <d v="2015-11-04T18:11:28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8T01:12:00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ULL"/>
    <x v="2"/>
    <s v="web"/>
    <x v="581"/>
    <d v="2015-08-02T00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ULL"/>
    <x v="2"/>
    <s v="web"/>
    <x v="582"/>
    <d v="2015-03-15T18:00:0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ULL"/>
    <x v="2"/>
    <s v="web"/>
    <x v="585"/>
    <d v="2015-12-01T00:00:0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8:10:33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13:01:00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15:15:45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5T00:03:01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20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ULL"/>
    <x v="2"/>
    <s v="web"/>
    <x v="602"/>
    <d v="2015-06-18T19:03:35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ULL"/>
    <x v="2"/>
    <s v="web"/>
    <x v="604"/>
    <d v="2014-08-28T00:50:56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8:35:08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ULL"/>
    <x v="2"/>
    <s v="web"/>
    <x v="607"/>
    <d v="2015-11-22T20:48:56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ULL"/>
    <x v="2"/>
    <s v="web"/>
    <x v="610"/>
    <d v="2015-04-22T19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ULL"/>
    <x v="2"/>
    <s v="web"/>
    <x v="611"/>
    <d v="2016-01-19T13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ULL"/>
    <x v="2"/>
    <s v="web"/>
    <x v="612"/>
    <d v="2016-09-02T00:45:46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ULL"/>
    <x v="2"/>
    <s v="web"/>
    <x v="614"/>
    <d v="2016-06-24T01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ULL"/>
    <x v="2"/>
    <s v="web"/>
    <x v="615"/>
    <d v="2015-09-25T02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ULL"/>
    <x v="2"/>
    <s v="web"/>
    <x v="616"/>
    <d v="2017-02-25T09:01:4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ULL"/>
    <x v="2"/>
    <s v="web"/>
    <x v="618"/>
    <d v="2015-12-09T19:26:43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8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ULL"/>
    <x v="2"/>
    <s v="web"/>
    <x v="623"/>
    <d v="2015-05-28T00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ULL"/>
    <x v="2"/>
    <s v="web"/>
    <x v="624"/>
    <d v="2015-05-14T23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ULL"/>
    <x v="2"/>
    <s v="web"/>
    <x v="625"/>
    <d v="2017-03-26T20:29:3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ULL"/>
    <x v="2"/>
    <s v="web"/>
    <x v="628"/>
    <d v="2014-07-13T16:37:3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15:18:28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8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ULL"/>
    <x v="2"/>
    <s v="web"/>
    <x v="632"/>
    <d v="2015-11-25T16:49:25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ULL"/>
    <x v="2"/>
    <s v="web"/>
    <x v="637"/>
    <d v="2017-02-25T23:04:00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ULL"/>
    <x v="2"/>
    <s v="wearables"/>
    <x v="686"/>
    <d v="2015-08-03T16:09:3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ULL"/>
    <x v="2"/>
    <s v="wearables"/>
    <x v="706"/>
    <d v="2016-12-14T18:39:00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ULL"/>
    <x v="2"/>
    <s v="wearables"/>
    <x v="710"/>
    <d v="2014-08-20T00:44:00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ULL"/>
    <x v="3"/>
    <s v="fiction"/>
    <x v="760"/>
    <d v="2016-11-26T19:20:13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ULL"/>
    <x v="3"/>
    <s v="fiction"/>
    <x v="762"/>
    <d v="2016-12-04T06:00:0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ULL"/>
    <x v="3"/>
    <s v="fiction"/>
    <x v="764"/>
    <d v="2015-09-10T04:09:21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ULL"/>
    <x v="3"/>
    <s v="fiction"/>
    <x v="766"/>
    <d v="2015-02-16T18:48:03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ULL"/>
    <x v="3"/>
    <s v="fiction"/>
    <x v="768"/>
    <d v="2013-12-16T04:58: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ULL"/>
    <x v="3"/>
    <s v="fiction"/>
    <x v="770"/>
    <d v="2013-02-24T23:59:29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16:10:25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8T00:01:1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22:00:00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14:15:1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15:47:00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15:03:46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7T03:59:00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1T07:59:00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2-01T01:08:59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3T05:59:00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21:58:03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3T04:59:00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17:06:00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7T04:59:00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21:10:00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9T04:00:00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14:09:47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16:00:46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9:05:20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7T04:05:00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9T01:00:00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3T03:59:00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23:00:00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16:35:39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3-01T02:00:00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2T04:59:00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20:00:30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9-01T01:21:02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16:52:00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13:58:00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23:02:4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8:04:00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22:01:4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1T04:59:00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17:01:00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1T04:44:00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9T05:00:0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4T04:01:0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22:44:10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22:20:52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8T06:59:00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9T07:21:24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23:55:30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9:49:00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16:24:00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11:37:05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8:13:00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21:04:35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9T03:00:00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7T01:21:58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23:57:42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21:33:05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8:19:16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4T05:26:27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21:07:4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4T03:59:00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14:00:00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9:45:00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21:00:00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8T05:05:46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4T03:00:17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9:00:00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22:59:0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4T00:00:0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12:35: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9:59:00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15:10:0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2-01T04:59:00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9:17:37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14:28:15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14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ULL"/>
    <x v="4"/>
    <s v="jazz"/>
    <x v="875"/>
    <d v="2015-09-21T17:22:11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11:55:27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8:56:00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9:55:0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30T07:42:18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22:27:15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ULL"/>
    <x v="4"/>
    <s v="indie rock"/>
    <x v="887"/>
    <d v="2012-05-27T23:00:5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ULL"/>
    <x v="4"/>
    <s v="indie rock"/>
    <x v="897"/>
    <d v="2012-11-28T17:31:48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ULL"/>
    <x v="4"/>
    <s v="jazz"/>
    <x v="901"/>
    <d v="2010-06-08T19:11:00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3T01:55:37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4T05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ULL"/>
    <x v="4"/>
    <s v="jazz"/>
    <x v="906"/>
    <d v="2014-03-13T03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ULL"/>
    <x v="4"/>
    <s v="jazz"/>
    <x v="907"/>
    <d v="2011-09-11T04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ULL"/>
    <x v="4"/>
    <s v="jazz"/>
    <x v="908"/>
    <d v="2010-07-27T04:59:00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ULL"/>
    <x v="4"/>
    <s v="jazz"/>
    <x v="911"/>
    <d v="2014-01-24T00:07:25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5T03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ULL"/>
    <x v="4"/>
    <s v="jazz"/>
    <x v="914"/>
    <d v="2012-08-25T18:19:07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3-01T04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ULL"/>
    <x v="4"/>
    <s v="jazz"/>
    <x v="916"/>
    <d v="2010-10-22T05:00:00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ULL"/>
    <x v="4"/>
    <s v="jazz"/>
    <x v="920"/>
    <d v="2013-11-14T17:07:02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12:43: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ULL"/>
    <x v="4"/>
    <s v="jazz"/>
    <x v="926"/>
    <d v="2010-07-08T22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ULL"/>
    <x v="4"/>
    <s v="jazz"/>
    <x v="927"/>
    <d v="2012-05-14T19:44:5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ULL"/>
    <x v="4"/>
    <s v="jazz"/>
    <x v="929"/>
    <d v="2012-04-09T04:42:49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22:00:00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22:15:45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4T06:00:00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ULL"/>
    <x v="4"/>
    <s v="jazz"/>
    <x v="936"/>
    <d v="2012-01-18T20:00:00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ULL"/>
    <x v="2"/>
    <s v="wearables"/>
    <x v="947"/>
    <d v="2016-06-30T18:45:06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9T01:21:33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ULL"/>
    <x v="2"/>
    <s v="wearables"/>
    <x v="988"/>
    <d v="2016-10-01T08:33:45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8T03:28:17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ULL"/>
    <x v="5"/>
    <s v="audio"/>
    <x v="1041"/>
    <d v="2014-07-31T01:26:32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ULL"/>
    <x v="5"/>
    <s v="audio"/>
    <x v="1046"/>
    <d v="2015-12-26T20:26:0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ULL"/>
    <x v="5"/>
    <s v="audio"/>
    <x v="1049"/>
    <d v="2016-02-12T10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ULL"/>
    <x v="5"/>
    <s v="audio"/>
    <x v="1050"/>
    <d v="2015-09-14T19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ULL"/>
    <x v="5"/>
    <s v="audio"/>
    <x v="1051"/>
    <d v="2014-08-27T00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ULL"/>
    <x v="5"/>
    <s v="audio"/>
    <x v="1052"/>
    <d v="2016-06-06T20:09:00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ULL"/>
    <x v="5"/>
    <s v="audio"/>
    <x v="1054"/>
    <d v="2014-08-10T22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ULL"/>
    <x v="5"/>
    <s v="audio"/>
    <x v="1055"/>
    <d v="2016-03-07T23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ULL"/>
    <x v="5"/>
    <s v="audio"/>
    <x v="1056"/>
    <d v="2015-04-24T16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ULL"/>
    <x v="5"/>
    <s v="audio"/>
    <x v="1057"/>
    <d v="2016-12-04T21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ULL"/>
    <x v="5"/>
    <s v="audio"/>
    <x v="1058"/>
    <d v="2015-03-26T00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ULL"/>
    <x v="5"/>
    <s v="audio"/>
    <x v="1059"/>
    <d v="2015-03-13T17:57:3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ULL"/>
    <x v="5"/>
    <s v="audio"/>
    <x v="1061"/>
    <d v="2016-05-02T01:00:00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ULL"/>
    <x v="5"/>
    <s v="audio"/>
    <x v="1063"/>
    <d v="2016-08-31T00:44:2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ULL"/>
    <x v="6"/>
    <s v="video games"/>
    <x v="1071"/>
    <d v="2015-11-17T19:04:53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ULL"/>
    <x v="6"/>
    <s v="video games"/>
    <x v="1084"/>
    <d v="2014-08-08T21:53:24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ULL"/>
    <x v="6"/>
    <s v="video games"/>
    <x v="1087"/>
    <d v="2014-06-15T17:08:07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ULL"/>
    <x v="6"/>
    <s v="video games"/>
    <x v="1107"/>
    <d v="2014-07-23T20:40:24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14:21:53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ULL"/>
    <x v="6"/>
    <s v="video games"/>
    <x v="1120"/>
    <d v="2011-10-28T20:56:40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ULL"/>
    <x v="6"/>
    <s v="video games"/>
    <x v="1122"/>
    <d v="2013-05-30T16:53:45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ULL"/>
    <x v="6"/>
    <s v="mobile games"/>
    <x v="1125"/>
    <d v="2015-09-25T14:58:5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ULL"/>
    <x v="6"/>
    <s v="mobile games"/>
    <x v="1131"/>
    <d v="2015-12-24T21:47:48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ULL"/>
    <x v="6"/>
    <s v="mobile games"/>
    <x v="1140"/>
    <d v="2015-08-06T11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ULL"/>
    <x v="6"/>
    <s v="mobile games"/>
    <x v="1141"/>
    <d v="2015-07-09T16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ULL"/>
    <x v="6"/>
    <s v="mobile games"/>
    <x v="1142"/>
    <d v="2015-02-17T00:08:47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ULL"/>
    <x v="7"/>
    <s v="food trucks"/>
    <x v="1144"/>
    <d v="2015-04-29T04:22:0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ULL"/>
    <x v="7"/>
    <s v="food trucks"/>
    <x v="1147"/>
    <d v="2014-10-19T23:19:4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ULL"/>
    <x v="7"/>
    <s v="food trucks"/>
    <x v="1151"/>
    <d v="2015-09-07T02:27:43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ULL"/>
    <x v="7"/>
    <s v="food trucks"/>
    <x v="1156"/>
    <d v="2015-02-24T01:42:42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ULL"/>
    <x v="7"/>
    <s v="food trucks"/>
    <x v="1159"/>
    <d v="2015-06-30T15:45:0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ULL"/>
    <x v="7"/>
    <s v="food trucks"/>
    <x v="1161"/>
    <d v="2015-05-19T15:06:2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ULL"/>
    <x v="7"/>
    <s v="food trucks"/>
    <x v="1163"/>
    <d v="2014-08-09T17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ULL"/>
    <x v="7"/>
    <s v="food trucks"/>
    <x v="1164"/>
    <d v="2016-06-18T17:23:0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ULL"/>
    <x v="7"/>
    <s v="food trucks"/>
    <x v="1172"/>
    <d v="2014-08-20T16:22:32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ULL"/>
    <x v="7"/>
    <s v="food trucks"/>
    <x v="1177"/>
    <d v="2014-10-15T15:51:36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ULL"/>
    <x v="4"/>
    <s v="world music"/>
    <x v="1227"/>
    <d v="2014-08-07T07:00:00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ULL"/>
    <x v="4"/>
    <s v="world music"/>
    <x v="1230"/>
    <d v="2011-02-24T23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ULL"/>
    <x v="4"/>
    <s v="world music"/>
    <x v="1231"/>
    <d v="2015-08-28T01:00:0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ULL"/>
    <x v="4"/>
    <s v="world music"/>
    <x v="1234"/>
    <d v="2015-02-02T18:55:42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ULL"/>
    <x v="4"/>
    <s v="world music"/>
    <x v="1236"/>
    <d v="2012-07-28T16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ULL"/>
    <x v="4"/>
    <s v="world music"/>
    <x v="1237"/>
    <d v="2012-08-24T06:47:4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ULL"/>
    <x v="4"/>
    <s v="world music"/>
    <x v="1239"/>
    <d v="2012-01-05T23:06:07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21:51:00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21:00:00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14:23:54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6T02:02:29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3T06:59:00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17:46:5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15:25:31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9:32:47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23:42:49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8:48:27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1-01-01T04:59:00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22:03:5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3T01:03:10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9T03:59:00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20:13:40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8:13:47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9T01:00:00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15:54:43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15:43:35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20:17:27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6T00:00:00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17:24:19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5T04:00:00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17:31:3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9-01T04:00:00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17:50:36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9T04:59:00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1T04:00:00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17:00:0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9:32:3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ULL"/>
    <x v="2"/>
    <s v="wearables"/>
    <x v="1332"/>
    <d v="2017-01-27T01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ULL"/>
    <x v="2"/>
    <s v="wearables"/>
    <x v="1333"/>
    <d v="2014-07-16T02:33:45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ULL"/>
    <x v="2"/>
    <s v="wearables"/>
    <x v="1340"/>
    <d v="2014-08-15T14:17:3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16:35:52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4T01:04:1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5T04:34:54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8:12:22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22:50:33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5T02:53:08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5T01:35:19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3T04:11:00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11:47:56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9T05:08:45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9:12:16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3T01:47:58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17:38:42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12:11:00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3T04:30:0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11:32:37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17:12:0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2T04:59:0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16:22:03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3-01T03:00:00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21:48:0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23:58:02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20:58:54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2T05:30:00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6T01:30:35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ULL"/>
    <x v="3"/>
    <s v="translations"/>
    <x v="1409"/>
    <d v="2015-01-01T04:12:15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ULL"/>
    <x v="3"/>
    <s v="translations"/>
    <x v="1416"/>
    <d v="2015-11-21T23:13:39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ULL"/>
    <x v="3"/>
    <s v="translations"/>
    <x v="1425"/>
    <d v="2015-04-29T03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ULL"/>
    <x v="3"/>
    <s v="translations"/>
    <x v="1426"/>
    <d v="2015-08-24T09:22:00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ULL"/>
    <x v="3"/>
    <s v="translations"/>
    <x v="1429"/>
    <d v="2015-04-10T01:27: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ULL"/>
    <x v="3"/>
    <s v="translations"/>
    <x v="1432"/>
    <d v="2015-07-20T18:43:48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ULL"/>
    <x v="3"/>
    <s v="translations"/>
    <x v="1442"/>
    <d v="2016-05-25T15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ULL"/>
    <x v="3"/>
    <s v="translations"/>
    <x v="1443"/>
    <d v="2017-01-02T22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ULL"/>
    <x v="3"/>
    <s v="translations"/>
    <x v="1444"/>
    <d v="2015-09-12T20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ULL"/>
    <x v="3"/>
    <s v="translations"/>
    <x v="1445"/>
    <d v="2015-06-14T13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ULL"/>
    <x v="3"/>
    <s v="translations"/>
    <x v="1446"/>
    <d v="2016-04-21T10:44:38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ULL"/>
    <x v="3"/>
    <s v="translations"/>
    <x v="1448"/>
    <d v="2015-05-22T05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ULL"/>
    <x v="3"/>
    <s v="translations"/>
    <x v="1449"/>
    <d v="2015-05-10T19:28:25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ULL"/>
    <x v="3"/>
    <s v="translations"/>
    <x v="1452"/>
    <d v="2014-07-28T16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ULL"/>
    <x v="3"/>
    <s v="translations"/>
    <x v="1453"/>
    <d v="2017-04-15T15:42:27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ULL"/>
    <x v="3"/>
    <s v="translations"/>
    <x v="1457"/>
    <d v="2015-11-11T22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ULL"/>
    <x v="3"/>
    <s v="translations"/>
    <x v="1458"/>
    <d v="2014-08-11T04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ULL"/>
    <x v="3"/>
    <s v="translations"/>
    <x v="1459"/>
    <d v="2015-12-02T17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ULL"/>
    <x v="3"/>
    <s v="translations"/>
    <x v="1460"/>
    <d v="2014-11-30T23:45:00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ULL"/>
    <x v="3"/>
    <s v="fiction"/>
    <x v="1484"/>
    <d v="2012-07-21T14:51:0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ULL"/>
    <x v="3"/>
    <s v="fiction"/>
    <x v="1487"/>
    <d v="2016-08-02T22:01:11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ULL"/>
    <x v="3"/>
    <s v="fiction"/>
    <x v="1489"/>
    <d v="2012-11-15T15:40:52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ULL"/>
    <x v="3"/>
    <s v="fiction"/>
    <x v="1493"/>
    <d v="2013-06-16T20:47:55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ULL"/>
    <x v="3"/>
    <s v="fiction"/>
    <x v="1495"/>
    <d v="2011-08-27T18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ULL"/>
    <x v="3"/>
    <s v="fiction"/>
    <x v="1496"/>
    <d v="2014-09-16T11:24:19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ULL"/>
    <x v="8"/>
    <s v="nature"/>
    <x v="1544"/>
    <d v="2015-04-01T00:18:00"/>
  </r>
  <r>
    <n v="3.3333333333333332E-4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ULL"/>
    <x v="8"/>
    <s v="nature"/>
    <x v="1547"/>
    <d v="2017-02-23T10:14:42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ULL"/>
    <x v="8"/>
    <s v="nature"/>
    <x v="1551"/>
    <d v="2015-05-27T19:47:19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10-01T03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ULL"/>
    <x v="8"/>
    <s v="nature"/>
    <x v="1553"/>
    <d v="2015-09-02T06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ULL"/>
    <x v="8"/>
    <s v="nature"/>
    <x v="1554"/>
    <d v="2015-08-02T06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ULL"/>
    <x v="8"/>
    <s v="nature"/>
    <x v="1555"/>
    <d v="2015-09-17T17:00:0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ULL"/>
    <x v="3"/>
    <s v="art books"/>
    <x v="1562"/>
    <d v="2009-12-02T00:50:00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ULL"/>
    <x v="3"/>
    <s v="art books"/>
    <x v="1569"/>
    <d v="2013-05-25T16:18:34"/>
  </r>
  <r>
    <n v="0.41399999999999998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ULL"/>
    <x v="3"/>
    <s v="art books"/>
    <x v="1580"/>
    <d v="2012-05-21T01:12:06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ULL"/>
    <x v="8"/>
    <s v="places"/>
    <x v="1584"/>
    <d v="2014-05-30T15:35:01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ULL"/>
    <x v="8"/>
    <s v="places"/>
    <x v="1586"/>
    <d v="2015-04-05T01:30:22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ULL"/>
    <x v="8"/>
    <s v="places"/>
    <x v="1588"/>
    <d v="2015-01-31T20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ULL"/>
    <x v="8"/>
    <s v="places"/>
    <x v="1589"/>
    <d v="2015-10-09T23:38:06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ULL"/>
    <x v="8"/>
    <s v="places"/>
    <x v="1592"/>
    <d v="2015-03-28T00:44:45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ULL"/>
    <x v="8"/>
    <s v="places"/>
    <x v="1597"/>
    <d v="2016-09-20T08:29:57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ULL"/>
    <x v="8"/>
    <s v="places"/>
    <x v="1599"/>
    <d v="2016-04-08T11:56:1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5T02:13:53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23:00:00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8T04:04:19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9:17:1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8-01T07:00:00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4T01:40:38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4-01-01T05:26:00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5T00:00:32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2T01:40:02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17:00:00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15:42:15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5T04:28:06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8:09:00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8T03:59:0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7T07:59:00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16:31:29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6T04:59:00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17:41:22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20:48:5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8:10:54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6T05:00:00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2T05:59:00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20:51:0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2T04:00:00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21:25:00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15:39:2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3T01:59:00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4T00:35:27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9:46:5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2T02:26:00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8:11:00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9:49:3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15:54:42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16:25:55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10:27:1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12:49:53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20:01:3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21:22:40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8:00:20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22:17:32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8:46:08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14:20:00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12:00:00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21:59:00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21:00:0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1T05:45:3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6T03:59:00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2T03:00:00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8T05:04:33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1T06:59:00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8T04:35:39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5T04:00:00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13:03:34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15:45:30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21:04:5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8T06:59:00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22:03:00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1T03:59:00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6T05:59:00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20:31:11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ULL"/>
    <x v="4"/>
    <s v="faith"/>
    <x v="1682"/>
    <d v="2017-04-14T04:07:40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ULL"/>
    <x v="4"/>
    <s v="faith"/>
    <x v="1696"/>
    <d v="2017-04-01T00:40:1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ULL"/>
    <x v="4"/>
    <s v="faith"/>
    <x v="1698"/>
    <d v="2017-03-26T03:33:00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ULL"/>
    <x v="4"/>
    <s v="faith"/>
    <x v="1705"/>
    <d v="2015-09-09T16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ULL"/>
    <x v="4"/>
    <s v="faith"/>
    <x v="1706"/>
    <d v="2015-08-23T07:21:12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16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ULL"/>
    <x v="4"/>
    <s v="faith"/>
    <x v="1708"/>
    <d v="2016-05-01T20:48:26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ULL"/>
    <x v="4"/>
    <s v="faith"/>
    <x v="1712"/>
    <d v="2015-06-30T21:55:53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12:49:51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9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ULL"/>
    <x v="4"/>
    <s v="faith"/>
    <x v="1721"/>
    <d v="2015-12-11T11:04:23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7-01T06:00:0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23:14:09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15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ULL"/>
    <x v="4"/>
    <s v="faith"/>
    <x v="1729"/>
    <d v="2016-06-10T01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ULL"/>
    <x v="4"/>
    <s v="faith"/>
    <x v="1730"/>
    <d v="2015-10-25T02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ULL"/>
    <x v="4"/>
    <s v="faith"/>
    <x v="1731"/>
    <d v="2015-06-11T15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ULL"/>
    <x v="4"/>
    <s v="faith"/>
    <x v="1732"/>
    <d v="2016-01-16T05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ULL"/>
    <x v="4"/>
    <s v="faith"/>
    <x v="1733"/>
    <d v="2016-09-13T21:30:00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ULL"/>
    <x v="4"/>
    <s v="faith"/>
    <x v="1740"/>
    <d v="2015-07-16T19:37:02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ULL"/>
    <x v="8"/>
    <s v="photobooks"/>
    <x v="1766"/>
    <d v="2014-08-25T20:38:08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ULL"/>
    <x v="8"/>
    <s v="photobooks"/>
    <x v="1813"/>
    <d v="2014-08-08T21:20:12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ULL"/>
    <x v="8"/>
    <s v="photobooks"/>
    <x v="1815"/>
    <d v="2015-07-01T21:45:37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ULL"/>
    <x v="8"/>
    <s v="photobooks"/>
    <x v="1818"/>
    <d v="2015-04-03T04:37:3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3T07:39:27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9:01:00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16:26:16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22:10:17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3T07:49:2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22:00:00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22:00:00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23:54:23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23:08:15"/>
  </r>
  <r>
    <n v="1.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15:51:11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9:25:29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8T00:08:5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10-01T03:00:00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17:19:4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7T04:59:00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20T04:59:0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2T05:59:0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7T04:55:00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1T05:40:32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1T06:59:00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20:17:39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8T01:00:00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4T02:26:57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20:31:12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8:26:5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8:28:49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17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ULL"/>
    <x v="6"/>
    <s v="mobile games"/>
    <x v="1861"/>
    <d v="2015-01-26T07:12:21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ULL"/>
    <x v="6"/>
    <s v="mobile games"/>
    <x v="1869"/>
    <d v="2017-01-04T00:04:09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ULL"/>
    <x v="6"/>
    <s v="mobile games"/>
    <x v="1876"/>
    <d v="2014-06-16T06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ULL"/>
    <x v="6"/>
    <s v="mobile games"/>
    <x v="1877"/>
    <d v="2015-03-01T00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ULL"/>
    <x v="6"/>
    <s v="mobile games"/>
    <x v="1878"/>
    <d v="2014-06-13T00:12:35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21:30:0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21:00:4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ULL"/>
    <x v="8"/>
    <s v="people"/>
    <x v="1982"/>
    <d v="2016-12-04T15:04:47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2T07:00:00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ULL"/>
    <x v="8"/>
    <s v="people"/>
    <x v="1993"/>
    <d v="2015-12-21T14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ULL"/>
    <x v="8"/>
    <s v="people"/>
    <x v="1994"/>
    <d v="2016-12-07T01:09:0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ULL"/>
    <x v="8"/>
    <s v="people"/>
    <x v="1996"/>
    <d v="2014-07-10T19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ULL"/>
    <x v="8"/>
    <s v="people"/>
    <x v="1997"/>
    <d v="2014-08-26T22:20:12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.48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8T02:43:5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1.00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ULL"/>
    <x v="6"/>
    <s v="video games"/>
    <x v="2141"/>
    <d v="2014-11-14T06:39:19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ULL"/>
    <x v="6"/>
    <s v="video games"/>
    <x v="2149"/>
    <d v="2010-07-31T00:00:00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20:27:39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8:23: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8T03:50:0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5T03:59:00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15:00:35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21:06:58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10T05:00:00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16:49:1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8:00:22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2T05:00:0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13:55:2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10T03:59:00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13:01:47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1T00:13:06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15:11:49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6T06:01:07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15:16:37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1T04:06:32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17:04:28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5T06:50:00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4T04:11:26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9T02:00:04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2T04:00:00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9T04:27:23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6T03:59:00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16:01:00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17:00:00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3T04:00:00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16:44:36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5T03:59:00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17:21:20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22:54:16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17:33:46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4T03:59:00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9:10:3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6T00:46:49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17:26:56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ULL"/>
    <x v="2"/>
    <s v="web"/>
    <x v="2341"/>
    <d v="2015-07-12T19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ULL"/>
    <x v="2"/>
    <s v="web"/>
    <x v="2342"/>
    <d v="2014-10-06T05:00:0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ULL"/>
    <x v="2"/>
    <s v="web"/>
    <x v="2345"/>
    <d v="2015-03-31T23:39:0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ULL"/>
    <x v="2"/>
    <s v="web"/>
    <x v="2349"/>
    <d v="2015-08-11T18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ULL"/>
    <x v="2"/>
    <s v="web"/>
    <x v="2350"/>
    <d v="2017-01-03T20:12:50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ULL"/>
    <x v="2"/>
    <s v="web"/>
    <x v="2352"/>
    <d v="2015-06-06T15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ULL"/>
    <x v="2"/>
    <s v="web"/>
    <x v="2353"/>
    <d v="2015-04-21T16:13:42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ULL"/>
    <x v="2"/>
    <s v="web"/>
    <x v="2356"/>
    <d v="2015-06-05T18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ULL"/>
    <x v="2"/>
    <s v="web"/>
    <x v="2357"/>
    <d v="2015-10-17T14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ULL"/>
    <x v="2"/>
    <s v="web"/>
    <x v="2358"/>
    <d v="2015-01-31T00:39:00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ULL"/>
    <x v="2"/>
    <s v="web"/>
    <x v="2361"/>
    <d v="2016-04-30T22:00:00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ULL"/>
    <x v="2"/>
    <s v="web"/>
    <x v="2363"/>
    <d v="2015-12-29T00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ULL"/>
    <x v="2"/>
    <s v="web"/>
    <x v="2364"/>
    <d v="2015-10-26T22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ULL"/>
    <x v="2"/>
    <s v="web"/>
    <x v="2365"/>
    <d v="2016-01-17T23:00:00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ULL"/>
    <x v="2"/>
    <s v="web"/>
    <x v="2369"/>
    <d v="2016-02-10T19:30:11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ULL"/>
    <x v="2"/>
    <s v="web"/>
    <x v="2371"/>
    <d v="2015-06-25T18:39:56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ULL"/>
    <x v="2"/>
    <s v="web"/>
    <x v="2375"/>
    <d v="2016-09-09T20:03:5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ULL"/>
    <x v="2"/>
    <s v="web"/>
    <x v="2377"/>
    <d v="2016-11-25T21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ULL"/>
    <x v="2"/>
    <s v="web"/>
    <x v="2378"/>
    <d v="2015-08-26T00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ULL"/>
    <x v="2"/>
    <s v="web"/>
    <x v="2379"/>
    <d v="2015-10-05T00:23:36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ULL"/>
    <x v="2"/>
    <s v="web"/>
    <x v="2386"/>
    <d v="2015-01-10T20:07:04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9:29:00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ULL"/>
    <x v="2"/>
    <s v="web"/>
    <x v="2390"/>
    <d v="2015-01-04T06:17:44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ULL"/>
    <x v="2"/>
    <s v="web"/>
    <x v="2392"/>
    <d v="2015-10-29T02:53:43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ULL"/>
    <x v="2"/>
    <s v="web"/>
    <x v="2395"/>
    <d v="2017-01-10T08:57:00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ULL"/>
    <x v="2"/>
    <s v="web"/>
    <x v="2397"/>
    <d v="2015-01-02T21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ULL"/>
    <x v="2"/>
    <s v="web"/>
    <x v="2398"/>
    <d v="2015-07-02T21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ULL"/>
    <x v="2"/>
    <s v="web"/>
    <x v="2399"/>
    <d v="2014-12-18T20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ULL"/>
    <x v="2"/>
    <s v="web"/>
    <x v="2400"/>
    <d v="2016-04-14T06:26:04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ULL"/>
    <x v="7"/>
    <s v="food trucks"/>
    <x v="2404"/>
    <d v="2016-01-03T00:56:47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ULL"/>
    <x v="7"/>
    <s v="food trucks"/>
    <x v="2410"/>
    <d v="2015-09-07T09:47:55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ULL"/>
    <x v="7"/>
    <s v="food trucks"/>
    <x v="2412"/>
    <d v="2016-11-26T18:41:13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ULL"/>
    <x v="7"/>
    <s v="food trucks"/>
    <x v="2417"/>
    <d v="2014-08-10T21:13:07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ULL"/>
    <x v="7"/>
    <s v="food trucks"/>
    <x v="2419"/>
    <d v="2015-02-18T17:43:0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ULL"/>
    <x v="7"/>
    <s v="food trucks"/>
    <x v="2426"/>
    <d v="2015-08-08T04:04:52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ULL"/>
    <x v="7"/>
    <s v="food trucks"/>
    <x v="2433"/>
    <d v="2016-02-27T21:35:43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ULL"/>
    <x v="7"/>
    <s v="food trucks"/>
    <x v="2437"/>
    <d v="2015-03-17T18:00:00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ULL"/>
    <x v="7"/>
    <s v="food trucks"/>
    <x v="2439"/>
    <d v="2015-10-18T19:38:49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8:45:50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3T05:27:56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ULL"/>
    <x v="7"/>
    <s v="restaurants"/>
    <x v="2503"/>
    <d v="2016-06-07T21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ULL"/>
    <x v="7"/>
    <s v="restaurants"/>
    <x v="2504"/>
    <d v="2014-11-15T01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ULL"/>
    <x v="7"/>
    <s v="restaurants"/>
    <x v="2505"/>
    <d v="2015-03-14T00:20:16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ULL"/>
    <x v="7"/>
    <s v="restaurants"/>
    <x v="2507"/>
    <d v="2015-05-11T01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ULL"/>
    <x v="7"/>
    <s v="restaurants"/>
    <x v="2508"/>
    <d v="2014-08-14T22:50: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ULL"/>
    <x v="7"/>
    <s v="restaurants"/>
    <x v="2511"/>
    <d v="2016-02-01T10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ULL"/>
    <x v="7"/>
    <s v="restaurants"/>
    <x v="2512"/>
    <d v="2014-12-13T21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ULL"/>
    <x v="7"/>
    <s v="restaurants"/>
    <x v="2513"/>
    <d v="2017-02-26T00:09:49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ULL"/>
    <x v="7"/>
    <s v="restaurants"/>
    <x v="2516"/>
    <d v="2014-11-29T16:40:52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ULL"/>
    <x v="7"/>
    <s v="restaurants"/>
    <x v="2518"/>
    <d v="2014-11-13T17:20:28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ULL"/>
    <x v="7"/>
    <s v="restaurants"/>
    <x v="2520"/>
    <d v="2016-10-15T19:21:00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ULL"/>
    <x v="7"/>
    <s v="food trucks"/>
    <x v="2561"/>
    <d v="2015-10-13T12:41:2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ULL"/>
    <x v="7"/>
    <s v="food trucks"/>
    <x v="2563"/>
    <d v="2015-07-30T03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ULL"/>
    <x v="7"/>
    <s v="food trucks"/>
    <x v="2564"/>
    <d v="2014-08-01T00:58: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ULL"/>
    <x v="7"/>
    <s v="food trucks"/>
    <x v="2566"/>
    <d v="2014-08-21T23:32:28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ULL"/>
    <x v="7"/>
    <s v="food trucks"/>
    <x v="2572"/>
    <d v="2015-04-13T02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ULL"/>
    <x v="7"/>
    <s v="food trucks"/>
    <x v="2573"/>
    <d v="2014-08-23T14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ULL"/>
    <x v="7"/>
    <s v="food trucks"/>
    <x v="2574"/>
    <d v="2016-05-18T19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ULL"/>
    <x v="7"/>
    <s v="food trucks"/>
    <x v="2575"/>
    <d v="2015-01-12T02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ULL"/>
    <x v="7"/>
    <s v="food trucks"/>
    <x v="2576"/>
    <d v="2015-04-10T23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ULL"/>
    <x v="7"/>
    <s v="food trucks"/>
    <x v="2577"/>
    <d v="2014-08-04T19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ULL"/>
    <x v="7"/>
    <s v="food trucks"/>
    <x v="2578"/>
    <d v="2015-10-09T17:00:0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ULL"/>
    <x v="7"/>
    <s v="food trucks"/>
    <x v="2584"/>
    <d v="2015-06-15T04:09:2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13:14:0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ULL"/>
    <x v="7"/>
    <s v="food trucks"/>
    <x v="2590"/>
    <d v="2016-01-26T14:08:1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ULL"/>
    <x v="7"/>
    <s v="food trucks"/>
    <x v="2593"/>
    <d v="2015-04-25T20:17:06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ULL"/>
    <x v="2"/>
    <s v="space exploration"/>
    <x v="2642"/>
    <d v="2016-07-15T06:57:00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1.7070000000000001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ULL"/>
    <x v="7"/>
    <s v="food trucks"/>
    <x v="2686"/>
    <d v="2014-09-30T23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ULL"/>
    <x v="7"/>
    <s v="food trucks"/>
    <x v="2687"/>
    <d v="2015-06-29T15:21:58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ULL"/>
    <x v="7"/>
    <s v="food trucks"/>
    <x v="2699"/>
    <d v="2014-08-08T21:31:0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20:59:1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ULL"/>
    <x v="3"/>
    <s v="children's books"/>
    <x v="2743"/>
    <d v="2016-10-19T07:53:27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ULL"/>
    <x v="3"/>
    <s v="children's books"/>
    <x v="2750"/>
    <d v="2012-06-30T20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ULL"/>
    <x v="3"/>
    <s v="children's books"/>
    <x v="2751"/>
    <d v="2014-06-17T21:17:22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ULL"/>
    <x v="3"/>
    <s v="children's books"/>
    <x v="2754"/>
    <d v="2014-09-11T15:15:51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ULL"/>
    <x v="3"/>
    <s v="children's books"/>
    <x v="2760"/>
    <d v="2013-06-20T11:04:18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ULL"/>
    <x v="3"/>
    <s v="children's books"/>
    <x v="2765"/>
    <d v="2012-10-28T13:53:48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ULL"/>
    <x v="3"/>
    <s v="children's books"/>
    <x v="2771"/>
    <d v="2013-02-01T17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ULL"/>
    <x v="3"/>
    <s v="children's books"/>
    <x v="2772"/>
    <d v="2013-10-05T20:51:3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ULL"/>
    <x v="3"/>
    <s v="children's books"/>
    <x v="2780"/>
    <d v="2017-03-10T10:44:48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ULL"/>
    <x v="1"/>
    <s v="plays"/>
    <x v="2842"/>
    <d v="2014-06-21T11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ULL"/>
    <x v="1"/>
    <s v="plays"/>
    <x v="2843"/>
    <d v="2016-06-13T04:00:00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ULL"/>
    <x v="1"/>
    <s v="plays"/>
    <x v="2846"/>
    <d v="2015-05-29T16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ULL"/>
    <x v="1"/>
    <s v="plays"/>
    <x v="2847"/>
    <d v="2016-05-23T19:21:05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ULL"/>
    <x v="1"/>
    <s v="plays"/>
    <x v="2851"/>
    <d v="2016-01-29T23:17:00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ULL"/>
    <x v="1"/>
    <s v="plays"/>
    <x v="2853"/>
    <d v="2014-09-14T04:34:57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ULL"/>
    <x v="1"/>
    <s v="plays"/>
    <x v="2858"/>
    <d v="2014-12-05T11:28:00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ULL"/>
    <x v="1"/>
    <s v="plays"/>
    <x v="2865"/>
    <d v="2015-01-06T02:44:19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ULL"/>
    <x v="1"/>
    <s v="plays"/>
    <x v="2872"/>
    <d v="2015-06-20T02:47:18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9:37:11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ULL"/>
    <x v="1"/>
    <s v="plays"/>
    <x v="2876"/>
    <d v="2015-07-16T17:51:19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ULL"/>
    <x v="1"/>
    <s v="plays"/>
    <x v="2881"/>
    <d v="2014-12-03T15:20:3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ULL"/>
    <x v="1"/>
    <s v="plays"/>
    <x v="2888"/>
    <d v="2014-10-18T04:59:00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ULL"/>
    <x v="1"/>
    <s v="plays"/>
    <x v="2894"/>
    <d v="2015-04-03T22:40:15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ULL"/>
    <x v="1"/>
    <s v="plays"/>
    <x v="2899"/>
    <d v="2016-07-24T01:52:38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16:53:34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ULL"/>
    <x v="1"/>
    <s v="spaces"/>
    <x v="2943"/>
    <d v="2015-04-13T03:06:2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ULL"/>
    <x v="1"/>
    <s v="spaces"/>
    <x v="2945"/>
    <d v="2015-05-24T03:21:0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ULL"/>
    <x v="1"/>
    <s v="spaces"/>
    <x v="2950"/>
    <d v="2016-01-23T08:45:52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7T04:00:00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ULL"/>
    <x v="1"/>
    <s v="spaces"/>
    <x v="2954"/>
    <d v="2017-03-16T13:00:03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ULL"/>
    <x v="1"/>
    <s v="spaces"/>
    <x v="2958"/>
    <d v="2016-05-08T17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ULL"/>
    <x v="1"/>
    <s v="spaces"/>
    <x v="2959"/>
    <d v="2016-06-07T00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ULL"/>
    <x v="1"/>
    <s v="spaces"/>
    <x v="2960"/>
    <d v="2014-09-11T18:10:2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17:43:32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20T05:59:00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8:25:10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14:40:40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2T04:59:00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6T02:50:0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ULL"/>
    <x v="1"/>
    <s v="spaces"/>
    <x v="3054"/>
    <d v="2015-03-02T01:04:0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ULL"/>
    <x v="1"/>
    <s v="spaces"/>
    <x v="3056"/>
    <d v="2014-09-29T15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ULL"/>
    <x v="1"/>
    <s v="spaces"/>
    <x v="3057"/>
    <d v="2016-04-03T14:36:51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ULL"/>
    <x v="1"/>
    <s v="spaces"/>
    <x v="3061"/>
    <d v="2014-08-13T18:49:0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17:36:09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ULL"/>
    <x v="1"/>
    <s v="spaces"/>
    <x v="3082"/>
    <d v="2015-11-15T23:09:06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ULL"/>
    <x v="1"/>
    <s v="spaces"/>
    <x v="3114"/>
    <d v="2014-09-21T15:10:50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ULL"/>
    <x v="1"/>
    <s v="spaces"/>
    <x v="3125"/>
    <d v="2016-01-07T04:57:52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ULL"/>
    <x v="1"/>
    <s v="spaces"/>
    <x v="3127"/>
    <d v="2015-03-01T20:33:49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ULL"/>
    <x v="1"/>
    <s v="plays"/>
    <x v="3138"/>
    <d v="2017-04-03T15:30:07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ULL"/>
    <x v="1"/>
    <s v="plays"/>
    <x v="3143"/>
    <d v="2017-04-09T08:35:5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ULL"/>
    <x v="1"/>
    <s v="plays"/>
    <x v="3145"/>
    <d v="2017-03-27T23:58:54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ULL"/>
    <x v="1"/>
    <s v="musical"/>
    <x v="3190"/>
    <d v="2016-12-09T04:37:55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ULL"/>
    <x v="1"/>
    <s v="musical"/>
    <x v="3194"/>
    <d v="2015-07-27T01:29:58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ULL"/>
    <x v="1"/>
    <s v="musical"/>
    <x v="3204"/>
    <d v="2015-07-17T16:14:0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ULL"/>
    <x v="1"/>
    <s v="musical"/>
    <x v="3206"/>
    <d v="2015-09-19T06:37:31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1.273042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1.01825000000000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30T04:48:1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6T07:00:00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1.0026315789473683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17:22:07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8-01T06:59:00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8:31:0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9:16:07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6T00:04:51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17:31:15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9:22:39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21:26:38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8:58:0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9:13:25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3T07:35:44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14:30:57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ULL"/>
    <x v="1"/>
    <s v="musical"/>
    <x v="3628"/>
    <d v="2015-12-13T20:59:56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ULL"/>
    <x v="1"/>
    <s v="musical"/>
    <x v="3636"/>
    <d v="2015-09-14T16:40:29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ULL"/>
    <x v="1"/>
    <s v="musical"/>
    <x v="3641"/>
    <d v="2014-10-05T05:00:0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ULL"/>
    <x v="1"/>
    <s v="musical"/>
    <x v="3643"/>
    <d v="2015-11-17T04:27:19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23:30:0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9:34:44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ULL"/>
    <x v="1"/>
    <s v="plays"/>
    <x v="3733"/>
    <d v="2015-04-18T22:30:0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10:47:48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ULL"/>
    <x v="1"/>
    <s v="plays"/>
    <x v="3741"/>
    <d v="2015-12-17T22:05:5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ULL"/>
    <x v="1"/>
    <s v="plays"/>
    <x v="3743"/>
    <d v="2014-07-03T17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ULL"/>
    <x v="1"/>
    <s v="plays"/>
    <x v="3744"/>
    <d v="2014-07-05T03:59:00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3T04:00:45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ULL"/>
    <x v="1"/>
    <s v="musical"/>
    <x v="3790"/>
    <d v="2016-11-22T17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ULL"/>
    <x v="1"/>
    <s v="musical"/>
    <x v="3791"/>
    <d v="2014-07-06T16:36:32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1T04:59:0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ULL"/>
    <x v="1"/>
    <s v="musical"/>
    <x v="3802"/>
    <d v="2015-10-22T03:01:46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ULL"/>
    <x v="1"/>
    <s v="musical"/>
    <x v="3804"/>
    <d v="2016-07-31T07:00:0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20:46:11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30T03:25:24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4T06:59:00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ULL"/>
    <x v="1"/>
    <s v="plays"/>
    <x v="3863"/>
    <d v="2015-11-05T16:11:45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ULL"/>
    <x v="1"/>
    <s v="musical"/>
    <x v="3872"/>
    <d v="2015-08-14T03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ULL"/>
    <x v="1"/>
    <s v="musical"/>
    <x v="3873"/>
    <d v="2015-10-08T16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ULL"/>
    <x v="1"/>
    <s v="musical"/>
    <x v="3874"/>
    <d v="2015-01-24T01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ULL"/>
    <x v="1"/>
    <s v="musical"/>
    <x v="3875"/>
    <d v="2016-09-03T10:00:0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ULL"/>
    <x v="1"/>
    <s v="musical"/>
    <x v="3879"/>
    <d v="2015-01-25T20:39:56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ULL"/>
    <x v="1"/>
    <s v="musical"/>
    <x v="3882"/>
    <d v="2016-01-31T23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ULL"/>
    <x v="1"/>
    <s v="musical"/>
    <x v="3883"/>
    <d v="2014-09-02T14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ULL"/>
    <x v="1"/>
    <s v="musical"/>
    <x v="3884"/>
    <d v="2015-03-27T17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ULL"/>
    <x v="1"/>
    <s v="musical"/>
    <x v="3885"/>
    <d v="2016-05-09T22:49:51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s v="NULL"/>
    <x v="1"/>
    <s v="musical"/>
    <x v="3886"/>
    <d v="2014-12-11T05:28:22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ULL"/>
    <x v="1"/>
    <s v="plays"/>
    <x v="3892"/>
    <d v="2014-08-24T07:00:00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16:00:0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ULL"/>
    <x v="1"/>
    <s v="plays"/>
    <x v="3903"/>
    <d v="2015-08-14T19:38:0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13:25:0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ULL"/>
    <x v="1"/>
    <s v="plays"/>
    <x v="3916"/>
    <d v="2016-06-03T11:19:1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ULL"/>
    <x v="1"/>
    <s v="plays"/>
    <x v="3921"/>
    <d v="2014-10-26T18:00:00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0.1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ULL"/>
    <x v="1"/>
    <s v="plays"/>
    <x v="3930"/>
    <d v="2016-04-01T06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ULL"/>
    <x v="1"/>
    <s v="plays"/>
    <x v="3931"/>
    <d v="2015-09-06T03:38:27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ULL"/>
    <x v="1"/>
    <s v="plays"/>
    <x v="3936"/>
    <d v="2016-12-01T07:18:40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ULL"/>
    <x v="1"/>
    <s v="plays"/>
    <x v="3942"/>
    <d v="2015-06-16T21:41:54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ULL"/>
    <x v="1"/>
    <s v="plays"/>
    <x v="3944"/>
    <d v="2015-08-27T15:54:35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ULL"/>
    <x v="1"/>
    <s v="plays"/>
    <x v="3948"/>
    <d v="2014-09-07T07:48:4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1T02:53:41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ULL"/>
    <x v="1"/>
    <s v="plays"/>
    <x v="3953"/>
    <d v="2016-07-29T23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ULL"/>
    <x v="1"/>
    <s v="plays"/>
    <x v="3954"/>
    <d v="2014-07-14T15:37:44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21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ULL"/>
    <x v="1"/>
    <s v="plays"/>
    <x v="3956"/>
    <d v="2016-04-25T00:20:00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14:00:00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ULL"/>
    <x v="1"/>
    <s v="plays"/>
    <x v="3963"/>
    <d v="2015-11-18T04:41:57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6T01:37:14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ULL"/>
    <x v="1"/>
    <s v="plays"/>
    <x v="3975"/>
    <d v="2016-07-13T20:48:18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ULL"/>
    <x v="1"/>
    <s v="plays"/>
    <x v="3989"/>
    <d v="2015-11-08T18:59:41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ULL"/>
    <x v="1"/>
    <s v="plays"/>
    <x v="3997"/>
    <d v="2015-04-05T08:23:41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ULL"/>
    <x v="1"/>
    <s v="plays"/>
    <x v="4012"/>
    <d v="2015-05-02T13:04:09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ULL"/>
    <x v="1"/>
    <s v="plays"/>
    <x v="4014"/>
    <d v="2016-03-05T05:54:29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ULL"/>
    <x v="1"/>
    <s v="plays"/>
    <x v="4023"/>
    <d v="2016-03-24T22:59:23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ULL"/>
    <x v="1"/>
    <s v="plays"/>
    <x v="4026"/>
    <d v="2015-12-04T16:43:59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ULL"/>
    <x v="1"/>
    <s v="plays"/>
    <x v="4029"/>
    <d v="2015-12-14T00:36:10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ULL"/>
    <x v="1"/>
    <s v="plays"/>
    <x v="4031"/>
    <d v="2014-12-18T15:02:44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ULL"/>
    <x v="1"/>
    <s v="plays"/>
    <x v="4043"/>
    <d v="2014-11-20T22:58:45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ULL"/>
    <x v="1"/>
    <s v="plays"/>
    <x v="4051"/>
    <d v="2014-05-09T06:53:00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ULL"/>
    <x v="1"/>
    <s v="plays"/>
    <x v="4054"/>
    <d v="2016-10-01T04:00:00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ULL"/>
    <x v="1"/>
    <s v="plays"/>
    <x v="4061"/>
    <d v="2016-04-21T02:23:43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ULL"/>
    <x v="1"/>
    <s v="plays"/>
    <x v="4071"/>
    <d v="2016-12-26T19:18:51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ULL"/>
    <x v="1"/>
    <s v="plays"/>
    <x v="4076"/>
    <d v="2014-10-21T19:51:00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ULL"/>
    <x v="1"/>
    <s v="plays"/>
    <x v="4078"/>
    <d v="2017-01-27T18:54:02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ULL"/>
    <x v="1"/>
    <s v="plays"/>
    <x v="4080"/>
    <d v="2016-06-14T18:54:00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ULL"/>
    <x v="1"/>
    <s v="plays"/>
    <x v="4087"/>
    <d v="2016-07-17T17:49:4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ULL"/>
    <x v="1"/>
    <s v="plays"/>
    <x v="4097"/>
    <d v="2016-01-31T23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ULL"/>
    <x v="1"/>
    <s v="plays"/>
    <x v="4098"/>
    <d v="2016-06-04T17:19:57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ULL"/>
    <x v="1"/>
    <s v="plays"/>
    <x v="4100"/>
    <d v="2014-10-25T02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ULL"/>
    <x v="1"/>
    <s v="plays"/>
    <x v="4101"/>
    <d v="2017-01-25T21:41:22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ULL"/>
    <x v="1"/>
    <s v="plays"/>
    <x v="4109"/>
    <d v="2015-11-29T13:56:44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DB48B-94C7-45DE-B7FF-671BDFF30683}" name="Category Status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compact="0" compactData="0" gridDropZones="1" multipleFieldFilters="0" chartFormat="1">
  <location ref="A3:F14" firstHeaderRow="1" firstDataRow="2" firstDataCol="1" rowPageCount="1" colPageCount="1"/>
  <pivotFields count="17"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46836-CE16-4287-B568-3FD5D1084F2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F47" firstHeaderRow="1" firstDataRow="2" firstDataCol="1" rowPageCount="2" colPageCount="1"/>
  <pivotFields count="18">
    <pivotField compact="0" numFmtId="9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B6C26-26E6-464D-96AE-852637F13256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numFmtId="9" showAll="0"/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70" zoomScaleNormal="70" workbookViewId="0">
      <pane ySplit="1" topLeftCell="A2" activePane="bottomLeft" state="frozen"/>
      <selection pane="bottomLeft" activeCell="H9" sqref="H9"/>
    </sheetView>
  </sheetViews>
  <sheetFormatPr defaultRowHeight="15.5" x14ac:dyDescent="0.35"/>
  <cols>
    <col min="1" max="1" width="13.7265625" customWidth="1"/>
    <col min="2" max="2" width="8.90625" customWidth="1"/>
    <col min="3" max="3" width="12" style="3" hidden="1" customWidth="1"/>
    <col min="4" max="4" width="15.81640625" style="3" hidden="1" customWidth="1"/>
    <col min="5" max="5" width="16" style="5" bestFit="1" customWidth="1"/>
    <col min="6" max="6" width="16.453125" style="5" customWidth="1"/>
    <col min="7" max="7" width="13.1796875" customWidth="1"/>
    <col min="8" max="8" width="8.81640625" customWidth="1"/>
    <col min="9" max="9" width="9.81640625" customWidth="1"/>
    <col min="10" max="10" width="19.26953125" hidden="1" customWidth="1"/>
    <col min="11" max="11" width="17.81640625" hidden="1" customWidth="1"/>
    <col min="12" max="12" width="15.453125" customWidth="1"/>
    <col min="13" max="13" width="17.08984375" customWidth="1"/>
    <col min="14" max="14" width="22.6328125" customWidth="1"/>
    <col min="15" max="15" width="25.08984375" customWidth="1"/>
    <col min="16" max="16" width="15.90625" customWidth="1"/>
    <col min="17" max="17" width="18.54296875" customWidth="1"/>
    <col min="18" max="18" width="18.1796875" customWidth="1"/>
    <col min="19" max="19" width="22.54296875" style="18" customWidth="1"/>
    <col min="20" max="20" width="22.1796875" style="15" customWidth="1"/>
    <col min="21" max="21" width="22" customWidth="1"/>
  </cols>
  <sheetData>
    <row r="1" spans="1:21" x14ac:dyDescent="0.35">
      <c r="A1" s="8" t="s">
        <v>8306</v>
      </c>
      <c r="B1" s="1" t="s">
        <v>0</v>
      </c>
      <c r="C1" s="2" t="s">
        <v>1</v>
      </c>
      <c r="D1" s="2" t="s">
        <v>4110</v>
      </c>
      <c r="E1" s="6" t="s">
        <v>8216</v>
      </c>
      <c r="F1" s="6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6" t="s">
        <v>8365</v>
      </c>
      <c r="T1" s="14" t="s">
        <v>8366</v>
      </c>
      <c r="U1" s="1" t="s">
        <v>8391</v>
      </c>
    </row>
    <row r="2" spans="1:21" ht="20" customHeight="1" x14ac:dyDescent="0.35">
      <c r="A2" s="13">
        <f>F2/E2</f>
        <v>1.3685882352941177</v>
      </c>
      <c r="B2">
        <v>0</v>
      </c>
      <c r="C2" s="3" t="s">
        <v>2</v>
      </c>
      <c r="D2" s="3" t="s">
        <v>4111</v>
      </c>
      <c r="E2" s="5">
        <v>8500</v>
      </c>
      <c r="F2" s="5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9">
        <f>IFERROR(F2/M2,"NULL")</f>
        <v>63.917582417582416</v>
      </c>
      <c r="Q2" t="str">
        <f>LEFT(O2,SEARCH("/",O2,1)-1)</f>
        <v>film &amp; video</v>
      </c>
      <c r="R2" t="str">
        <f>RIGHT(O2,LEN(O2)-SEARCH("/",O2,1))</f>
        <v>television</v>
      </c>
      <c r="S2" s="17">
        <f>(((K2/60)/60)/24)+DATE(1970,1,1)</f>
        <v>42177.007071759261</v>
      </c>
      <c r="T2" s="15">
        <f>(((J2/60)/60)/24)+DATE(1970,1,1)</f>
        <v>42208.125</v>
      </c>
      <c r="U2" t="b">
        <f>AND(L2,N2)</f>
        <v>0</v>
      </c>
    </row>
    <row r="3" spans="1:21" ht="20" customHeight="1" x14ac:dyDescent="0.35">
      <c r="A3" s="13">
        <f>F3/E3</f>
        <v>1.4260827250608272</v>
      </c>
      <c r="B3">
        <v>1</v>
      </c>
      <c r="C3" s="3" t="s">
        <v>3</v>
      </c>
      <c r="D3" s="3" t="s">
        <v>4112</v>
      </c>
      <c r="E3" s="5">
        <v>10275</v>
      </c>
      <c r="F3" s="5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9">
        <f>IFERROR(F3/M3,"NULL")</f>
        <v>185.48101265822785</v>
      </c>
      <c r="Q3" t="str">
        <f>LEFT(O3,SEARCH("/",O3,1)-1)</f>
        <v>film &amp; video</v>
      </c>
      <c r="R3" t="str">
        <f>RIGHT(O3,LEN(O3)-SEARCH("/",O3,1))</f>
        <v>television</v>
      </c>
      <c r="S3" s="17">
        <f>(((K3/60)/60)/24)+DATE(1970,1,1)</f>
        <v>42766.600497685184</v>
      </c>
      <c r="T3" s="15">
        <f>(((J3/60)/60)/24)+DATE(1970,1,1)</f>
        <v>42796.600497685184</v>
      </c>
      <c r="U3" t="b">
        <f>AND(L3,N3)</f>
        <v>0</v>
      </c>
    </row>
    <row r="4" spans="1:21" ht="20" customHeight="1" x14ac:dyDescent="0.35">
      <c r="A4" s="13">
        <f>F4/E4</f>
        <v>1.05</v>
      </c>
      <c r="B4">
        <v>2</v>
      </c>
      <c r="C4" s="3" t="s">
        <v>4</v>
      </c>
      <c r="D4" s="3" t="s">
        <v>4113</v>
      </c>
      <c r="E4" s="5">
        <v>500</v>
      </c>
      <c r="F4" s="5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9">
        <f>IFERROR(F4/M4,"NULL")</f>
        <v>15</v>
      </c>
      <c r="Q4" t="str">
        <f>LEFT(O4,SEARCH("/",O4,1)-1)</f>
        <v>film &amp; video</v>
      </c>
      <c r="R4" t="str">
        <f>RIGHT(O4,LEN(O4)-SEARCH("/",O4,1))</f>
        <v>television</v>
      </c>
      <c r="S4" s="17">
        <f>(((K4/60)/60)/24)+DATE(1970,1,1)</f>
        <v>42405.702349537038</v>
      </c>
      <c r="T4" s="15">
        <f>(((J4/60)/60)/24)+DATE(1970,1,1)</f>
        <v>42415.702349537038</v>
      </c>
      <c r="U4" t="b">
        <f>AND(L4,N4)</f>
        <v>0</v>
      </c>
    </row>
    <row r="5" spans="1:21" ht="20" customHeight="1" x14ac:dyDescent="0.35">
      <c r="A5" s="13">
        <f>F5/E5</f>
        <v>1.0389999999999999</v>
      </c>
      <c r="B5">
        <v>3</v>
      </c>
      <c r="C5" s="3" t="s">
        <v>5</v>
      </c>
      <c r="D5" s="3" t="s">
        <v>4114</v>
      </c>
      <c r="E5" s="5">
        <v>10000</v>
      </c>
      <c r="F5" s="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9">
        <f>IFERROR(F5/M5,"NULL")</f>
        <v>69.266666666666666</v>
      </c>
      <c r="Q5" t="str">
        <f>LEFT(O5,SEARCH("/",O5,1)-1)</f>
        <v>film &amp; video</v>
      </c>
      <c r="R5" t="str">
        <f>RIGHT(O5,LEN(O5)-SEARCH("/",O5,1))</f>
        <v>television</v>
      </c>
      <c r="S5" s="17">
        <f>(((K5/60)/60)/24)+DATE(1970,1,1)</f>
        <v>41828.515127314815</v>
      </c>
      <c r="T5" s="15">
        <f>(((J5/60)/60)/24)+DATE(1970,1,1)</f>
        <v>41858.515127314815</v>
      </c>
      <c r="U5" t="b">
        <f>AND(L5,N5)</f>
        <v>0</v>
      </c>
    </row>
    <row r="6" spans="1:21" ht="20" customHeight="1" x14ac:dyDescent="0.35">
      <c r="A6" s="13">
        <f>F6/E6</f>
        <v>1.2299154545454545</v>
      </c>
      <c r="B6">
        <v>4</v>
      </c>
      <c r="C6" s="3" t="s">
        <v>6</v>
      </c>
      <c r="D6" s="3" t="s">
        <v>4115</v>
      </c>
      <c r="E6" s="5">
        <v>44000</v>
      </c>
      <c r="F6" s="5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9">
        <f>IFERROR(F6/M6,"NULL")</f>
        <v>190.55028169014085</v>
      </c>
      <c r="Q6" t="str">
        <f>LEFT(O6,SEARCH("/",O6,1)-1)</f>
        <v>film &amp; video</v>
      </c>
      <c r="R6" t="str">
        <f>RIGHT(O6,LEN(O6)-SEARCH("/",O6,1))</f>
        <v>television</v>
      </c>
      <c r="S6" s="17">
        <f>(((K6/60)/60)/24)+DATE(1970,1,1)</f>
        <v>42327.834247685183</v>
      </c>
      <c r="T6" s="15">
        <f>(((J6/60)/60)/24)+DATE(1970,1,1)</f>
        <v>42357.834247685183</v>
      </c>
      <c r="U6" t="b">
        <f>AND(L6,N6)</f>
        <v>0</v>
      </c>
    </row>
    <row r="7" spans="1:21" ht="20" customHeight="1" x14ac:dyDescent="0.35">
      <c r="A7" s="13">
        <f>F7/E7</f>
        <v>1.0977744436109027</v>
      </c>
      <c r="B7">
        <v>5</v>
      </c>
      <c r="C7" s="3" t="s">
        <v>7</v>
      </c>
      <c r="D7" s="3" t="s">
        <v>4116</v>
      </c>
      <c r="E7" s="5">
        <v>3999</v>
      </c>
      <c r="F7" s="5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9">
        <f>IFERROR(F7/M7,"NULL")</f>
        <v>93.40425531914893</v>
      </c>
      <c r="Q7" t="str">
        <f>LEFT(O7,SEARCH("/",O7,1)-1)</f>
        <v>film &amp; video</v>
      </c>
      <c r="R7" t="str">
        <f>RIGHT(O7,LEN(O7)-SEARCH("/",O7,1))</f>
        <v>television</v>
      </c>
      <c r="S7" s="17">
        <f>(((K7/60)/60)/24)+DATE(1970,1,1)</f>
        <v>42563.932951388888</v>
      </c>
      <c r="T7" s="15">
        <f>(((J7/60)/60)/24)+DATE(1970,1,1)</f>
        <v>42580.232638888891</v>
      </c>
      <c r="U7" t="b">
        <f>AND(L7,N7)</f>
        <v>0</v>
      </c>
    </row>
    <row r="8" spans="1:21" ht="20" customHeight="1" x14ac:dyDescent="0.35">
      <c r="A8" s="13">
        <f>F8/E8</f>
        <v>1.064875</v>
      </c>
      <c r="B8">
        <v>6</v>
      </c>
      <c r="C8" s="3" t="s">
        <v>8</v>
      </c>
      <c r="D8" s="3" t="s">
        <v>4117</v>
      </c>
      <c r="E8" s="5">
        <v>8000</v>
      </c>
      <c r="F8" s="5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9">
        <f>IFERROR(F8/M8,"NULL")</f>
        <v>146.87931034482759</v>
      </c>
      <c r="Q8" t="str">
        <f>LEFT(O8,SEARCH("/",O8,1)-1)</f>
        <v>film &amp; video</v>
      </c>
      <c r="R8" t="str">
        <f>RIGHT(O8,LEN(O8)-SEARCH("/",O8,1))</f>
        <v>television</v>
      </c>
      <c r="S8" s="17">
        <f>(((K8/60)/60)/24)+DATE(1970,1,1)</f>
        <v>41794.072337962964</v>
      </c>
      <c r="T8" s="15">
        <f>(((J8/60)/60)/24)+DATE(1970,1,1)</f>
        <v>41804.072337962964</v>
      </c>
      <c r="U8" t="b">
        <f>AND(L8,N8)</f>
        <v>0</v>
      </c>
    </row>
    <row r="9" spans="1:21" ht="20" customHeight="1" x14ac:dyDescent="0.35">
      <c r="A9" s="13">
        <f>F9/E9</f>
        <v>1.0122222222222221</v>
      </c>
      <c r="B9">
        <v>7</v>
      </c>
      <c r="C9" s="3" t="s">
        <v>9</v>
      </c>
      <c r="D9" s="3" t="s">
        <v>4118</v>
      </c>
      <c r="E9" s="5">
        <v>9000</v>
      </c>
      <c r="F9" s="5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9">
        <f>IFERROR(F9/M9,"NULL")</f>
        <v>159.82456140350877</v>
      </c>
      <c r="Q9" t="str">
        <f>LEFT(O9,SEARCH("/",O9,1)-1)</f>
        <v>film &amp; video</v>
      </c>
      <c r="R9" t="str">
        <f>RIGHT(O9,LEN(O9)-SEARCH("/",O9,1))</f>
        <v>television</v>
      </c>
      <c r="S9" s="17">
        <f>(((K9/60)/60)/24)+DATE(1970,1,1)</f>
        <v>42516.047071759262</v>
      </c>
      <c r="T9" s="15">
        <f>(((J9/60)/60)/24)+DATE(1970,1,1)</f>
        <v>42556.047071759262</v>
      </c>
      <c r="U9" t="b">
        <f>AND(L9,N9)</f>
        <v>0</v>
      </c>
    </row>
    <row r="10" spans="1:21" ht="20" customHeight="1" x14ac:dyDescent="0.35">
      <c r="A10" s="13">
        <f>F10/E10</f>
        <v>1.0004342857142856</v>
      </c>
      <c r="B10">
        <v>8</v>
      </c>
      <c r="C10" s="3" t="s">
        <v>10</v>
      </c>
      <c r="D10" s="3" t="s">
        <v>4119</v>
      </c>
      <c r="E10" s="5">
        <v>3500</v>
      </c>
      <c r="F10" s="5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9">
        <f>IFERROR(F10/M10,"NULL")</f>
        <v>291.79333333333335</v>
      </c>
      <c r="Q10" t="str">
        <f>LEFT(O10,SEARCH("/",O10,1)-1)</f>
        <v>film &amp; video</v>
      </c>
      <c r="R10" t="str">
        <f>RIGHT(O10,LEN(O10)-SEARCH("/",O10,1))</f>
        <v>television</v>
      </c>
      <c r="S10" s="17">
        <f>(((K10/60)/60)/24)+DATE(1970,1,1)</f>
        <v>42468.94458333333</v>
      </c>
      <c r="T10" s="15">
        <f>(((J10/60)/60)/24)+DATE(1970,1,1)</f>
        <v>42475.875</v>
      </c>
      <c r="U10" t="b">
        <f>AND(L10,N10)</f>
        <v>0</v>
      </c>
    </row>
    <row r="11" spans="1:21" ht="20" customHeight="1" x14ac:dyDescent="0.35">
      <c r="A11" s="13">
        <f>F11/E11</f>
        <v>1.2599800000000001</v>
      </c>
      <c r="B11">
        <v>9</v>
      </c>
      <c r="C11" s="3" t="s">
        <v>11</v>
      </c>
      <c r="D11" s="3" t="s">
        <v>4120</v>
      </c>
      <c r="E11" s="5">
        <v>500</v>
      </c>
      <c r="F11" s="5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9">
        <f>IFERROR(F11/M11,"NULL")</f>
        <v>31.499500000000001</v>
      </c>
      <c r="Q11" t="str">
        <f>LEFT(O11,SEARCH("/",O11,1)-1)</f>
        <v>film &amp; video</v>
      </c>
      <c r="R11" t="str">
        <f>RIGHT(O11,LEN(O11)-SEARCH("/",O11,1))</f>
        <v>television</v>
      </c>
      <c r="S11" s="17">
        <f>(((K11/60)/60)/24)+DATE(1970,1,1)</f>
        <v>42447.103518518517</v>
      </c>
      <c r="T11" s="15">
        <f>(((J11/60)/60)/24)+DATE(1970,1,1)</f>
        <v>42477.103518518517</v>
      </c>
      <c r="U11" t="b">
        <f>AND(L11,N11)</f>
        <v>0</v>
      </c>
    </row>
    <row r="12" spans="1:21" ht="20" customHeight="1" x14ac:dyDescent="0.35">
      <c r="A12" s="13">
        <f>F12/E12</f>
        <v>1.0049999999999999</v>
      </c>
      <c r="B12">
        <v>10</v>
      </c>
      <c r="C12" s="3" t="s">
        <v>12</v>
      </c>
      <c r="D12" s="3" t="s">
        <v>4121</v>
      </c>
      <c r="E12" s="5">
        <v>3000</v>
      </c>
      <c r="F12" s="5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9">
        <f>IFERROR(F12/M12,"NULL")</f>
        <v>158.68421052631578</v>
      </c>
      <c r="Q12" t="str">
        <f>LEFT(O12,SEARCH("/",O12,1)-1)</f>
        <v>film &amp; video</v>
      </c>
      <c r="R12" t="str">
        <f>RIGHT(O12,LEN(O12)-SEARCH("/",O12,1))</f>
        <v>television</v>
      </c>
      <c r="S12" s="17">
        <f>(((K12/60)/60)/24)+DATE(1970,1,1)</f>
        <v>41780.068043981482</v>
      </c>
      <c r="T12" s="15">
        <f>(((J12/60)/60)/24)+DATE(1970,1,1)</f>
        <v>41815.068043981482</v>
      </c>
      <c r="U12" t="b">
        <f>AND(L12,N12)</f>
        <v>0</v>
      </c>
    </row>
    <row r="13" spans="1:21" ht="20" customHeight="1" x14ac:dyDescent="0.35">
      <c r="A13" s="13">
        <f>F13/E13</f>
        <v>1.2050000000000001</v>
      </c>
      <c r="B13">
        <v>11</v>
      </c>
      <c r="C13" s="3" t="s">
        <v>13</v>
      </c>
      <c r="D13" s="3" t="s">
        <v>4122</v>
      </c>
      <c r="E13" s="5">
        <v>5000</v>
      </c>
      <c r="F13" s="5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9">
        <f>IFERROR(F13/M13,"NULL")</f>
        <v>80.333333333333329</v>
      </c>
      <c r="Q13" t="str">
        <f>LEFT(O13,SEARCH("/",O13,1)-1)</f>
        <v>film &amp; video</v>
      </c>
      <c r="R13" t="str">
        <f>RIGHT(O13,LEN(O13)-SEARCH("/",O13,1))</f>
        <v>television</v>
      </c>
      <c r="S13" s="17">
        <f>(((K13/60)/60)/24)+DATE(1970,1,1)</f>
        <v>42572.778495370367</v>
      </c>
      <c r="T13" s="15">
        <f>(((J13/60)/60)/24)+DATE(1970,1,1)</f>
        <v>42604.125</v>
      </c>
      <c r="U13" t="b">
        <f>AND(L13,N13)</f>
        <v>0</v>
      </c>
    </row>
    <row r="14" spans="1:21" ht="20" customHeight="1" x14ac:dyDescent="0.35">
      <c r="A14" s="13">
        <f>F14/E14</f>
        <v>1.6529333333333334</v>
      </c>
      <c r="B14">
        <v>12</v>
      </c>
      <c r="C14" s="3" t="s">
        <v>14</v>
      </c>
      <c r="D14" s="3" t="s">
        <v>4123</v>
      </c>
      <c r="E14" s="5">
        <v>30000</v>
      </c>
      <c r="F14" s="5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9">
        <f>IFERROR(F14/M14,"NULL")</f>
        <v>59.961305925030231</v>
      </c>
      <c r="Q14" t="str">
        <f>LEFT(O14,SEARCH("/",O14,1)-1)</f>
        <v>film &amp; video</v>
      </c>
      <c r="R14" t="str">
        <f>RIGHT(O14,LEN(O14)-SEARCH("/",O14,1))</f>
        <v>television</v>
      </c>
      <c r="S14" s="17">
        <f>(((K14/60)/60)/24)+DATE(1970,1,1)</f>
        <v>41791.713252314818</v>
      </c>
      <c r="T14" s="15">
        <f>(((J14/60)/60)/24)+DATE(1970,1,1)</f>
        <v>41836.125</v>
      </c>
      <c r="U14" t="b">
        <f>AND(L14,N14)</f>
        <v>0</v>
      </c>
    </row>
    <row r="15" spans="1:21" ht="20" customHeight="1" x14ac:dyDescent="0.35">
      <c r="A15" s="13">
        <f>F15/E15</f>
        <v>1.5997142857142856</v>
      </c>
      <c r="B15">
        <v>13</v>
      </c>
      <c r="C15" s="3" t="s">
        <v>15</v>
      </c>
      <c r="D15" s="3" t="s">
        <v>4124</v>
      </c>
      <c r="E15" s="5">
        <v>3500</v>
      </c>
      <c r="F15" s="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9">
        <f>IFERROR(F15/M15,"NULL")</f>
        <v>109.78431372549019</v>
      </c>
      <c r="Q15" t="str">
        <f>LEFT(O15,SEARCH("/",O15,1)-1)</f>
        <v>film &amp; video</v>
      </c>
      <c r="R15" t="str">
        <f>RIGHT(O15,LEN(O15)-SEARCH("/",O15,1))</f>
        <v>television</v>
      </c>
      <c r="S15" s="17">
        <f>(((K15/60)/60)/24)+DATE(1970,1,1)</f>
        <v>42508.677187499998</v>
      </c>
      <c r="T15" s="15">
        <f>(((J15/60)/60)/24)+DATE(1970,1,1)</f>
        <v>42544.852083333331</v>
      </c>
      <c r="U15" t="b">
        <f>AND(L15,N15)</f>
        <v>0</v>
      </c>
    </row>
    <row r="16" spans="1:21" ht="20" customHeight="1" x14ac:dyDescent="0.35">
      <c r="A16" s="13">
        <f>F16/E16</f>
        <v>1.0093333333333334</v>
      </c>
      <c r="B16">
        <v>14</v>
      </c>
      <c r="C16" s="3" t="s">
        <v>16</v>
      </c>
      <c r="D16" s="3" t="s">
        <v>4125</v>
      </c>
      <c r="E16" s="5">
        <v>6000</v>
      </c>
      <c r="F16" s="5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9">
        <f>IFERROR(F16/M16,"NULL")</f>
        <v>147.70731707317074</v>
      </c>
      <c r="Q16" t="str">
        <f>LEFT(O16,SEARCH("/",O16,1)-1)</f>
        <v>film &amp; video</v>
      </c>
      <c r="R16" t="str">
        <f>RIGHT(O16,LEN(O16)-SEARCH("/",O16,1))</f>
        <v>television</v>
      </c>
      <c r="S16" s="17">
        <f>(((K16/60)/60)/24)+DATE(1970,1,1)</f>
        <v>41808.02648148148</v>
      </c>
      <c r="T16" s="15">
        <f>(((J16/60)/60)/24)+DATE(1970,1,1)</f>
        <v>41833.582638888889</v>
      </c>
      <c r="U16" t="b">
        <f>AND(L16,N16)</f>
        <v>0</v>
      </c>
    </row>
    <row r="17" spans="1:21" ht="20" customHeight="1" x14ac:dyDescent="0.35">
      <c r="A17" s="13">
        <f>F17/E17</f>
        <v>1.0660000000000001</v>
      </c>
      <c r="B17">
        <v>15</v>
      </c>
      <c r="C17" s="3" t="s">
        <v>17</v>
      </c>
      <c r="D17" s="3" t="s">
        <v>4126</v>
      </c>
      <c r="E17" s="5">
        <v>2000</v>
      </c>
      <c r="F17" s="5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9">
        <f>IFERROR(F17/M17,"NULL")</f>
        <v>21.755102040816325</v>
      </c>
      <c r="Q17" t="str">
        <f>LEFT(O17,SEARCH("/",O17,1)-1)</f>
        <v>film &amp; video</v>
      </c>
      <c r="R17" t="str">
        <f>RIGHT(O17,LEN(O17)-SEARCH("/",O17,1))</f>
        <v>television</v>
      </c>
      <c r="S17" s="17">
        <f>(((K17/60)/60)/24)+DATE(1970,1,1)</f>
        <v>42256.391875000001</v>
      </c>
      <c r="T17" s="15">
        <f>(((J17/60)/60)/24)+DATE(1970,1,1)</f>
        <v>42274.843055555553</v>
      </c>
      <c r="U17" t="b">
        <f>AND(L17,N17)</f>
        <v>0</v>
      </c>
    </row>
    <row r="18" spans="1:21" ht="20" customHeight="1" x14ac:dyDescent="0.35">
      <c r="A18" s="13">
        <f>F18/E18</f>
        <v>1.0024166666666667</v>
      </c>
      <c r="B18">
        <v>16</v>
      </c>
      <c r="C18" s="3" t="s">
        <v>18</v>
      </c>
      <c r="D18" s="3" t="s">
        <v>4127</v>
      </c>
      <c r="E18" s="5">
        <v>12000</v>
      </c>
      <c r="F18" s="5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9">
        <f>IFERROR(F18/M18,"NULL")</f>
        <v>171.84285714285716</v>
      </c>
      <c r="Q18" t="str">
        <f>LEFT(O18,SEARCH("/",O18,1)-1)</f>
        <v>film &amp; video</v>
      </c>
      <c r="R18" t="str">
        <f>RIGHT(O18,LEN(O18)-SEARCH("/",O18,1))</f>
        <v>television</v>
      </c>
      <c r="S18" s="17">
        <f>(((K18/60)/60)/24)+DATE(1970,1,1)</f>
        <v>41760.796423611115</v>
      </c>
      <c r="T18" s="15">
        <f>(((J18/60)/60)/24)+DATE(1970,1,1)</f>
        <v>41806.229166666664</v>
      </c>
      <c r="U18" t="b">
        <f>AND(L18,N18)</f>
        <v>0</v>
      </c>
    </row>
    <row r="19" spans="1:21" ht="20" customHeight="1" x14ac:dyDescent="0.35">
      <c r="A19" s="13">
        <f>F19/E19</f>
        <v>1.0066666666666666</v>
      </c>
      <c r="B19">
        <v>17</v>
      </c>
      <c r="C19" s="3" t="s">
        <v>19</v>
      </c>
      <c r="D19" s="3" t="s">
        <v>4128</v>
      </c>
      <c r="E19" s="5">
        <v>1500</v>
      </c>
      <c r="F19" s="5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9">
        <f>IFERROR(F19/M19,"NULL")</f>
        <v>41.944444444444443</v>
      </c>
      <c r="Q19" t="str">
        <f>LEFT(O19,SEARCH("/",O19,1)-1)</f>
        <v>film &amp; video</v>
      </c>
      <c r="R19" t="str">
        <f>RIGHT(O19,LEN(O19)-SEARCH("/",O19,1))</f>
        <v>television</v>
      </c>
      <c r="S19" s="17">
        <f>(((K19/60)/60)/24)+DATE(1970,1,1)</f>
        <v>41917.731736111113</v>
      </c>
      <c r="T19" s="15">
        <f>(((J19/60)/60)/24)+DATE(1970,1,1)</f>
        <v>41947.773402777777</v>
      </c>
      <c r="U19" t="b">
        <f>AND(L19,N19)</f>
        <v>0</v>
      </c>
    </row>
    <row r="20" spans="1:21" ht="20" customHeight="1" x14ac:dyDescent="0.35">
      <c r="A20" s="13">
        <f>F20/E20</f>
        <v>1.0632110000000001</v>
      </c>
      <c r="B20">
        <v>18</v>
      </c>
      <c r="C20" s="3" t="s">
        <v>20</v>
      </c>
      <c r="D20" s="3" t="s">
        <v>4129</v>
      </c>
      <c r="E20" s="5">
        <v>30000</v>
      </c>
      <c r="F20" s="5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9">
        <f>IFERROR(F20/M20,"NULL")</f>
        <v>93.264122807017543</v>
      </c>
      <c r="Q20" t="str">
        <f>LEFT(O20,SEARCH("/",O20,1)-1)</f>
        <v>film &amp; video</v>
      </c>
      <c r="R20" t="str">
        <f>RIGHT(O20,LEN(O20)-SEARCH("/",O20,1))</f>
        <v>television</v>
      </c>
      <c r="S20" s="17">
        <f>(((K20/60)/60)/24)+DATE(1970,1,1)</f>
        <v>41869.542314814818</v>
      </c>
      <c r="T20" s="15">
        <f>(((J20/60)/60)/24)+DATE(1970,1,1)</f>
        <v>41899.542314814818</v>
      </c>
      <c r="U20" t="b">
        <f>AND(L20,N20)</f>
        <v>0</v>
      </c>
    </row>
    <row r="21" spans="1:21" ht="20" customHeight="1" x14ac:dyDescent="0.35">
      <c r="A21" s="13">
        <f>F21/E21</f>
        <v>1.4529411764705882</v>
      </c>
      <c r="B21">
        <v>19</v>
      </c>
      <c r="C21" s="3" t="s">
        <v>21</v>
      </c>
      <c r="D21" s="3" t="s">
        <v>4130</v>
      </c>
      <c r="E21" s="5">
        <v>850</v>
      </c>
      <c r="F21" s="5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9">
        <f>IFERROR(F21/M21,"NULL")</f>
        <v>56.136363636363633</v>
      </c>
      <c r="Q21" t="str">
        <f>LEFT(O21,SEARCH("/",O21,1)-1)</f>
        <v>film &amp; video</v>
      </c>
      <c r="R21" t="str">
        <f>RIGHT(O21,LEN(O21)-SEARCH("/",O21,1))</f>
        <v>television</v>
      </c>
      <c r="S21" s="17">
        <f>(((K21/60)/60)/24)+DATE(1970,1,1)</f>
        <v>42175.816365740742</v>
      </c>
      <c r="T21" s="15">
        <f>(((J21/60)/60)/24)+DATE(1970,1,1)</f>
        <v>42205.816365740742</v>
      </c>
      <c r="U21" t="b">
        <f>AND(L21,N21)</f>
        <v>0</v>
      </c>
    </row>
    <row r="22" spans="1:21" ht="20" customHeight="1" x14ac:dyDescent="0.35">
      <c r="A22" s="13">
        <f>F22/E22</f>
        <v>1.002</v>
      </c>
      <c r="B22">
        <v>20</v>
      </c>
      <c r="C22" s="3" t="s">
        <v>22</v>
      </c>
      <c r="D22" s="3" t="s">
        <v>4131</v>
      </c>
      <c r="E22" s="5">
        <v>2000</v>
      </c>
      <c r="F22" s="5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9">
        <f>IFERROR(F22/M22,"NULL")</f>
        <v>80.16</v>
      </c>
      <c r="Q22" t="str">
        <f>LEFT(O22,SEARCH("/",O22,1)-1)</f>
        <v>film &amp; video</v>
      </c>
      <c r="R22" t="str">
        <f>RIGHT(O22,LEN(O22)-SEARCH("/",O22,1))</f>
        <v>television</v>
      </c>
      <c r="S22" s="17">
        <f>(((K22/60)/60)/24)+DATE(1970,1,1)</f>
        <v>42200.758240740746</v>
      </c>
      <c r="T22" s="15">
        <f>(((J22/60)/60)/24)+DATE(1970,1,1)</f>
        <v>42260.758240740746</v>
      </c>
      <c r="U22" t="b">
        <f>AND(L22,N22)</f>
        <v>0</v>
      </c>
    </row>
    <row r="23" spans="1:21" ht="20" customHeight="1" x14ac:dyDescent="0.35">
      <c r="A23" s="13">
        <f>F23/E23</f>
        <v>1.0913513513513513</v>
      </c>
      <c r="B23">
        <v>21</v>
      </c>
      <c r="C23" s="3" t="s">
        <v>23</v>
      </c>
      <c r="D23" s="3" t="s">
        <v>4132</v>
      </c>
      <c r="E23" s="5">
        <v>18500</v>
      </c>
      <c r="F23" s="5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9">
        <f>IFERROR(F23/M23,"NULL")</f>
        <v>199.9009900990099</v>
      </c>
      <c r="Q23" t="str">
        <f>LEFT(O23,SEARCH("/",O23,1)-1)</f>
        <v>film &amp; video</v>
      </c>
      <c r="R23" t="str">
        <f>RIGHT(O23,LEN(O23)-SEARCH("/",O23,1))</f>
        <v>television</v>
      </c>
      <c r="S23" s="17">
        <f>(((K23/60)/60)/24)+DATE(1970,1,1)</f>
        <v>41878.627187500002</v>
      </c>
      <c r="T23" s="15">
        <f>(((J23/60)/60)/24)+DATE(1970,1,1)</f>
        <v>41908.627187500002</v>
      </c>
      <c r="U23" t="b">
        <f>AND(L23,N23)</f>
        <v>0</v>
      </c>
    </row>
    <row r="24" spans="1:21" ht="20" customHeight="1" x14ac:dyDescent="0.35">
      <c r="A24" s="13">
        <f>F24/E24</f>
        <v>1.1714285714285715</v>
      </c>
      <c r="B24">
        <v>22</v>
      </c>
      <c r="C24" s="3" t="s">
        <v>24</v>
      </c>
      <c r="D24" s="3" t="s">
        <v>4133</v>
      </c>
      <c r="E24" s="5">
        <v>350</v>
      </c>
      <c r="F24" s="5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9">
        <f>IFERROR(F24/M24,"NULL")</f>
        <v>51.25</v>
      </c>
      <c r="Q24" t="str">
        <f>LEFT(O24,SEARCH("/",O24,1)-1)</f>
        <v>film &amp; video</v>
      </c>
      <c r="R24" t="str">
        <f>RIGHT(O24,LEN(O24)-SEARCH("/",O24,1))</f>
        <v>television</v>
      </c>
      <c r="S24" s="17">
        <f>(((K24/60)/60)/24)+DATE(1970,1,1)</f>
        <v>41989.91134259259</v>
      </c>
      <c r="T24" s="15">
        <f>(((J24/60)/60)/24)+DATE(1970,1,1)</f>
        <v>42005.332638888889</v>
      </c>
      <c r="U24" t="b">
        <f>AND(L24,N24)</f>
        <v>0</v>
      </c>
    </row>
    <row r="25" spans="1:21" ht="20" customHeight="1" x14ac:dyDescent="0.35">
      <c r="A25" s="13">
        <f>F25/E25</f>
        <v>1.1850000000000001</v>
      </c>
      <c r="B25">
        <v>23</v>
      </c>
      <c r="C25" s="3" t="s">
        <v>25</v>
      </c>
      <c r="D25" s="3" t="s">
        <v>4134</v>
      </c>
      <c r="E25" s="5">
        <v>2000</v>
      </c>
      <c r="F25" s="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9">
        <f>IFERROR(F25/M25,"NULL")</f>
        <v>103.04347826086956</v>
      </c>
      <c r="Q25" t="str">
        <f>LEFT(O25,SEARCH("/",O25,1)-1)</f>
        <v>film &amp; video</v>
      </c>
      <c r="R25" t="str">
        <f>RIGHT(O25,LEN(O25)-SEARCH("/",O25,1))</f>
        <v>television</v>
      </c>
      <c r="S25" s="17">
        <f>(((K25/60)/60)/24)+DATE(1970,1,1)</f>
        <v>42097.778946759259</v>
      </c>
      <c r="T25" s="15">
        <f>(((J25/60)/60)/24)+DATE(1970,1,1)</f>
        <v>42124.638888888891</v>
      </c>
      <c r="U25" t="b">
        <f>AND(L25,N25)</f>
        <v>0</v>
      </c>
    </row>
    <row r="26" spans="1:21" ht="20" customHeight="1" x14ac:dyDescent="0.35">
      <c r="A26" s="13">
        <f>F26/E26</f>
        <v>1.0880768571428572</v>
      </c>
      <c r="B26">
        <v>24</v>
      </c>
      <c r="C26" s="3" t="s">
        <v>26</v>
      </c>
      <c r="D26" s="3" t="s">
        <v>4135</v>
      </c>
      <c r="E26" s="5">
        <v>35000</v>
      </c>
      <c r="F26" s="5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9">
        <f>IFERROR(F26/M26,"NULL")</f>
        <v>66.346149825783982</v>
      </c>
      <c r="Q26" t="str">
        <f>LEFT(O26,SEARCH("/",O26,1)-1)</f>
        <v>film &amp; video</v>
      </c>
      <c r="R26" t="str">
        <f>RIGHT(O26,LEN(O26)-SEARCH("/",O26,1))</f>
        <v>television</v>
      </c>
      <c r="S26" s="17">
        <f>(((K26/60)/60)/24)+DATE(1970,1,1)</f>
        <v>42229.820173611108</v>
      </c>
      <c r="T26" s="15">
        <f>(((J26/60)/60)/24)+DATE(1970,1,1)</f>
        <v>42262.818750000006</v>
      </c>
      <c r="U26" t="b">
        <f>AND(L26,N26)</f>
        <v>0</v>
      </c>
    </row>
    <row r="27" spans="1:21" ht="20" customHeight="1" x14ac:dyDescent="0.35">
      <c r="A27" s="13">
        <f>F27/E27</f>
        <v>1.3333333333333333</v>
      </c>
      <c r="B27">
        <v>25</v>
      </c>
      <c r="C27" s="3" t="s">
        <v>27</v>
      </c>
      <c r="D27" s="3" t="s">
        <v>4136</v>
      </c>
      <c r="E27" s="5">
        <v>600</v>
      </c>
      <c r="F27" s="5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9">
        <f>IFERROR(F27/M27,"NULL")</f>
        <v>57.142857142857146</v>
      </c>
      <c r="Q27" t="str">
        <f>LEFT(O27,SEARCH("/",O27,1)-1)</f>
        <v>film &amp; video</v>
      </c>
      <c r="R27" t="str">
        <f>RIGHT(O27,LEN(O27)-SEARCH("/",O27,1))</f>
        <v>television</v>
      </c>
      <c r="S27" s="17">
        <f>(((K27/60)/60)/24)+DATE(1970,1,1)</f>
        <v>42318.025011574078</v>
      </c>
      <c r="T27" s="15">
        <f>(((J27/60)/60)/24)+DATE(1970,1,1)</f>
        <v>42378.025011574078</v>
      </c>
      <c r="U27" t="b">
        <f>AND(L27,N27)</f>
        <v>0</v>
      </c>
    </row>
    <row r="28" spans="1:21" ht="20" customHeight="1" x14ac:dyDescent="0.35">
      <c r="A28" s="13">
        <f>F28/E28</f>
        <v>1.552</v>
      </c>
      <c r="B28">
        <v>26</v>
      </c>
      <c r="C28" s="3" t="s">
        <v>28</v>
      </c>
      <c r="D28" s="3" t="s">
        <v>4137</v>
      </c>
      <c r="E28" s="5">
        <v>1250</v>
      </c>
      <c r="F28" s="5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9">
        <f>IFERROR(F28/M28,"NULL")</f>
        <v>102.10526315789474</v>
      </c>
      <c r="Q28" t="str">
        <f>LEFT(O28,SEARCH("/",O28,1)-1)</f>
        <v>film &amp; video</v>
      </c>
      <c r="R28" t="str">
        <f>RIGHT(O28,LEN(O28)-SEARCH("/",O28,1))</f>
        <v>television</v>
      </c>
      <c r="S28" s="17">
        <f>(((K28/60)/60)/24)+DATE(1970,1,1)</f>
        <v>41828.515555555554</v>
      </c>
      <c r="T28" s="15">
        <f>(((J28/60)/60)/24)+DATE(1970,1,1)</f>
        <v>41868.515555555554</v>
      </c>
      <c r="U28" t="b">
        <f>AND(L28,N28)</f>
        <v>0</v>
      </c>
    </row>
    <row r="29" spans="1:21" ht="20" customHeight="1" x14ac:dyDescent="0.35">
      <c r="A29" s="13">
        <f>F29/E29</f>
        <v>1.1172500000000001</v>
      </c>
      <c r="B29">
        <v>27</v>
      </c>
      <c r="C29" s="3" t="s">
        <v>29</v>
      </c>
      <c r="D29" s="3" t="s">
        <v>4138</v>
      </c>
      <c r="E29" s="5">
        <v>20000</v>
      </c>
      <c r="F29" s="5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9">
        <f>IFERROR(F29/M29,"NULL")</f>
        <v>148.96666666666667</v>
      </c>
      <c r="Q29" t="str">
        <f>LEFT(O29,SEARCH("/",O29,1)-1)</f>
        <v>film &amp; video</v>
      </c>
      <c r="R29" t="str">
        <f>RIGHT(O29,LEN(O29)-SEARCH("/",O29,1))</f>
        <v>television</v>
      </c>
      <c r="S29" s="17">
        <f>(((K29/60)/60)/24)+DATE(1970,1,1)</f>
        <v>41929.164733796293</v>
      </c>
      <c r="T29" s="15">
        <f>(((J29/60)/60)/24)+DATE(1970,1,1)</f>
        <v>41959.206400462965</v>
      </c>
      <c r="U29" t="b">
        <f>AND(L29,N29)</f>
        <v>0</v>
      </c>
    </row>
    <row r="30" spans="1:21" ht="20" customHeight="1" x14ac:dyDescent="0.35">
      <c r="A30" s="13">
        <f>F30/E30</f>
        <v>1.0035000000000001</v>
      </c>
      <c r="B30">
        <v>28</v>
      </c>
      <c r="C30" s="3" t="s">
        <v>30</v>
      </c>
      <c r="D30" s="3" t="s">
        <v>4139</v>
      </c>
      <c r="E30" s="5">
        <v>12000</v>
      </c>
      <c r="F30" s="5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9">
        <f>IFERROR(F30/M30,"NULL")</f>
        <v>169.6056338028169</v>
      </c>
      <c r="Q30" t="str">
        <f>LEFT(O30,SEARCH("/",O30,1)-1)</f>
        <v>film &amp; video</v>
      </c>
      <c r="R30" t="str">
        <f>RIGHT(O30,LEN(O30)-SEARCH("/",O30,1))</f>
        <v>television</v>
      </c>
      <c r="S30" s="17">
        <f>(((K30/60)/60)/24)+DATE(1970,1,1)</f>
        <v>42324.96393518518</v>
      </c>
      <c r="T30" s="15">
        <f>(((J30/60)/60)/24)+DATE(1970,1,1)</f>
        <v>42354.96393518518</v>
      </c>
      <c r="U30" t="b">
        <f>AND(L30,N30)</f>
        <v>0</v>
      </c>
    </row>
    <row r="31" spans="1:21" ht="20" customHeight="1" x14ac:dyDescent="0.35">
      <c r="A31" s="13">
        <f>F31/E31</f>
        <v>1.2333333333333334</v>
      </c>
      <c r="B31">
        <v>29</v>
      </c>
      <c r="C31" s="3" t="s">
        <v>31</v>
      </c>
      <c r="D31" s="3" t="s">
        <v>4140</v>
      </c>
      <c r="E31" s="5">
        <v>3000</v>
      </c>
      <c r="F31" s="5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9">
        <f>IFERROR(F31/M31,"NULL")</f>
        <v>31.623931623931625</v>
      </c>
      <c r="Q31" t="str">
        <f>LEFT(O31,SEARCH("/",O31,1)-1)</f>
        <v>film &amp; video</v>
      </c>
      <c r="R31" t="str">
        <f>RIGHT(O31,LEN(O31)-SEARCH("/",O31,1))</f>
        <v>television</v>
      </c>
      <c r="S31" s="17">
        <f>(((K31/60)/60)/24)+DATE(1970,1,1)</f>
        <v>41812.67324074074</v>
      </c>
      <c r="T31" s="15">
        <f>(((J31/60)/60)/24)+DATE(1970,1,1)</f>
        <v>41842.67324074074</v>
      </c>
      <c r="U31" t="b">
        <f>AND(L31,N31)</f>
        <v>0</v>
      </c>
    </row>
    <row r="32" spans="1:21" ht="20" customHeight="1" x14ac:dyDescent="0.35">
      <c r="A32" s="13">
        <f>F32/E32</f>
        <v>1.0129975</v>
      </c>
      <c r="B32">
        <v>30</v>
      </c>
      <c r="C32" s="3" t="s">
        <v>32</v>
      </c>
      <c r="D32" s="3" t="s">
        <v>4141</v>
      </c>
      <c r="E32" s="5">
        <v>4000</v>
      </c>
      <c r="F32" s="5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9">
        <f>IFERROR(F32/M32,"NULL")</f>
        <v>76.45264150943396</v>
      </c>
      <c r="Q32" t="str">
        <f>LEFT(O32,SEARCH("/",O32,1)-1)</f>
        <v>film &amp; video</v>
      </c>
      <c r="R32" t="str">
        <f>RIGHT(O32,LEN(O32)-SEARCH("/",O32,1))</f>
        <v>television</v>
      </c>
      <c r="S32" s="17">
        <f>(((K32/60)/60)/24)+DATE(1970,1,1)</f>
        <v>41842.292997685188</v>
      </c>
      <c r="T32" s="15">
        <f>(((J32/60)/60)/24)+DATE(1970,1,1)</f>
        <v>41872.292997685188</v>
      </c>
      <c r="U32" t="b">
        <f>AND(L32,N32)</f>
        <v>0</v>
      </c>
    </row>
    <row r="33" spans="1:21" ht="20" customHeight="1" x14ac:dyDescent="0.35">
      <c r="A33" s="13">
        <f>F33/E33</f>
        <v>1</v>
      </c>
      <c r="B33">
        <v>31</v>
      </c>
      <c r="C33" s="3" t="s">
        <v>33</v>
      </c>
      <c r="D33" s="3" t="s">
        <v>4142</v>
      </c>
      <c r="E33" s="5">
        <v>13</v>
      </c>
      <c r="F33" s="5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9">
        <f>IFERROR(F33/M33,"NULL")</f>
        <v>13</v>
      </c>
      <c r="Q33" t="str">
        <f>LEFT(O33,SEARCH("/",O33,1)-1)</f>
        <v>film &amp; video</v>
      </c>
      <c r="R33" t="str">
        <f>RIGHT(O33,LEN(O33)-SEARCH("/",O33,1))</f>
        <v>television</v>
      </c>
      <c r="S33" s="17">
        <f>(((K33/60)/60)/24)+DATE(1970,1,1)</f>
        <v>42376.79206018518</v>
      </c>
      <c r="T33" s="15">
        <f>(((J33/60)/60)/24)+DATE(1970,1,1)</f>
        <v>42394.79206018518</v>
      </c>
      <c r="U33" t="b">
        <f>AND(L33,N33)</f>
        <v>0</v>
      </c>
    </row>
    <row r="34" spans="1:21" ht="20" customHeight="1" x14ac:dyDescent="0.35">
      <c r="A34" s="13">
        <f>F34/E34</f>
        <v>1.0024604569420035</v>
      </c>
      <c r="B34">
        <v>32</v>
      </c>
      <c r="C34" s="3" t="s">
        <v>34</v>
      </c>
      <c r="D34" s="3" t="s">
        <v>4143</v>
      </c>
      <c r="E34" s="5">
        <v>28450</v>
      </c>
      <c r="F34" s="5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9">
        <f>IFERROR(F34/M34,"NULL")</f>
        <v>320.44943820224717</v>
      </c>
      <c r="Q34" t="str">
        <f>LEFT(O34,SEARCH("/",O34,1)-1)</f>
        <v>film &amp; video</v>
      </c>
      <c r="R34" t="str">
        <f>RIGHT(O34,LEN(O34)-SEARCH("/",O34,1))</f>
        <v>television</v>
      </c>
      <c r="S34" s="17">
        <f>(((K34/60)/60)/24)+DATE(1970,1,1)</f>
        <v>42461.627511574072</v>
      </c>
      <c r="T34" s="15">
        <f>(((J34/60)/60)/24)+DATE(1970,1,1)</f>
        <v>42503.165972222225</v>
      </c>
      <c r="U34" t="b">
        <f>AND(L34,N34)</f>
        <v>0</v>
      </c>
    </row>
    <row r="35" spans="1:21" ht="20" customHeight="1" x14ac:dyDescent="0.35">
      <c r="A35" s="13">
        <f>F35/E35</f>
        <v>1.0209523809523811</v>
      </c>
      <c r="B35">
        <v>33</v>
      </c>
      <c r="C35" s="3" t="s">
        <v>35</v>
      </c>
      <c r="D35" s="3" t="s">
        <v>4144</v>
      </c>
      <c r="E35" s="5">
        <v>5250</v>
      </c>
      <c r="F35" s="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9">
        <f>IFERROR(F35/M35,"NULL")</f>
        <v>83.75</v>
      </c>
      <c r="Q35" t="str">
        <f>LEFT(O35,SEARCH("/",O35,1)-1)</f>
        <v>film &amp; video</v>
      </c>
      <c r="R35" t="str">
        <f>RIGHT(O35,LEN(O35)-SEARCH("/",O35,1))</f>
        <v>television</v>
      </c>
      <c r="S35" s="17">
        <f>(((K35/60)/60)/24)+DATE(1970,1,1)</f>
        <v>42286.660891203705</v>
      </c>
      <c r="T35" s="15">
        <f>(((J35/60)/60)/24)+DATE(1970,1,1)</f>
        <v>42316.702557870376</v>
      </c>
      <c r="U35" t="b">
        <f>AND(L35,N35)</f>
        <v>0</v>
      </c>
    </row>
    <row r="36" spans="1:21" ht="20" customHeight="1" x14ac:dyDescent="0.35">
      <c r="A36" s="13">
        <f>F36/E36</f>
        <v>1.3046153846153845</v>
      </c>
      <c r="B36">
        <v>34</v>
      </c>
      <c r="C36" s="3" t="s">
        <v>36</v>
      </c>
      <c r="D36" s="3" t="s">
        <v>4145</v>
      </c>
      <c r="E36" s="5">
        <v>2600</v>
      </c>
      <c r="F36" s="5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9">
        <f>IFERROR(F36/M36,"NULL")</f>
        <v>49.882352941176471</v>
      </c>
      <c r="Q36" t="str">
        <f>LEFT(O36,SEARCH("/",O36,1)-1)</f>
        <v>film &amp; video</v>
      </c>
      <c r="R36" t="str">
        <f>RIGHT(O36,LEN(O36)-SEARCH("/",O36,1))</f>
        <v>television</v>
      </c>
      <c r="S36" s="17">
        <f>(((K36/60)/60)/24)+DATE(1970,1,1)</f>
        <v>41841.321770833332</v>
      </c>
      <c r="T36" s="15">
        <f>(((J36/60)/60)/24)+DATE(1970,1,1)</f>
        <v>41856.321770833332</v>
      </c>
      <c r="U36" t="b">
        <f>AND(L36,N36)</f>
        <v>0</v>
      </c>
    </row>
    <row r="37" spans="1:21" ht="20" customHeight="1" x14ac:dyDescent="0.35">
      <c r="A37" s="13">
        <f>F37/E37</f>
        <v>1.665</v>
      </c>
      <c r="B37">
        <v>35</v>
      </c>
      <c r="C37" s="3" t="s">
        <v>37</v>
      </c>
      <c r="D37" s="3" t="s">
        <v>4146</v>
      </c>
      <c r="E37" s="5">
        <v>1000</v>
      </c>
      <c r="F37" s="5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9">
        <f>IFERROR(F37/M37,"NULL")</f>
        <v>59.464285714285715</v>
      </c>
      <c r="Q37" t="str">
        <f>LEFT(O37,SEARCH("/",O37,1)-1)</f>
        <v>film &amp; video</v>
      </c>
      <c r="R37" t="str">
        <f>RIGHT(O37,LEN(O37)-SEARCH("/",O37,1))</f>
        <v>television</v>
      </c>
      <c r="S37" s="17">
        <f>(((K37/60)/60)/24)+DATE(1970,1,1)</f>
        <v>42098.291828703703</v>
      </c>
      <c r="T37" s="15">
        <f>(((J37/60)/60)/24)+DATE(1970,1,1)</f>
        <v>42122</v>
      </c>
      <c r="U37" t="b">
        <f>AND(L37,N37)</f>
        <v>0</v>
      </c>
    </row>
    <row r="38" spans="1:21" ht="20" customHeight="1" x14ac:dyDescent="0.35">
      <c r="A38" s="13">
        <f>F38/E38</f>
        <v>1.4215</v>
      </c>
      <c r="B38">
        <v>36</v>
      </c>
      <c r="C38" s="3" t="s">
        <v>38</v>
      </c>
      <c r="D38" s="3" t="s">
        <v>4147</v>
      </c>
      <c r="E38" s="5">
        <v>6000</v>
      </c>
      <c r="F38" s="5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9">
        <f>IFERROR(F38/M38,"NULL")</f>
        <v>193.84090909090909</v>
      </c>
      <c r="Q38" t="str">
        <f>LEFT(O38,SEARCH("/",O38,1)-1)</f>
        <v>film &amp; video</v>
      </c>
      <c r="R38" t="str">
        <f>RIGHT(O38,LEN(O38)-SEARCH("/",O38,1))</f>
        <v>television</v>
      </c>
      <c r="S38" s="17">
        <f>(((K38/60)/60)/24)+DATE(1970,1,1)</f>
        <v>42068.307002314818</v>
      </c>
      <c r="T38" s="15">
        <f>(((J38/60)/60)/24)+DATE(1970,1,1)</f>
        <v>42098.265335648146</v>
      </c>
      <c r="U38" t="b">
        <f>AND(L38,N38)</f>
        <v>0</v>
      </c>
    </row>
    <row r="39" spans="1:21" ht="20" customHeight="1" x14ac:dyDescent="0.35">
      <c r="A39" s="13">
        <f>F39/E39</f>
        <v>1.8344090909090909</v>
      </c>
      <c r="B39">
        <v>37</v>
      </c>
      <c r="C39" s="3" t="s">
        <v>39</v>
      </c>
      <c r="D39" s="3" t="s">
        <v>4148</v>
      </c>
      <c r="E39" s="5">
        <v>22000</v>
      </c>
      <c r="F39" s="5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9">
        <f>IFERROR(F39/M39,"NULL")</f>
        <v>159.51383399209487</v>
      </c>
      <c r="Q39" t="str">
        <f>LEFT(O39,SEARCH("/",O39,1)-1)</f>
        <v>film &amp; video</v>
      </c>
      <c r="R39" t="str">
        <f>RIGHT(O39,LEN(O39)-SEARCH("/",O39,1))</f>
        <v>television</v>
      </c>
      <c r="S39" s="17">
        <f>(((K39/60)/60)/24)+DATE(1970,1,1)</f>
        <v>42032.693043981482</v>
      </c>
      <c r="T39" s="15">
        <f>(((J39/60)/60)/24)+DATE(1970,1,1)</f>
        <v>42062.693043981482</v>
      </c>
      <c r="U39" t="b">
        <f>AND(L39,N39)</f>
        <v>0</v>
      </c>
    </row>
    <row r="40" spans="1:21" ht="20" customHeight="1" x14ac:dyDescent="0.35">
      <c r="A40" s="13">
        <f>F40/E40</f>
        <v>1.1004</v>
      </c>
      <c r="B40">
        <v>38</v>
      </c>
      <c r="C40" s="3" t="s">
        <v>40</v>
      </c>
      <c r="D40" s="3" t="s">
        <v>4149</v>
      </c>
      <c r="E40" s="5">
        <v>2500</v>
      </c>
      <c r="F40" s="5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9">
        <f>IFERROR(F40/M40,"NULL")</f>
        <v>41.68181818181818</v>
      </c>
      <c r="Q40" t="str">
        <f>LEFT(O40,SEARCH("/",O40,1)-1)</f>
        <v>film &amp; video</v>
      </c>
      <c r="R40" t="str">
        <f>RIGHT(O40,LEN(O40)-SEARCH("/",O40,1))</f>
        <v>television</v>
      </c>
      <c r="S40" s="17">
        <f>(((K40/60)/60)/24)+DATE(1970,1,1)</f>
        <v>41375.057222222218</v>
      </c>
      <c r="T40" s="15">
        <f>(((J40/60)/60)/24)+DATE(1970,1,1)</f>
        <v>41405.057222222218</v>
      </c>
      <c r="U40" t="b">
        <f>AND(L40,N40)</f>
        <v>0</v>
      </c>
    </row>
    <row r="41" spans="1:21" ht="20" customHeight="1" x14ac:dyDescent="0.35">
      <c r="A41" s="13">
        <f>F41/E41</f>
        <v>1.3098000000000001</v>
      </c>
      <c r="B41">
        <v>39</v>
      </c>
      <c r="C41" s="3" t="s">
        <v>41</v>
      </c>
      <c r="D41" s="3" t="s">
        <v>4150</v>
      </c>
      <c r="E41" s="5">
        <v>25000</v>
      </c>
      <c r="F41" s="5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9">
        <f>IFERROR(F41/M41,"NULL")</f>
        <v>150.89861751152074</v>
      </c>
      <c r="Q41" t="str">
        <f>LEFT(O41,SEARCH("/",O41,1)-1)</f>
        <v>film &amp; video</v>
      </c>
      <c r="R41" t="str">
        <f>RIGHT(O41,LEN(O41)-SEARCH("/",O41,1))</f>
        <v>television</v>
      </c>
      <c r="S41" s="17">
        <f>(((K41/60)/60)/24)+DATE(1970,1,1)</f>
        <v>41754.047083333331</v>
      </c>
      <c r="T41" s="15">
        <f>(((J41/60)/60)/24)+DATE(1970,1,1)</f>
        <v>41784.957638888889</v>
      </c>
      <c r="U41" t="b">
        <f>AND(L41,N41)</f>
        <v>0</v>
      </c>
    </row>
    <row r="42" spans="1:21" ht="20" customHeight="1" x14ac:dyDescent="0.35">
      <c r="A42" s="13">
        <f>F42/E42</f>
        <v>1.0135000000000001</v>
      </c>
      <c r="B42">
        <v>40</v>
      </c>
      <c r="C42" s="3" t="s">
        <v>42</v>
      </c>
      <c r="D42" s="3" t="s">
        <v>4151</v>
      </c>
      <c r="E42" s="5">
        <v>2000</v>
      </c>
      <c r="F42" s="5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9">
        <f>IFERROR(F42/M42,"NULL")</f>
        <v>126.6875</v>
      </c>
      <c r="Q42" t="str">
        <f>LEFT(O42,SEARCH("/",O42,1)-1)</f>
        <v>film &amp; video</v>
      </c>
      <c r="R42" t="str">
        <f>RIGHT(O42,LEN(O42)-SEARCH("/",O42,1))</f>
        <v>television</v>
      </c>
      <c r="S42" s="17">
        <f>(((K42/60)/60)/24)+DATE(1970,1,1)</f>
        <v>41789.21398148148</v>
      </c>
      <c r="T42" s="15">
        <f>(((J42/60)/60)/24)+DATE(1970,1,1)</f>
        <v>41809.166666666664</v>
      </c>
      <c r="U42" t="b">
        <f>AND(L42,N42)</f>
        <v>0</v>
      </c>
    </row>
    <row r="43" spans="1:21" ht="20" customHeight="1" x14ac:dyDescent="0.35">
      <c r="A43" s="13">
        <f>F43/E43</f>
        <v>1</v>
      </c>
      <c r="B43">
        <v>41</v>
      </c>
      <c r="C43" s="3" t="s">
        <v>43</v>
      </c>
      <c r="D43" s="3" t="s">
        <v>4152</v>
      </c>
      <c r="E43" s="5">
        <v>2000</v>
      </c>
      <c r="F43" s="5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9">
        <f>IFERROR(F43/M43,"NULL")</f>
        <v>105.26315789473684</v>
      </c>
      <c r="Q43" t="str">
        <f>LEFT(O43,SEARCH("/",O43,1)-1)</f>
        <v>film &amp; video</v>
      </c>
      <c r="R43" t="str">
        <f>RIGHT(O43,LEN(O43)-SEARCH("/",O43,1))</f>
        <v>television</v>
      </c>
      <c r="S43" s="17">
        <f>(((K43/60)/60)/24)+DATE(1970,1,1)</f>
        <v>41887.568912037037</v>
      </c>
      <c r="T43" s="15">
        <f>(((J43/60)/60)/24)+DATE(1970,1,1)</f>
        <v>41917.568912037037</v>
      </c>
      <c r="U43" t="b">
        <f>AND(L43,N43)</f>
        <v>0</v>
      </c>
    </row>
    <row r="44" spans="1:21" ht="20" customHeight="1" x14ac:dyDescent="0.35">
      <c r="A44" s="13">
        <f>F44/E44</f>
        <v>1.4185714285714286</v>
      </c>
      <c r="B44">
        <v>42</v>
      </c>
      <c r="C44" s="3" t="s">
        <v>44</v>
      </c>
      <c r="D44" s="3" t="s">
        <v>4153</v>
      </c>
      <c r="E44" s="5">
        <v>14000</v>
      </c>
      <c r="F44" s="5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9">
        <f>IFERROR(F44/M44,"NULL")</f>
        <v>117.51479289940828</v>
      </c>
      <c r="Q44" t="str">
        <f>LEFT(O44,SEARCH("/",O44,1)-1)</f>
        <v>film &amp; video</v>
      </c>
      <c r="R44" t="str">
        <f>RIGHT(O44,LEN(O44)-SEARCH("/",O44,1))</f>
        <v>television</v>
      </c>
      <c r="S44" s="17">
        <f>(((K44/60)/60)/24)+DATE(1970,1,1)</f>
        <v>41971.639189814814</v>
      </c>
      <c r="T44" s="15">
        <f>(((J44/60)/60)/24)+DATE(1970,1,1)</f>
        <v>42001.639189814814</v>
      </c>
      <c r="U44" t="b">
        <f>AND(L44,N44)</f>
        <v>0</v>
      </c>
    </row>
    <row r="45" spans="1:21" ht="20" customHeight="1" x14ac:dyDescent="0.35">
      <c r="A45" s="13">
        <f>F45/E45</f>
        <v>3.0865999999999998</v>
      </c>
      <c r="B45">
        <v>43</v>
      </c>
      <c r="C45" s="3" t="s">
        <v>45</v>
      </c>
      <c r="D45" s="3" t="s">
        <v>4154</v>
      </c>
      <c r="E45" s="5">
        <v>10000</v>
      </c>
      <c r="F45" s="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9">
        <f>IFERROR(F45/M45,"NULL")</f>
        <v>117.36121673003802</v>
      </c>
      <c r="Q45" t="str">
        <f>LEFT(O45,SEARCH("/",O45,1)-1)</f>
        <v>film &amp; video</v>
      </c>
      <c r="R45" t="str">
        <f>RIGHT(O45,LEN(O45)-SEARCH("/",O45,1))</f>
        <v>television</v>
      </c>
      <c r="S45" s="17">
        <f>(((K45/60)/60)/24)+DATE(1970,1,1)</f>
        <v>41802.790347222224</v>
      </c>
      <c r="T45" s="15">
        <f>(((J45/60)/60)/24)+DATE(1970,1,1)</f>
        <v>41833</v>
      </c>
      <c r="U45" t="b">
        <f>AND(L45,N45)</f>
        <v>0</v>
      </c>
    </row>
    <row r="46" spans="1:21" ht="20" customHeight="1" x14ac:dyDescent="0.35">
      <c r="A46" s="13">
        <f>F46/E46</f>
        <v>1</v>
      </c>
      <c r="B46">
        <v>44</v>
      </c>
      <c r="C46" s="3" t="s">
        <v>46</v>
      </c>
      <c r="D46" s="3" t="s">
        <v>4155</v>
      </c>
      <c r="E46" s="5">
        <v>2000</v>
      </c>
      <c r="F46" s="5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9">
        <f>IFERROR(F46/M46,"NULL")</f>
        <v>133.33333333333334</v>
      </c>
      <c r="Q46" t="str">
        <f>LEFT(O46,SEARCH("/",O46,1)-1)</f>
        <v>film &amp; video</v>
      </c>
      <c r="R46" t="str">
        <f>RIGHT(O46,LEN(O46)-SEARCH("/",O46,1))</f>
        <v>television</v>
      </c>
      <c r="S46" s="17">
        <f>(((K46/60)/60)/24)+DATE(1970,1,1)</f>
        <v>41874.098807870374</v>
      </c>
      <c r="T46" s="15">
        <f>(((J46/60)/60)/24)+DATE(1970,1,1)</f>
        <v>41919.098807870374</v>
      </c>
      <c r="U46" t="b">
        <f>AND(L46,N46)</f>
        <v>0</v>
      </c>
    </row>
    <row r="47" spans="1:21" ht="20" customHeight="1" x14ac:dyDescent="0.35">
      <c r="A47" s="13">
        <f>F47/E47</f>
        <v>1.2</v>
      </c>
      <c r="B47">
        <v>45</v>
      </c>
      <c r="C47" s="3" t="s">
        <v>47</v>
      </c>
      <c r="D47" s="3" t="s">
        <v>4156</v>
      </c>
      <c r="E47" s="5">
        <v>5000</v>
      </c>
      <c r="F47" s="5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9">
        <f>IFERROR(F47/M47,"NULL")</f>
        <v>98.360655737704917</v>
      </c>
      <c r="Q47" t="str">
        <f>LEFT(O47,SEARCH("/",O47,1)-1)</f>
        <v>film &amp; video</v>
      </c>
      <c r="R47" t="str">
        <f>RIGHT(O47,LEN(O47)-SEARCH("/",O47,1))</f>
        <v>television</v>
      </c>
      <c r="S47" s="17">
        <f>(((K47/60)/60)/24)+DATE(1970,1,1)</f>
        <v>42457.623923611114</v>
      </c>
      <c r="T47" s="15">
        <f>(((J47/60)/60)/24)+DATE(1970,1,1)</f>
        <v>42487.623923611114</v>
      </c>
      <c r="U47" t="b">
        <f>AND(L47,N47)</f>
        <v>0</v>
      </c>
    </row>
    <row r="48" spans="1:21" ht="20" customHeight="1" x14ac:dyDescent="0.35">
      <c r="A48" s="13">
        <f>F48/E48</f>
        <v>1.0416666666666667</v>
      </c>
      <c r="B48">
        <v>46</v>
      </c>
      <c r="C48" s="3" t="s">
        <v>48</v>
      </c>
      <c r="D48" s="3" t="s">
        <v>4157</v>
      </c>
      <c r="E48" s="5">
        <v>8400</v>
      </c>
      <c r="F48" s="5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9">
        <f>IFERROR(F48/M48,"NULL")</f>
        <v>194.44444444444446</v>
      </c>
      <c r="Q48" t="str">
        <f>LEFT(O48,SEARCH("/",O48,1)-1)</f>
        <v>film &amp; video</v>
      </c>
      <c r="R48" t="str">
        <f>RIGHT(O48,LEN(O48)-SEARCH("/",O48,1))</f>
        <v>television</v>
      </c>
      <c r="S48" s="17">
        <f>(((K48/60)/60)/24)+DATE(1970,1,1)</f>
        <v>42323.964976851858</v>
      </c>
      <c r="T48" s="15">
        <f>(((J48/60)/60)/24)+DATE(1970,1,1)</f>
        <v>42353.964976851858</v>
      </c>
      <c r="U48" t="b">
        <f>AND(L48,N48)</f>
        <v>0</v>
      </c>
    </row>
    <row r="49" spans="1:21" ht="20" customHeight="1" x14ac:dyDescent="0.35">
      <c r="A49" s="13">
        <f>F49/E49</f>
        <v>1.0761100000000001</v>
      </c>
      <c r="B49">
        <v>47</v>
      </c>
      <c r="C49" s="3" t="s">
        <v>49</v>
      </c>
      <c r="D49" s="3" t="s">
        <v>4158</v>
      </c>
      <c r="E49" s="5">
        <v>5000</v>
      </c>
      <c r="F49" s="5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9">
        <f>IFERROR(F49/M49,"NULL")</f>
        <v>76.865000000000009</v>
      </c>
      <c r="Q49" t="str">
        <f>LEFT(O49,SEARCH("/",O49,1)-1)</f>
        <v>film &amp; video</v>
      </c>
      <c r="R49" t="str">
        <f>RIGHT(O49,LEN(O49)-SEARCH("/",O49,1))</f>
        <v>television</v>
      </c>
      <c r="S49" s="17">
        <f>(((K49/60)/60)/24)+DATE(1970,1,1)</f>
        <v>41932.819525462961</v>
      </c>
      <c r="T49" s="15">
        <f>(((J49/60)/60)/24)+DATE(1970,1,1)</f>
        <v>41992.861192129625</v>
      </c>
      <c r="U49" t="b">
        <f>AND(L49,N49)</f>
        <v>0</v>
      </c>
    </row>
    <row r="50" spans="1:21" ht="20" customHeight="1" x14ac:dyDescent="0.35">
      <c r="A50" s="13">
        <f>F50/E50</f>
        <v>1.0794999999999999</v>
      </c>
      <c r="B50">
        <v>48</v>
      </c>
      <c r="C50" s="3" t="s">
        <v>50</v>
      </c>
      <c r="D50" s="3" t="s">
        <v>4159</v>
      </c>
      <c r="E50" s="5">
        <v>2000</v>
      </c>
      <c r="F50" s="5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9">
        <f>IFERROR(F50/M50,"NULL")</f>
        <v>56.815789473684212</v>
      </c>
      <c r="Q50" t="str">
        <f>LEFT(O50,SEARCH("/",O50,1)-1)</f>
        <v>film &amp; video</v>
      </c>
      <c r="R50" t="str">
        <f>RIGHT(O50,LEN(O50)-SEARCH("/",O50,1))</f>
        <v>television</v>
      </c>
      <c r="S50" s="17">
        <f>(((K50/60)/60)/24)+DATE(1970,1,1)</f>
        <v>42033.516898148147</v>
      </c>
      <c r="T50" s="15">
        <f>(((J50/60)/60)/24)+DATE(1970,1,1)</f>
        <v>42064.5</v>
      </c>
      <c r="U50" t="b">
        <f>AND(L50,N50)</f>
        <v>0</v>
      </c>
    </row>
    <row r="51" spans="1:21" ht="20" customHeight="1" x14ac:dyDescent="0.35">
      <c r="A51" s="13">
        <f>F51/E51</f>
        <v>1</v>
      </c>
      <c r="B51">
        <v>49</v>
      </c>
      <c r="C51" s="3" t="s">
        <v>51</v>
      </c>
      <c r="D51" s="3" t="s">
        <v>4160</v>
      </c>
      <c r="E51" s="5">
        <v>12000</v>
      </c>
      <c r="F51" s="5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9">
        <f>IFERROR(F51/M51,"NULL")</f>
        <v>137.93103448275863</v>
      </c>
      <c r="Q51" t="str">
        <f>LEFT(O51,SEARCH("/",O51,1)-1)</f>
        <v>film &amp; video</v>
      </c>
      <c r="R51" t="str">
        <f>RIGHT(O51,LEN(O51)-SEARCH("/",O51,1))</f>
        <v>television</v>
      </c>
      <c r="S51" s="17">
        <f>(((K51/60)/60)/24)+DATE(1970,1,1)</f>
        <v>42271.176446759258</v>
      </c>
      <c r="T51" s="15">
        <f>(((J51/60)/60)/24)+DATE(1970,1,1)</f>
        <v>42301.176446759258</v>
      </c>
      <c r="U51" t="b">
        <f>AND(L51,N51)</f>
        <v>0</v>
      </c>
    </row>
    <row r="52" spans="1:21" ht="20" customHeight="1" x14ac:dyDescent="0.35">
      <c r="A52" s="13">
        <f>F52/E52</f>
        <v>1</v>
      </c>
      <c r="B52">
        <v>50</v>
      </c>
      <c r="C52" s="3" t="s">
        <v>52</v>
      </c>
      <c r="D52" s="3" t="s">
        <v>4161</v>
      </c>
      <c r="E52" s="5">
        <v>600</v>
      </c>
      <c r="F52" s="5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9">
        <f>IFERROR(F52/M52,"NULL")</f>
        <v>27.272727272727273</v>
      </c>
      <c r="Q52" t="str">
        <f>LEFT(O52,SEARCH("/",O52,1)-1)</f>
        <v>film &amp; video</v>
      </c>
      <c r="R52" t="str">
        <f>RIGHT(O52,LEN(O52)-SEARCH("/",O52,1))</f>
        <v>television</v>
      </c>
      <c r="S52" s="17">
        <f>(((K52/60)/60)/24)+DATE(1970,1,1)</f>
        <v>41995.752986111111</v>
      </c>
      <c r="T52" s="15">
        <f>(((J52/60)/60)/24)+DATE(1970,1,1)</f>
        <v>42034.708333333328</v>
      </c>
      <c r="U52" t="b">
        <f>AND(L52,N52)</f>
        <v>0</v>
      </c>
    </row>
    <row r="53" spans="1:21" ht="20" customHeight="1" x14ac:dyDescent="0.35">
      <c r="A53" s="13">
        <f>F53/E53</f>
        <v>1.2801818181818181</v>
      </c>
      <c r="B53">
        <v>51</v>
      </c>
      <c r="C53" s="3" t="s">
        <v>53</v>
      </c>
      <c r="D53" s="3" t="s">
        <v>4162</v>
      </c>
      <c r="E53" s="5">
        <v>11000</v>
      </c>
      <c r="F53" s="5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9">
        <f>IFERROR(F53/M53,"NULL")</f>
        <v>118.33613445378151</v>
      </c>
      <c r="Q53" t="str">
        <f>LEFT(O53,SEARCH("/",O53,1)-1)</f>
        <v>film &amp; video</v>
      </c>
      <c r="R53" t="str">
        <f>RIGHT(O53,LEN(O53)-SEARCH("/",O53,1))</f>
        <v>television</v>
      </c>
      <c r="S53" s="17">
        <f>(((K53/60)/60)/24)+DATE(1970,1,1)</f>
        <v>42196.928668981483</v>
      </c>
      <c r="T53" s="15">
        <f>(((J53/60)/60)/24)+DATE(1970,1,1)</f>
        <v>42226.928668981483</v>
      </c>
      <c r="U53" t="b">
        <f>AND(L53,N53)</f>
        <v>0</v>
      </c>
    </row>
    <row r="54" spans="1:21" ht="20" customHeight="1" x14ac:dyDescent="0.35">
      <c r="A54" s="13">
        <f>F54/E54</f>
        <v>1.1620999999999999</v>
      </c>
      <c r="B54">
        <v>52</v>
      </c>
      <c r="C54" s="3" t="s">
        <v>54</v>
      </c>
      <c r="D54" s="3" t="s">
        <v>4163</v>
      </c>
      <c r="E54" s="5">
        <v>10000</v>
      </c>
      <c r="F54" s="5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9">
        <f>IFERROR(F54/M54,"NULL")</f>
        <v>223.48076923076923</v>
      </c>
      <c r="Q54" t="str">
        <f>LEFT(O54,SEARCH("/",O54,1)-1)</f>
        <v>film &amp; video</v>
      </c>
      <c r="R54" t="str">
        <f>RIGHT(O54,LEN(O54)-SEARCH("/",O54,1))</f>
        <v>television</v>
      </c>
      <c r="S54" s="17">
        <f>(((K54/60)/60)/24)+DATE(1970,1,1)</f>
        <v>41807.701921296299</v>
      </c>
      <c r="T54" s="15">
        <f>(((J54/60)/60)/24)+DATE(1970,1,1)</f>
        <v>41837.701921296299</v>
      </c>
      <c r="U54" t="b">
        <f>AND(L54,N54)</f>
        <v>0</v>
      </c>
    </row>
    <row r="55" spans="1:21" ht="20" customHeight="1" x14ac:dyDescent="0.35">
      <c r="A55" s="13">
        <f>F55/E55</f>
        <v>1.0963333333333334</v>
      </c>
      <c r="B55">
        <v>53</v>
      </c>
      <c r="C55" s="3" t="s">
        <v>55</v>
      </c>
      <c r="D55" s="3" t="s">
        <v>4164</v>
      </c>
      <c r="E55" s="5">
        <v>3000</v>
      </c>
      <c r="F55" s="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9">
        <f>IFERROR(F55/M55,"NULL")</f>
        <v>28.111111111111111</v>
      </c>
      <c r="Q55" t="str">
        <f>LEFT(O55,SEARCH("/",O55,1)-1)</f>
        <v>film &amp; video</v>
      </c>
      <c r="R55" t="str">
        <f>RIGHT(O55,LEN(O55)-SEARCH("/",O55,1))</f>
        <v>television</v>
      </c>
      <c r="S55" s="17">
        <f>(((K55/60)/60)/24)+DATE(1970,1,1)</f>
        <v>41719.549131944441</v>
      </c>
      <c r="T55" s="15">
        <f>(((J55/60)/60)/24)+DATE(1970,1,1)</f>
        <v>41733.916666666664</v>
      </c>
      <c r="U55" t="b">
        <f>AND(L55,N55)</f>
        <v>0</v>
      </c>
    </row>
    <row r="56" spans="1:21" ht="20" customHeight="1" x14ac:dyDescent="0.35">
      <c r="A56" s="13">
        <f>F56/E56</f>
        <v>1.01</v>
      </c>
      <c r="B56">
        <v>54</v>
      </c>
      <c r="C56" s="3" t="s">
        <v>56</v>
      </c>
      <c r="D56" s="3" t="s">
        <v>4165</v>
      </c>
      <c r="E56" s="5">
        <v>10000</v>
      </c>
      <c r="F56" s="5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9">
        <f>IFERROR(F56/M56,"NULL")</f>
        <v>194.23076923076923</v>
      </c>
      <c r="Q56" t="str">
        <f>LEFT(O56,SEARCH("/",O56,1)-1)</f>
        <v>film &amp; video</v>
      </c>
      <c r="R56" t="str">
        <f>RIGHT(O56,LEN(O56)-SEARCH("/",O56,1))</f>
        <v>television</v>
      </c>
      <c r="S56" s="17">
        <f>(((K56/60)/60)/24)+DATE(1970,1,1)</f>
        <v>42333.713206018518</v>
      </c>
      <c r="T56" s="15">
        <f>(((J56/60)/60)/24)+DATE(1970,1,1)</f>
        <v>42363.713206018518</v>
      </c>
      <c r="U56" t="b">
        <f>AND(L56,N56)</f>
        <v>0</v>
      </c>
    </row>
    <row r="57" spans="1:21" ht="20" customHeight="1" x14ac:dyDescent="0.35">
      <c r="A57" s="13">
        <f>F57/E57</f>
        <v>1.2895348837209302</v>
      </c>
      <c r="B57">
        <v>55</v>
      </c>
      <c r="C57" s="3" t="s">
        <v>57</v>
      </c>
      <c r="D57" s="3" t="s">
        <v>4166</v>
      </c>
      <c r="E57" s="5">
        <v>8600</v>
      </c>
      <c r="F57" s="5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9">
        <f>IFERROR(F57/M57,"NULL")</f>
        <v>128.95348837209303</v>
      </c>
      <c r="Q57" t="str">
        <f>LEFT(O57,SEARCH("/",O57,1)-1)</f>
        <v>film &amp; video</v>
      </c>
      <c r="R57" t="str">
        <f>RIGHT(O57,LEN(O57)-SEARCH("/",O57,1))</f>
        <v>television</v>
      </c>
      <c r="S57" s="17">
        <f>(((K57/60)/60)/24)+DATE(1970,1,1)</f>
        <v>42496.968935185185</v>
      </c>
      <c r="T57" s="15">
        <f>(((J57/60)/60)/24)+DATE(1970,1,1)</f>
        <v>42517.968935185185</v>
      </c>
      <c r="U57" t="b">
        <f>AND(L57,N57)</f>
        <v>0</v>
      </c>
    </row>
    <row r="58" spans="1:21" ht="20" customHeight="1" x14ac:dyDescent="0.35">
      <c r="A58" s="13">
        <f>F58/E58</f>
        <v>1.0726249999999999</v>
      </c>
      <c r="B58">
        <v>56</v>
      </c>
      <c r="C58" s="3" t="s">
        <v>58</v>
      </c>
      <c r="D58" s="3" t="s">
        <v>4167</v>
      </c>
      <c r="E58" s="5">
        <v>8000</v>
      </c>
      <c r="F58" s="5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9">
        <f>IFERROR(F58/M58,"NULL")</f>
        <v>49.316091954022987</v>
      </c>
      <c r="Q58" t="str">
        <f>LEFT(O58,SEARCH("/",O58,1)-1)</f>
        <v>film &amp; video</v>
      </c>
      <c r="R58" t="str">
        <f>RIGHT(O58,LEN(O58)-SEARCH("/",O58,1))</f>
        <v>television</v>
      </c>
      <c r="S58" s="17">
        <f>(((K58/60)/60)/24)+DATE(1970,1,1)</f>
        <v>42149.548888888887</v>
      </c>
      <c r="T58" s="15">
        <f>(((J58/60)/60)/24)+DATE(1970,1,1)</f>
        <v>42163.666666666672</v>
      </c>
      <c r="U58" t="b">
        <f>AND(L58,N58)</f>
        <v>0</v>
      </c>
    </row>
    <row r="59" spans="1:21" ht="20" customHeight="1" x14ac:dyDescent="0.35">
      <c r="A59" s="13">
        <f>F59/E59</f>
        <v>1.0189999999999999</v>
      </c>
      <c r="B59">
        <v>57</v>
      </c>
      <c r="C59" s="3" t="s">
        <v>59</v>
      </c>
      <c r="D59" s="3" t="s">
        <v>4168</v>
      </c>
      <c r="E59" s="5">
        <v>15000</v>
      </c>
      <c r="F59" s="5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9">
        <f>IFERROR(F59/M59,"NULL")</f>
        <v>221.52173913043478</v>
      </c>
      <c r="Q59" t="str">
        <f>LEFT(O59,SEARCH("/",O59,1)-1)</f>
        <v>film &amp; video</v>
      </c>
      <c r="R59" t="str">
        <f>RIGHT(O59,LEN(O59)-SEARCH("/",O59,1))</f>
        <v>television</v>
      </c>
      <c r="S59" s="17">
        <f>(((K59/60)/60)/24)+DATE(1970,1,1)</f>
        <v>42089.83289351852</v>
      </c>
      <c r="T59" s="15">
        <f>(((J59/60)/60)/24)+DATE(1970,1,1)</f>
        <v>42119.83289351852</v>
      </c>
      <c r="U59" t="b">
        <f>AND(L59,N59)</f>
        <v>0</v>
      </c>
    </row>
    <row r="60" spans="1:21" ht="20" customHeight="1" x14ac:dyDescent="0.35">
      <c r="A60" s="13">
        <f>F60/E60</f>
        <v>1.0290999999999999</v>
      </c>
      <c r="B60">
        <v>58</v>
      </c>
      <c r="C60" s="3" t="s">
        <v>60</v>
      </c>
      <c r="D60" s="3" t="s">
        <v>4169</v>
      </c>
      <c r="E60" s="5">
        <v>10000</v>
      </c>
      <c r="F60" s="5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9">
        <f>IFERROR(F60/M60,"NULL")</f>
        <v>137.21333333333334</v>
      </c>
      <c r="Q60" t="str">
        <f>LEFT(O60,SEARCH("/",O60,1)-1)</f>
        <v>film &amp; video</v>
      </c>
      <c r="R60" t="str">
        <f>RIGHT(O60,LEN(O60)-SEARCH("/",O60,1))</f>
        <v>television</v>
      </c>
      <c r="S60" s="17">
        <f>(((K60/60)/60)/24)+DATE(1970,1,1)</f>
        <v>41932.745046296295</v>
      </c>
      <c r="T60" s="15">
        <f>(((J60/60)/60)/24)+DATE(1970,1,1)</f>
        <v>41962.786712962959</v>
      </c>
      <c r="U60" t="b">
        <f>AND(L60,N60)</f>
        <v>0</v>
      </c>
    </row>
    <row r="61" spans="1:21" ht="20" customHeight="1" x14ac:dyDescent="0.35">
      <c r="A61" s="13">
        <f>F61/E61</f>
        <v>1.0012570000000001</v>
      </c>
      <c r="B61">
        <v>59</v>
      </c>
      <c r="C61" s="3" t="s">
        <v>61</v>
      </c>
      <c r="D61" s="3" t="s">
        <v>4170</v>
      </c>
      <c r="E61" s="5">
        <v>20000</v>
      </c>
      <c r="F61" s="5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9">
        <f>IFERROR(F61/M61,"NULL")</f>
        <v>606.82242424242418</v>
      </c>
      <c r="Q61" t="str">
        <f>LEFT(O61,SEARCH("/",O61,1)-1)</f>
        <v>film &amp; video</v>
      </c>
      <c r="R61" t="str">
        <f>RIGHT(O61,LEN(O61)-SEARCH("/",O61,1))</f>
        <v>television</v>
      </c>
      <c r="S61" s="17">
        <f>(((K61/60)/60)/24)+DATE(1970,1,1)</f>
        <v>42230.23583333334</v>
      </c>
      <c r="T61" s="15">
        <f>(((J61/60)/60)/24)+DATE(1970,1,1)</f>
        <v>42261.875</v>
      </c>
      <c r="U61" t="b">
        <f>AND(L61,N61)</f>
        <v>0</v>
      </c>
    </row>
    <row r="62" spans="1:21" ht="20" customHeight="1" x14ac:dyDescent="0.35">
      <c r="A62" s="13">
        <f>F62/E62</f>
        <v>1.0329622222222221</v>
      </c>
      <c r="B62">
        <v>60</v>
      </c>
      <c r="C62" s="3" t="s">
        <v>62</v>
      </c>
      <c r="D62" s="3" t="s">
        <v>4171</v>
      </c>
      <c r="E62" s="5">
        <v>4500</v>
      </c>
      <c r="F62" s="5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9">
        <f>IFERROR(F62/M62,"NULL")</f>
        <v>43.040092592592593</v>
      </c>
      <c r="Q62" t="str">
        <f>LEFT(O62,SEARCH("/",O62,1)-1)</f>
        <v>film &amp; video</v>
      </c>
      <c r="R62" t="str">
        <f>RIGHT(O62,LEN(O62)-SEARCH("/",O62,1))</f>
        <v>shorts</v>
      </c>
      <c r="S62" s="17">
        <f>(((K62/60)/60)/24)+DATE(1970,1,1)</f>
        <v>41701.901817129627</v>
      </c>
      <c r="T62" s="15">
        <f>(((J62/60)/60)/24)+DATE(1970,1,1)</f>
        <v>41721</v>
      </c>
      <c r="U62" t="b">
        <f>AND(L62,N62)</f>
        <v>0</v>
      </c>
    </row>
    <row r="63" spans="1:21" ht="20" customHeight="1" x14ac:dyDescent="0.35">
      <c r="A63" s="13">
        <f>F63/E63</f>
        <v>1.4830000000000001</v>
      </c>
      <c r="B63">
        <v>61</v>
      </c>
      <c r="C63" s="3" t="s">
        <v>63</v>
      </c>
      <c r="D63" s="3" t="s">
        <v>4172</v>
      </c>
      <c r="E63" s="5">
        <v>5000</v>
      </c>
      <c r="F63" s="5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9">
        <f>IFERROR(F63/M63,"NULL")</f>
        <v>322.39130434782606</v>
      </c>
      <c r="Q63" t="str">
        <f>LEFT(O63,SEARCH("/",O63,1)-1)</f>
        <v>film &amp; video</v>
      </c>
      <c r="R63" t="str">
        <f>RIGHT(O63,LEN(O63)-SEARCH("/",O63,1))</f>
        <v>shorts</v>
      </c>
      <c r="S63" s="17">
        <f>(((K63/60)/60)/24)+DATE(1970,1,1)</f>
        <v>41409.814317129632</v>
      </c>
      <c r="T63" s="15">
        <f>(((J63/60)/60)/24)+DATE(1970,1,1)</f>
        <v>41431.814317129632</v>
      </c>
      <c r="U63" t="b">
        <f>AND(L63,N63)</f>
        <v>0</v>
      </c>
    </row>
    <row r="64" spans="1:21" ht="20" customHeight="1" x14ac:dyDescent="0.35">
      <c r="A64" s="13">
        <f>F64/E64</f>
        <v>1.5473333333333332</v>
      </c>
      <c r="B64">
        <v>62</v>
      </c>
      <c r="C64" s="3" t="s">
        <v>64</v>
      </c>
      <c r="D64" s="3" t="s">
        <v>4173</v>
      </c>
      <c r="E64" s="5">
        <v>3000</v>
      </c>
      <c r="F64" s="5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9">
        <f>IFERROR(F64/M64,"NULL")</f>
        <v>96.708333333333329</v>
      </c>
      <c r="Q64" t="str">
        <f>LEFT(O64,SEARCH("/",O64,1)-1)</f>
        <v>film &amp; video</v>
      </c>
      <c r="R64" t="str">
        <f>RIGHT(O64,LEN(O64)-SEARCH("/",O64,1))</f>
        <v>shorts</v>
      </c>
      <c r="S64" s="17">
        <f>(((K64/60)/60)/24)+DATE(1970,1,1)</f>
        <v>41311.799513888887</v>
      </c>
      <c r="T64" s="15">
        <f>(((J64/60)/60)/24)+DATE(1970,1,1)</f>
        <v>41336.799513888887</v>
      </c>
      <c r="U64" t="b">
        <f>AND(L64,N64)</f>
        <v>0</v>
      </c>
    </row>
    <row r="65" spans="1:21" ht="20" customHeight="1" x14ac:dyDescent="0.35">
      <c r="A65" s="13">
        <f>F65/E65</f>
        <v>1.1351849999999999</v>
      </c>
      <c r="B65">
        <v>63</v>
      </c>
      <c r="C65" s="3" t="s">
        <v>65</v>
      </c>
      <c r="D65" s="3" t="s">
        <v>4174</v>
      </c>
      <c r="E65" s="5">
        <v>2000</v>
      </c>
      <c r="F65" s="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9">
        <f>IFERROR(F65/M65,"NULL")</f>
        <v>35.474531249999998</v>
      </c>
      <c r="Q65" t="str">
        <f>LEFT(O65,SEARCH("/",O65,1)-1)</f>
        <v>film &amp; video</v>
      </c>
      <c r="R65" t="str">
        <f>RIGHT(O65,LEN(O65)-SEARCH("/",O65,1))</f>
        <v>shorts</v>
      </c>
      <c r="S65" s="17">
        <f>(((K65/60)/60)/24)+DATE(1970,1,1)</f>
        <v>41612.912187499998</v>
      </c>
      <c r="T65" s="15">
        <f>(((J65/60)/60)/24)+DATE(1970,1,1)</f>
        <v>41636.207638888889</v>
      </c>
      <c r="U65" t="b">
        <f>AND(L65,N65)</f>
        <v>0</v>
      </c>
    </row>
    <row r="66" spans="1:21" ht="20" customHeight="1" x14ac:dyDescent="0.35">
      <c r="A66" s="13">
        <f>F66/E66</f>
        <v>1.7333333333333334</v>
      </c>
      <c r="B66">
        <v>64</v>
      </c>
      <c r="C66" s="3" t="s">
        <v>66</v>
      </c>
      <c r="D66" s="3" t="s">
        <v>4175</v>
      </c>
      <c r="E66" s="5">
        <v>1200</v>
      </c>
      <c r="F66" s="5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9">
        <f>IFERROR(F66/M66,"NULL")</f>
        <v>86.666666666666671</v>
      </c>
      <c r="Q66" t="str">
        <f>LEFT(O66,SEARCH("/",O66,1)-1)</f>
        <v>film &amp; video</v>
      </c>
      <c r="R66" t="str">
        <f>RIGHT(O66,LEN(O66)-SEARCH("/",O66,1))</f>
        <v>shorts</v>
      </c>
      <c r="S66" s="17">
        <f>(((K66/60)/60)/24)+DATE(1970,1,1)</f>
        <v>41433.01829861111</v>
      </c>
      <c r="T66" s="15">
        <f>(((J66/60)/60)/24)+DATE(1970,1,1)</f>
        <v>41463.01829861111</v>
      </c>
      <c r="U66" t="b">
        <f>AND(L66,N66)</f>
        <v>0</v>
      </c>
    </row>
    <row r="67" spans="1:21" ht="20" customHeight="1" x14ac:dyDescent="0.35">
      <c r="A67" s="13">
        <f>F67/E67</f>
        <v>1.0752857142857142</v>
      </c>
      <c r="B67">
        <v>65</v>
      </c>
      <c r="C67" s="3" t="s">
        <v>67</v>
      </c>
      <c r="D67" s="3" t="s">
        <v>4176</v>
      </c>
      <c r="E67" s="5">
        <v>7000</v>
      </c>
      <c r="F67" s="5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9">
        <f>IFERROR(F67/M67,"NULL")</f>
        <v>132.05263157894737</v>
      </c>
      <c r="Q67" t="str">
        <f>LEFT(O67,SEARCH("/",O67,1)-1)</f>
        <v>film &amp; video</v>
      </c>
      <c r="R67" t="str">
        <f>RIGHT(O67,LEN(O67)-SEARCH("/",O67,1))</f>
        <v>shorts</v>
      </c>
      <c r="S67" s="17">
        <f>(((K67/60)/60)/24)+DATE(1970,1,1)</f>
        <v>41835.821226851855</v>
      </c>
      <c r="T67" s="15">
        <f>(((J67/60)/60)/24)+DATE(1970,1,1)</f>
        <v>41862.249305555553</v>
      </c>
      <c r="U67" t="b">
        <f>AND(L67,N67)</f>
        <v>0</v>
      </c>
    </row>
    <row r="68" spans="1:21" ht="20" customHeight="1" x14ac:dyDescent="0.35">
      <c r="A68" s="13">
        <f>F68/E68</f>
        <v>1.1859999999999999</v>
      </c>
      <c r="B68">
        <v>66</v>
      </c>
      <c r="C68" s="3" t="s">
        <v>68</v>
      </c>
      <c r="D68" s="3" t="s">
        <v>4177</v>
      </c>
      <c r="E68" s="5">
        <v>2000</v>
      </c>
      <c r="F68" s="5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9">
        <f>IFERROR(F68/M68,"NULL")</f>
        <v>91.230769230769226</v>
      </c>
      <c r="Q68" t="str">
        <f>LEFT(O68,SEARCH("/",O68,1)-1)</f>
        <v>film &amp; video</v>
      </c>
      <c r="R68" t="str">
        <f>RIGHT(O68,LEN(O68)-SEARCH("/",O68,1))</f>
        <v>shorts</v>
      </c>
      <c r="S68" s="17">
        <f>(((K68/60)/60)/24)+DATE(1970,1,1)</f>
        <v>42539.849768518514</v>
      </c>
      <c r="T68" s="15">
        <f>(((J68/60)/60)/24)+DATE(1970,1,1)</f>
        <v>42569.849768518514</v>
      </c>
      <c r="U68" t="b">
        <f>AND(L68,N68)</f>
        <v>0</v>
      </c>
    </row>
    <row r="69" spans="1:21" ht="20" customHeight="1" x14ac:dyDescent="0.35">
      <c r="A69" s="13">
        <f>F69/E69</f>
        <v>1.1625000000000001</v>
      </c>
      <c r="B69">
        <v>67</v>
      </c>
      <c r="C69" s="3" t="s">
        <v>69</v>
      </c>
      <c r="D69" s="3" t="s">
        <v>4178</v>
      </c>
      <c r="E69" s="5">
        <v>2000</v>
      </c>
      <c r="F69" s="5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9">
        <f>IFERROR(F69/M69,"NULL")</f>
        <v>116.25</v>
      </c>
      <c r="Q69" t="str">
        <f>LEFT(O69,SEARCH("/",O69,1)-1)</f>
        <v>film &amp; video</v>
      </c>
      <c r="R69" t="str">
        <f>RIGHT(O69,LEN(O69)-SEARCH("/",O69,1))</f>
        <v>shorts</v>
      </c>
      <c r="S69" s="17">
        <f>(((K69/60)/60)/24)+DATE(1970,1,1)</f>
        <v>41075.583379629628</v>
      </c>
      <c r="T69" s="15">
        <f>(((J69/60)/60)/24)+DATE(1970,1,1)</f>
        <v>41105.583379629628</v>
      </c>
      <c r="U69" t="b">
        <f>AND(L69,N69)</f>
        <v>0</v>
      </c>
    </row>
    <row r="70" spans="1:21" ht="20" customHeight="1" x14ac:dyDescent="0.35">
      <c r="A70" s="13">
        <f>F70/E70</f>
        <v>1.2716666666666667</v>
      </c>
      <c r="B70">
        <v>68</v>
      </c>
      <c r="C70" s="3" t="s">
        <v>70</v>
      </c>
      <c r="D70" s="3" t="s">
        <v>4179</v>
      </c>
      <c r="E70" s="5">
        <v>600</v>
      </c>
      <c r="F70" s="5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9">
        <f>IFERROR(F70/M70,"NULL")</f>
        <v>21.194444444444443</v>
      </c>
      <c r="Q70" t="str">
        <f>LEFT(O70,SEARCH("/",O70,1)-1)</f>
        <v>film &amp; video</v>
      </c>
      <c r="R70" t="str">
        <f>RIGHT(O70,LEN(O70)-SEARCH("/",O70,1))</f>
        <v>shorts</v>
      </c>
      <c r="S70" s="17">
        <f>(((K70/60)/60)/24)+DATE(1970,1,1)</f>
        <v>41663.569340277776</v>
      </c>
      <c r="T70" s="15">
        <f>(((J70/60)/60)/24)+DATE(1970,1,1)</f>
        <v>41693.569340277776</v>
      </c>
      <c r="U70" t="b">
        <f>AND(L70,N70)</f>
        <v>0</v>
      </c>
    </row>
    <row r="71" spans="1:21" ht="20" customHeight="1" x14ac:dyDescent="0.35">
      <c r="A71" s="13">
        <f>F71/E71</f>
        <v>1.109423</v>
      </c>
      <c r="B71">
        <v>69</v>
      </c>
      <c r="C71" s="3" t="s">
        <v>71</v>
      </c>
      <c r="D71" s="3" t="s">
        <v>4180</v>
      </c>
      <c r="E71" s="5">
        <v>10000</v>
      </c>
      <c r="F71" s="5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9">
        <f>IFERROR(F71/M71,"NULL")</f>
        <v>62.327134831460668</v>
      </c>
      <c r="Q71" t="str">
        <f>LEFT(O71,SEARCH("/",O71,1)-1)</f>
        <v>film &amp; video</v>
      </c>
      <c r="R71" t="str">
        <f>RIGHT(O71,LEN(O71)-SEARCH("/",O71,1))</f>
        <v>shorts</v>
      </c>
      <c r="S71" s="17">
        <f>(((K71/60)/60)/24)+DATE(1970,1,1)</f>
        <v>40786.187789351854</v>
      </c>
      <c r="T71" s="15">
        <f>(((J71/60)/60)/24)+DATE(1970,1,1)</f>
        <v>40818.290972222225</v>
      </c>
      <c r="U71" t="b">
        <f>AND(L71,N71)</f>
        <v>0</v>
      </c>
    </row>
    <row r="72" spans="1:21" ht="20" customHeight="1" x14ac:dyDescent="0.35">
      <c r="A72" s="13">
        <f>F72/E72</f>
        <v>1.272</v>
      </c>
      <c r="B72">
        <v>70</v>
      </c>
      <c r="C72" s="3" t="s">
        <v>72</v>
      </c>
      <c r="D72" s="3" t="s">
        <v>4181</v>
      </c>
      <c r="E72" s="5">
        <v>500</v>
      </c>
      <c r="F72" s="5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9">
        <f>IFERROR(F72/M72,"NULL")</f>
        <v>37.411764705882355</v>
      </c>
      <c r="Q72" t="str">
        <f>LEFT(O72,SEARCH("/",O72,1)-1)</f>
        <v>film &amp; video</v>
      </c>
      <c r="R72" t="str">
        <f>RIGHT(O72,LEN(O72)-SEARCH("/",O72,1))</f>
        <v>shorts</v>
      </c>
      <c r="S72" s="17">
        <f>(((K72/60)/60)/24)+DATE(1970,1,1)</f>
        <v>40730.896354166667</v>
      </c>
      <c r="T72" s="15">
        <f>(((J72/60)/60)/24)+DATE(1970,1,1)</f>
        <v>40790.896354166667</v>
      </c>
      <c r="U72" t="b">
        <f>AND(L72,N72)</f>
        <v>0</v>
      </c>
    </row>
    <row r="73" spans="1:21" ht="20" customHeight="1" x14ac:dyDescent="0.35">
      <c r="A73" s="13">
        <f>F73/E73</f>
        <v>1.2394444444444443</v>
      </c>
      <c r="B73">
        <v>71</v>
      </c>
      <c r="C73" s="3" t="s">
        <v>73</v>
      </c>
      <c r="D73" s="3" t="s">
        <v>4182</v>
      </c>
      <c r="E73" s="5">
        <v>1800</v>
      </c>
      <c r="F73" s="5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9">
        <f>IFERROR(F73/M73,"NULL")</f>
        <v>69.71875</v>
      </c>
      <c r="Q73" t="str">
        <f>LEFT(O73,SEARCH("/",O73,1)-1)</f>
        <v>film &amp; video</v>
      </c>
      <c r="R73" t="str">
        <f>RIGHT(O73,LEN(O73)-SEARCH("/",O73,1))</f>
        <v>shorts</v>
      </c>
      <c r="S73" s="17">
        <f>(((K73/60)/60)/24)+DATE(1970,1,1)</f>
        <v>40997.271493055552</v>
      </c>
      <c r="T73" s="15">
        <f>(((J73/60)/60)/24)+DATE(1970,1,1)</f>
        <v>41057.271493055552</v>
      </c>
      <c r="U73" t="b">
        <f>AND(L73,N73)</f>
        <v>0</v>
      </c>
    </row>
    <row r="74" spans="1:21" ht="20" customHeight="1" x14ac:dyDescent="0.35">
      <c r="A74" s="13">
        <f>F74/E74</f>
        <v>1.084090909090909</v>
      </c>
      <c r="B74">
        <v>72</v>
      </c>
      <c r="C74" s="3" t="s">
        <v>74</v>
      </c>
      <c r="D74" s="3" t="s">
        <v>4183</v>
      </c>
      <c r="E74" s="5">
        <v>2200</v>
      </c>
      <c r="F74" s="5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9">
        <f>IFERROR(F74/M74,"NULL")</f>
        <v>58.170731707317074</v>
      </c>
      <c r="Q74" t="str">
        <f>LEFT(O74,SEARCH("/",O74,1)-1)</f>
        <v>film &amp; video</v>
      </c>
      <c r="R74" t="str">
        <f>RIGHT(O74,LEN(O74)-SEARCH("/",O74,1))</f>
        <v>shorts</v>
      </c>
      <c r="S74" s="17">
        <f>(((K74/60)/60)/24)+DATE(1970,1,1)</f>
        <v>41208.010196759256</v>
      </c>
      <c r="T74" s="15">
        <f>(((J74/60)/60)/24)+DATE(1970,1,1)</f>
        <v>41228</v>
      </c>
      <c r="U74" t="b">
        <f>AND(L74,N74)</f>
        <v>0</v>
      </c>
    </row>
    <row r="75" spans="1:21" ht="20" customHeight="1" x14ac:dyDescent="0.35">
      <c r="A75" s="13">
        <f>F75/E75</f>
        <v>1</v>
      </c>
      <c r="B75">
        <v>73</v>
      </c>
      <c r="C75" s="3" t="s">
        <v>75</v>
      </c>
      <c r="D75" s="3" t="s">
        <v>4184</v>
      </c>
      <c r="E75" s="5">
        <v>900</v>
      </c>
      <c r="F75" s="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9">
        <f>IFERROR(F75/M75,"NULL")</f>
        <v>50</v>
      </c>
      <c r="Q75" t="str">
        <f>LEFT(O75,SEARCH("/",O75,1)-1)</f>
        <v>film &amp; video</v>
      </c>
      <c r="R75" t="str">
        <f>RIGHT(O75,LEN(O75)-SEARCH("/",O75,1))</f>
        <v>shorts</v>
      </c>
      <c r="S75" s="17">
        <f>(((K75/60)/60)/24)+DATE(1970,1,1)</f>
        <v>40587.75675925926</v>
      </c>
      <c r="T75" s="15">
        <f>(((J75/60)/60)/24)+DATE(1970,1,1)</f>
        <v>40666.165972222225</v>
      </c>
      <c r="U75" t="b">
        <f>AND(L75,N75)</f>
        <v>0</v>
      </c>
    </row>
    <row r="76" spans="1:21" ht="20" customHeight="1" x14ac:dyDescent="0.35">
      <c r="A76" s="13">
        <f>F76/E76</f>
        <v>1.1293199999999999</v>
      </c>
      <c r="B76">
        <v>74</v>
      </c>
      <c r="C76" s="3" t="s">
        <v>76</v>
      </c>
      <c r="D76" s="3" t="s">
        <v>4185</v>
      </c>
      <c r="E76" s="5">
        <v>500</v>
      </c>
      <c r="F76" s="5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9">
        <f>IFERROR(F76/M76,"NULL")</f>
        <v>19.471034482758618</v>
      </c>
      <c r="Q76" t="str">
        <f>LEFT(O76,SEARCH("/",O76,1)-1)</f>
        <v>film &amp; video</v>
      </c>
      <c r="R76" t="str">
        <f>RIGHT(O76,LEN(O76)-SEARCH("/",O76,1))</f>
        <v>shorts</v>
      </c>
      <c r="S76" s="17">
        <f>(((K76/60)/60)/24)+DATE(1970,1,1)</f>
        <v>42360.487210648149</v>
      </c>
      <c r="T76" s="15">
        <f>(((J76/60)/60)/24)+DATE(1970,1,1)</f>
        <v>42390.487210648149</v>
      </c>
      <c r="U76" t="b">
        <f>AND(L76,N76)</f>
        <v>0</v>
      </c>
    </row>
    <row r="77" spans="1:21" ht="20" customHeight="1" x14ac:dyDescent="0.35">
      <c r="A77" s="13">
        <f>F77/E77</f>
        <v>1.1542857142857144</v>
      </c>
      <c r="B77">
        <v>75</v>
      </c>
      <c r="C77" s="3" t="s">
        <v>77</v>
      </c>
      <c r="D77" s="3" t="s">
        <v>4186</v>
      </c>
      <c r="E77" s="5">
        <v>3500</v>
      </c>
      <c r="F77" s="5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9">
        <f>IFERROR(F77/M77,"NULL")</f>
        <v>85.957446808510639</v>
      </c>
      <c r="Q77" t="str">
        <f>LEFT(O77,SEARCH("/",O77,1)-1)</f>
        <v>film &amp; video</v>
      </c>
      <c r="R77" t="str">
        <f>RIGHT(O77,LEN(O77)-SEARCH("/",O77,1))</f>
        <v>shorts</v>
      </c>
      <c r="S77" s="17">
        <f>(((K77/60)/60)/24)+DATE(1970,1,1)</f>
        <v>41357.209166666667</v>
      </c>
      <c r="T77" s="15">
        <f>(((J77/60)/60)/24)+DATE(1970,1,1)</f>
        <v>41387.209166666667</v>
      </c>
      <c r="U77" t="b">
        <f>AND(L77,N77)</f>
        <v>0</v>
      </c>
    </row>
    <row r="78" spans="1:21" ht="20" customHeight="1" x14ac:dyDescent="0.35">
      <c r="A78" s="13">
        <f>F78/E78</f>
        <v>1.5333333333333334</v>
      </c>
      <c r="B78">
        <v>76</v>
      </c>
      <c r="C78" s="3" t="s">
        <v>78</v>
      </c>
      <c r="D78" s="3" t="s">
        <v>4187</v>
      </c>
      <c r="E78" s="5">
        <v>300</v>
      </c>
      <c r="F78" s="5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9">
        <f>IFERROR(F78/M78,"NULL")</f>
        <v>30.666666666666668</v>
      </c>
      <c r="Q78" t="str">
        <f>LEFT(O78,SEARCH("/",O78,1)-1)</f>
        <v>film &amp; video</v>
      </c>
      <c r="R78" t="str">
        <f>RIGHT(O78,LEN(O78)-SEARCH("/",O78,1))</f>
        <v>shorts</v>
      </c>
      <c r="S78" s="17">
        <f>(((K78/60)/60)/24)+DATE(1970,1,1)</f>
        <v>40844.691643518519</v>
      </c>
      <c r="T78" s="15">
        <f>(((J78/60)/60)/24)+DATE(1970,1,1)</f>
        <v>40904.733310185184</v>
      </c>
      <c r="U78" t="b">
        <f>AND(L78,N78)</f>
        <v>0</v>
      </c>
    </row>
    <row r="79" spans="1:21" ht="20" customHeight="1" x14ac:dyDescent="0.35">
      <c r="A79" s="13">
        <f>F79/E79</f>
        <v>3.9249999999999998</v>
      </c>
      <c r="B79">
        <v>77</v>
      </c>
      <c r="C79" s="3" t="s">
        <v>79</v>
      </c>
      <c r="D79" s="3" t="s">
        <v>4188</v>
      </c>
      <c r="E79" s="5">
        <v>400</v>
      </c>
      <c r="F79" s="5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9">
        <f>IFERROR(F79/M79,"NULL")</f>
        <v>60.384615384615387</v>
      </c>
      <c r="Q79" t="str">
        <f>LEFT(O79,SEARCH("/",O79,1)-1)</f>
        <v>film &amp; video</v>
      </c>
      <c r="R79" t="str">
        <f>RIGHT(O79,LEN(O79)-SEARCH("/",O79,1))</f>
        <v>shorts</v>
      </c>
      <c r="S79" s="17">
        <f>(((K79/60)/60)/24)+DATE(1970,1,1)</f>
        <v>40997.144872685189</v>
      </c>
      <c r="T79" s="15">
        <f>(((J79/60)/60)/24)+DATE(1970,1,1)</f>
        <v>41050.124305555553</v>
      </c>
      <c r="U79" t="b">
        <f>AND(L79,N79)</f>
        <v>0</v>
      </c>
    </row>
    <row r="80" spans="1:21" ht="20" customHeight="1" x14ac:dyDescent="0.35">
      <c r="A80" s="13">
        <f>F80/E80</f>
        <v>27.02</v>
      </c>
      <c r="B80">
        <v>78</v>
      </c>
      <c r="C80" s="3" t="s">
        <v>80</v>
      </c>
      <c r="D80" s="3" t="s">
        <v>4189</v>
      </c>
      <c r="E80" s="5">
        <v>50</v>
      </c>
      <c r="F80" s="5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9">
        <f>IFERROR(F80/M80,"NULL")</f>
        <v>38.6</v>
      </c>
      <c r="Q80" t="str">
        <f>LEFT(O80,SEARCH("/",O80,1)-1)</f>
        <v>film &amp; video</v>
      </c>
      <c r="R80" t="str">
        <f>RIGHT(O80,LEN(O80)-SEARCH("/",O80,1))</f>
        <v>shorts</v>
      </c>
      <c r="S80" s="17">
        <f>(((K80/60)/60)/24)+DATE(1970,1,1)</f>
        <v>42604.730567129634</v>
      </c>
      <c r="T80" s="15">
        <f>(((J80/60)/60)/24)+DATE(1970,1,1)</f>
        <v>42614.730567129634</v>
      </c>
      <c r="U80" t="b">
        <f>AND(L80,N80)</f>
        <v>0</v>
      </c>
    </row>
    <row r="81" spans="1:21" ht="20" customHeight="1" x14ac:dyDescent="0.35">
      <c r="A81" s="13">
        <f>F81/E81</f>
        <v>1.27</v>
      </c>
      <c r="B81">
        <v>79</v>
      </c>
      <c r="C81" s="3" t="s">
        <v>81</v>
      </c>
      <c r="D81" s="3" t="s">
        <v>4190</v>
      </c>
      <c r="E81" s="5">
        <v>1300</v>
      </c>
      <c r="F81" s="5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9">
        <f>IFERROR(F81/M81,"NULL")</f>
        <v>40.268292682926827</v>
      </c>
      <c r="Q81" t="str">
        <f>LEFT(O81,SEARCH("/",O81,1)-1)</f>
        <v>film &amp; video</v>
      </c>
      <c r="R81" t="str">
        <f>RIGHT(O81,LEN(O81)-SEARCH("/",O81,1))</f>
        <v>shorts</v>
      </c>
      <c r="S81" s="17">
        <f>(((K81/60)/60)/24)+DATE(1970,1,1)</f>
        <v>41724.776539351849</v>
      </c>
      <c r="T81" s="15">
        <f>(((J81/60)/60)/24)+DATE(1970,1,1)</f>
        <v>41754.776539351849</v>
      </c>
      <c r="U81" t="b">
        <f>AND(L81,N81)</f>
        <v>0</v>
      </c>
    </row>
    <row r="82" spans="1:21" ht="20" customHeight="1" x14ac:dyDescent="0.35">
      <c r="A82" s="13">
        <f>F82/E82</f>
        <v>1.0725</v>
      </c>
      <c r="B82">
        <v>80</v>
      </c>
      <c r="C82" s="3" t="s">
        <v>82</v>
      </c>
      <c r="D82" s="3" t="s">
        <v>4191</v>
      </c>
      <c r="E82" s="5">
        <v>12000</v>
      </c>
      <c r="F82" s="5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9">
        <f>IFERROR(F82/M82,"NULL")</f>
        <v>273.82978723404256</v>
      </c>
      <c r="Q82" t="str">
        <f>LEFT(O82,SEARCH("/",O82,1)-1)</f>
        <v>film &amp; video</v>
      </c>
      <c r="R82" t="str">
        <f>RIGHT(O82,LEN(O82)-SEARCH("/",O82,1))</f>
        <v>shorts</v>
      </c>
      <c r="S82" s="17">
        <f>(((K82/60)/60)/24)+DATE(1970,1,1)</f>
        <v>41583.083981481483</v>
      </c>
      <c r="T82" s="15">
        <f>(((J82/60)/60)/24)+DATE(1970,1,1)</f>
        <v>41618.083981481483</v>
      </c>
      <c r="U82" t="b">
        <f>AND(L82,N82)</f>
        <v>0</v>
      </c>
    </row>
    <row r="83" spans="1:21" ht="20" customHeight="1" x14ac:dyDescent="0.35">
      <c r="A83" s="13">
        <f>F83/E83</f>
        <v>1.98</v>
      </c>
      <c r="B83">
        <v>81</v>
      </c>
      <c r="C83" s="3" t="s">
        <v>83</v>
      </c>
      <c r="D83" s="3" t="s">
        <v>4192</v>
      </c>
      <c r="E83" s="5">
        <v>750</v>
      </c>
      <c r="F83" s="5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9">
        <f>IFERROR(F83/M83,"NULL")</f>
        <v>53.035714285714285</v>
      </c>
      <c r="Q83" t="str">
        <f>LEFT(O83,SEARCH("/",O83,1)-1)</f>
        <v>film &amp; video</v>
      </c>
      <c r="R83" t="str">
        <f>RIGHT(O83,LEN(O83)-SEARCH("/",O83,1))</f>
        <v>shorts</v>
      </c>
      <c r="S83" s="17">
        <f>(((K83/60)/60)/24)+DATE(1970,1,1)</f>
        <v>41100.158877314818</v>
      </c>
      <c r="T83" s="15">
        <f>(((J83/60)/60)/24)+DATE(1970,1,1)</f>
        <v>41104.126388888886</v>
      </c>
      <c r="U83" t="b">
        <f>AND(L83,N83)</f>
        <v>0</v>
      </c>
    </row>
    <row r="84" spans="1:21" ht="20" customHeight="1" x14ac:dyDescent="0.35">
      <c r="A84" s="13">
        <f>F84/E84</f>
        <v>1.0001249999999999</v>
      </c>
      <c r="B84">
        <v>82</v>
      </c>
      <c r="C84" s="3" t="s">
        <v>84</v>
      </c>
      <c r="D84" s="3" t="s">
        <v>4193</v>
      </c>
      <c r="E84" s="5">
        <v>4000</v>
      </c>
      <c r="F84" s="5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9">
        <f>IFERROR(F84/M84,"NULL")</f>
        <v>40.005000000000003</v>
      </c>
      <c r="Q84" t="str">
        <f>LEFT(O84,SEARCH("/",O84,1)-1)</f>
        <v>film &amp; video</v>
      </c>
      <c r="R84" t="str">
        <f>RIGHT(O84,LEN(O84)-SEARCH("/",O84,1))</f>
        <v>shorts</v>
      </c>
      <c r="S84" s="17">
        <f>(((K84/60)/60)/24)+DATE(1970,1,1)</f>
        <v>40795.820150462961</v>
      </c>
      <c r="T84" s="15">
        <f>(((J84/60)/60)/24)+DATE(1970,1,1)</f>
        <v>40825.820150462961</v>
      </c>
      <c r="U84" t="b">
        <f>AND(L84,N84)</f>
        <v>0</v>
      </c>
    </row>
    <row r="85" spans="1:21" ht="20" customHeight="1" x14ac:dyDescent="0.35">
      <c r="A85" s="13">
        <f>F85/E85</f>
        <v>1.0249999999999999</v>
      </c>
      <c r="B85">
        <v>83</v>
      </c>
      <c r="C85" s="3" t="s">
        <v>85</v>
      </c>
      <c r="D85" s="3" t="s">
        <v>4194</v>
      </c>
      <c r="E85" s="5">
        <v>200</v>
      </c>
      <c r="F85" s="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9">
        <f>IFERROR(F85/M85,"NULL")</f>
        <v>15.76923076923077</v>
      </c>
      <c r="Q85" t="str">
        <f>LEFT(O85,SEARCH("/",O85,1)-1)</f>
        <v>film &amp; video</v>
      </c>
      <c r="R85" t="str">
        <f>RIGHT(O85,LEN(O85)-SEARCH("/",O85,1))</f>
        <v>shorts</v>
      </c>
      <c r="S85" s="17">
        <f>(((K85/60)/60)/24)+DATE(1970,1,1)</f>
        <v>42042.615613425922</v>
      </c>
      <c r="T85" s="15">
        <f>(((J85/60)/60)/24)+DATE(1970,1,1)</f>
        <v>42057.479166666672</v>
      </c>
      <c r="U85" t="b">
        <f>AND(L85,N85)</f>
        <v>0</v>
      </c>
    </row>
    <row r="86" spans="1:21" ht="20" customHeight="1" x14ac:dyDescent="0.35">
      <c r="A86" s="13">
        <f>F86/E86</f>
        <v>1</v>
      </c>
      <c r="B86">
        <v>84</v>
      </c>
      <c r="C86" s="3" t="s">
        <v>86</v>
      </c>
      <c r="D86" s="3" t="s">
        <v>4195</v>
      </c>
      <c r="E86" s="5">
        <v>500</v>
      </c>
      <c r="F86" s="5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9">
        <f>IFERROR(F86/M86,"NULL")</f>
        <v>71.428571428571431</v>
      </c>
      <c r="Q86" t="str">
        <f>LEFT(O86,SEARCH("/",O86,1)-1)</f>
        <v>film &amp; video</v>
      </c>
      <c r="R86" t="str">
        <f>RIGHT(O86,LEN(O86)-SEARCH("/",O86,1))</f>
        <v>shorts</v>
      </c>
      <c r="S86" s="17">
        <f>(((K86/60)/60)/24)+DATE(1970,1,1)</f>
        <v>40648.757939814815</v>
      </c>
      <c r="T86" s="15">
        <f>(((J86/60)/60)/24)+DATE(1970,1,1)</f>
        <v>40678.757939814815</v>
      </c>
      <c r="U86" t="b">
        <f>AND(L86,N86)</f>
        <v>0</v>
      </c>
    </row>
    <row r="87" spans="1:21" ht="20" customHeight="1" x14ac:dyDescent="0.35">
      <c r="A87" s="13">
        <f>F87/E87</f>
        <v>1.2549999999999999</v>
      </c>
      <c r="B87">
        <v>85</v>
      </c>
      <c r="C87" s="3" t="s">
        <v>87</v>
      </c>
      <c r="D87" s="3" t="s">
        <v>4196</v>
      </c>
      <c r="E87" s="5">
        <v>1200</v>
      </c>
      <c r="F87" s="5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9">
        <f>IFERROR(F87/M87,"NULL")</f>
        <v>71.714285714285708</v>
      </c>
      <c r="Q87" t="str">
        <f>LEFT(O87,SEARCH("/",O87,1)-1)</f>
        <v>film &amp; video</v>
      </c>
      <c r="R87" t="str">
        <f>RIGHT(O87,LEN(O87)-SEARCH("/",O87,1))</f>
        <v>shorts</v>
      </c>
      <c r="S87" s="17">
        <f>(((K87/60)/60)/24)+DATE(1970,1,1)</f>
        <v>40779.125428240739</v>
      </c>
      <c r="T87" s="15">
        <f>(((J87/60)/60)/24)+DATE(1970,1,1)</f>
        <v>40809.125428240739</v>
      </c>
      <c r="U87" t="b">
        <f>AND(L87,N87)</f>
        <v>0</v>
      </c>
    </row>
    <row r="88" spans="1:21" ht="20" customHeight="1" x14ac:dyDescent="0.35">
      <c r="A88" s="13">
        <f>F88/E88</f>
        <v>1.0646666666666667</v>
      </c>
      <c r="B88">
        <v>86</v>
      </c>
      <c r="C88" s="3" t="s">
        <v>88</v>
      </c>
      <c r="D88" s="3" t="s">
        <v>4197</v>
      </c>
      <c r="E88" s="5">
        <v>6000</v>
      </c>
      <c r="F88" s="5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9">
        <f>IFERROR(F88/M88,"NULL")</f>
        <v>375.76470588235293</v>
      </c>
      <c r="Q88" t="str">
        <f>LEFT(O88,SEARCH("/",O88,1)-1)</f>
        <v>film &amp; video</v>
      </c>
      <c r="R88" t="str">
        <f>RIGHT(O88,LEN(O88)-SEARCH("/",O88,1))</f>
        <v>shorts</v>
      </c>
      <c r="S88" s="17">
        <f>(((K88/60)/60)/24)+DATE(1970,1,1)</f>
        <v>42291.556076388893</v>
      </c>
      <c r="T88" s="15">
        <f>(((J88/60)/60)/24)+DATE(1970,1,1)</f>
        <v>42365.59774305555</v>
      </c>
      <c r="U88" t="b">
        <f>AND(L88,N88)</f>
        <v>0</v>
      </c>
    </row>
    <row r="89" spans="1:21" ht="20" customHeight="1" x14ac:dyDescent="0.35">
      <c r="A89" s="13">
        <f>F89/E89</f>
        <v>1.046</v>
      </c>
      <c r="B89">
        <v>87</v>
      </c>
      <c r="C89" s="3" t="s">
        <v>89</v>
      </c>
      <c r="D89" s="3" t="s">
        <v>4198</v>
      </c>
      <c r="E89" s="5">
        <v>2500</v>
      </c>
      <c r="F89" s="5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9">
        <f>IFERROR(F89/M89,"NULL")</f>
        <v>104.6</v>
      </c>
      <c r="Q89" t="str">
        <f>LEFT(O89,SEARCH("/",O89,1)-1)</f>
        <v>film &amp; video</v>
      </c>
      <c r="R89" t="str">
        <f>RIGHT(O89,LEN(O89)-SEARCH("/",O89,1))</f>
        <v>shorts</v>
      </c>
      <c r="S89" s="17">
        <f>(((K89/60)/60)/24)+DATE(1970,1,1)</f>
        <v>40322.53938657407</v>
      </c>
      <c r="T89" s="15">
        <f>(((J89/60)/60)/24)+DATE(1970,1,1)</f>
        <v>40332.070138888892</v>
      </c>
      <c r="U89" t="b">
        <f>AND(L89,N89)</f>
        <v>0</v>
      </c>
    </row>
    <row r="90" spans="1:21" ht="20" customHeight="1" x14ac:dyDescent="0.35">
      <c r="A90" s="13">
        <f>F90/E90</f>
        <v>1.0285714285714285</v>
      </c>
      <c r="B90">
        <v>88</v>
      </c>
      <c r="C90" s="3" t="s">
        <v>90</v>
      </c>
      <c r="D90" s="3" t="s">
        <v>4199</v>
      </c>
      <c r="E90" s="5">
        <v>3500</v>
      </c>
      <c r="F90" s="5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9">
        <f>IFERROR(F90/M90,"NULL")</f>
        <v>60</v>
      </c>
      <c r="Q90" t="str">
        <f>LEFT(O90,SEARCH("/",O90,1)-1)</f>
        <v>film &amp; video</v>
      </c>
      <c r="R90" t="str">
        <f>RIGHT(O90,LEN(O90)-SEARCH("/",O90,1))</f>
        <v>shorts</v>
      </c>
      <c r="S90" s="17">
        <f>(((K90/60)/60)/24)+DATE(1970,1,1)</f>
        <v>41786.65892361111</v>
      </c>
      <c r="T90" s="15">
        <f>(((J90/60)/60)/24)+DATE(1970,1,1)</f>
        <v>41812.65892361111</v>
      </c>
      <c r="U90" t="b">
        <f>AND(L90,N90)</f>
        <v>0</v>
      </c>
    </row>
    <row r="91" spans="1:21" ht="20" customHeight="1" x14ac:dyDescent="0.35">
      <c r="A91" s="13">
        <f>F91/E91</f>
        <v>1.1506666666666667</v>
      </c>
      <c r="B91">
        <v>89</v>
      </c>
      <c r="C91" s="3" t="s">
        <v>91</v>
      </c>
      <c r="D91" s="3" t="s">
        <v>4200</v>
      </c>
      <c r="E91" s="5">
        <v>6000</v>
      </c>
      <c r="F91" s="5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9">
        <f>IFERROR(F91/M91,"NULL")</f>
        <v>123.28571428571429</v>
      </c>
      <c r="Q91" t="str">
        <f>LEFT(O91,SEARCH("/",O91,1)-1)</f>
        <v>film &amp; video</v>
      </c>
      <c r="R91" t="str">
        <f>RIGHT(O91,LEN(O91)-SEARCH("/",O91,1))</f>
        <v>shorts</v>
      </c>
      <c r="S91" s="17">
        <f>(((K91/60)/60)/24)+DATE(1970,1,1)</f>
        <v>41402.752222222225</v>
      </c>
      <c r="T91" s="15">
        <f>(((J91/60)/60)/24)+DATE(1970,1,1)</f>
        <v>41427.752222222225</v>
      </c>
      <c r="U91" t="b">
        <f>AND(L91,N91)</f>
        <v>0</v>
      </c>
    </row>
    <row r="92" spans="1:21" ht="20" customHeight="1" x14ac:dyDescent="0.35">
      <c r="A92" s="13">
        <f>F92/E92</f>
        <v>1.004</v>
      </c>
      <c r="B92">
        <v>90</v>
      </c>
      <c r="C92" s="3" t="s">
        <v>92</v>
      </c>
      <c r="D92" s="3" t="s">
        <v>4201</v>
      </c>
      <c r="E92" s="5">
        <v>500</v>
      </c>
      <c r="F92" s="5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9">
        <f>IFERROR(F92/M92,"NULL")</f>
        <v>31.375</v>
      </c>
      <c r="Q92" t="str">
        <f>LEFT(O92,SEARCH("/",O92,1)-1)</f>
        <v>film &amp; video</v>
      </c>
      <c r="R92" t="str">
        <f>RIGHT(O92,LEN(O92)-SEARCH("/",O92,1))</f>
        <v>shorts</v>
      </c>
      <c r="S92" s="17">
        <f>(((K92/60)/60)/24)+DATE(1970,1,1)</f>
        <v>40706.297442129631</v>
      </c>
      <c r="T92" s="15">
        <f>(((J92/60)/60)/24)+DATE(1970,1,1)</f>
        <v>40736.297442129631</v>
      </c>
      <c r="U92" t="b">
        <f>AND(L92,N92)</f>
        <v>0</v>
      </c>
    </row>
    <row r="93" spans="1:21" ht="20" customHeight="1" x14ac:dyDescent="0.35">
      <c r="A93" s="13">
        <f>F93/E93</f>
        <v>1.2</v>
      </c>
      <c r="B93">
        <v>91</v>
      </c>
      <c r="C93" s="3" t="s">
        <v>93</v>
      </c>
      <c r="D93" s="3" t="s">
        <v>4202</v>
      </c>
      <c r="E93" s="5">
        <v>3000</v>
      </c>
      <c r="F93" s="5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9">
        <f>IFERROR(F93/M93,"NULL")</f>
        <v>78.260869565217391</v>
      </c>
      <c r="Q93" t="str">
        <f>LEFT(O93,SEARCH("/",O93,1)-1)</f>
        <v>film &amp; video</v>
      </c>
      <c r="R93" t="str">
        <f>RIGHT(O93,LEN(O93)-SEARCH("/",O93,1))</f>
        <v>shorts</v>
      </c>
      <c r="S93" s="17">
        <f>(((K93/60)/60)/24)+DATE(1970,1,1)</f>
        <v>40619.402361111112</v>
      </c>
      <c r="T93" s="15">
        <f>(((J93/60)/60)/24)+DATE(1970,1,1)</f>
        <v>40680.402361111112</v>
      </c>
      <c r="U93" t="b">
        <f>AND(L93,N93)</f>
        <v>0</v>
      </c>
    </row>
    <row r="94" spans="1:21" ht="20" customHeight="1" x14ac:dyDescent="0.35">
      <c r="A94" s="13">
        <f>F94/E94</f>
        <v>1.052</v>
      </c>
      <c r="B94">
        <v>92</v>
      </c>
      <c r="C94" s="3" t="s">
        <v>94</v>
      </c>
      <c r="D94" s="3" t="s">
        <v>4203</v>
      </c>
      <c r="E94" s="5">
        <v>5000</v>
      </c>
      <c r="F94" s="5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9">
        <f>IFERROR(F94/M94,"NULL")</f>
        <v>122.32558139534883</v>
      </c>
      <c r="Q94" t="str">
        <f>LEFT(O94,SEARCH("/",O94,1)-1)</f>
        <v>film &amp; video</v>
      </c>
      <c r="R94" t="str">
        <f>RIGHT(O94,LEN(O94)-SEARCH("/",O94,1))</f>
        <v>shorts</v>
      </c>
      <c r="S94" s="17">
        <f>(((K94/60)/60)/24)+DATE(1970,1,1)</f>
        <v>42721.198877314819</v>
      </c>
      <c r="T94" s="15">
        <f>(((J94/60)/60)/24)+DATE(1970,1,1)</f>
        <v>42767.333333333328</v>
      </c>
      <c r="U94" t="b">
        <f>AND(L94,N94)</f>
        <v>0</v>
      </c>
    </row>
    <row r="95" spans="1:21" ht="20" customHeight="1" x14ac:dyDescent="0.35">
      <c r="A95" s="13">
        <f>F95/E95</f>
        <v>1.1060000000000001</v>
      </c>
      <c r="B95">
        <v>93</v>
      </c>
      <c r="C95" s="3" t="s">
        <v>95</v>
      </c>
      <c r="D95" s="3" t="s">
        <v>4204</v>
      </c>
      <c r="E95" s="5">
        <v>1000</v>
      </c>
      <c r="F95" s="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9">
        <f>IFERROR(F95/M95,"NULL")</f>
        <v>73.733333333333334</v>
      </c>
      <c r="Q95" t="str">
        <f>LEFT(O95,SEARCH("/",O95,1)-1)</f>
        <v>film &amp; video</v>
      </c>
      <c r="R95" t="str">
        <f>RIGHT(O95,LEN(O95)-SEARCH("/",O95,1))</f>
        <v>shorts</v>
      </c>
      <c r="S95" s="17">
        <f>(((K95/60)/60)/24)+DATE(1970,1,1)</f>
        <v>41065.858067129629</v>
      </c>
      <c r="T95" s="15">
        <f>(((J95/60)/60)/24)+DATE(1970,1,1)</f>
        <v>41093.875</v>
      </c>
      <c r="U95" t="b">
        <f>AND(L95,N95)</f>
        <v>0</v>
      </c>
    </row>
    <row r="96" spans="1:21" ht="20" customHeight="1" x14ac:dyDescent="0.35">
      <c r="A96" s="13">
        <f>F96/E96</f>
        <v>1.04</v>
      </c>
      <c r="B96">
        <v>94</v>
      </c>
      <c r="C96" s="3" t="s">
        <v>96</v>
      </c>
      <c r="D96" s="3" t="s">
        <v>4205</v>
      </c>
      <c r="E96" s="5">
        <v>250</v>
      </c>
      <c r="F96" s="5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9">
        <f>IFERROR(F96/M96,"NULL")</f>
        <v>21.666666666666668</v>
      </c>
      <c r="Q96" t="str">
        <f>LEFT(O96,SEARCH("/",O96,1)-1)</f>
        <v>film &amp; video</v>
      </c>
      <c r="R96" t="str">
        <f>RIGHT(O96,LEN(O96)-SEARCH("/",O96,1))</f>
        <v>shorts</v>
      </c>
      <c r="S96" s="17">
        <f>(((K96/60)/60)/24)+DATE(1970,1,1)</f>
        <v>41716.717847222222</v>
      </c>
      <c r="T96" s="15">
        <f>(((J96/60)/60)/24)+DATE(1970,1,1)</f>
        <v>41736.717847222222</v>
      </c>
      <c r="U96" t="b">
        <f>AND(L96,N96)</f>
        <v>0</v>
      </c>
    </row>
    <row r="97" spans="1:21" ht="20" customHeight="1" x14ac:dyDescent="0.35">
      <c r="A97" s="13">
        <f>F97/E97</f>
        <v>1.3142857142857143</v>
      </c>
      <c r="B97">
        <v>95</v>
      </c>
      <c r="C97" s="3" t="s">
        <v>97</v>
      </c>
      <c r="D97" s="3" t="s">
        <v>4206</v>
      </c>
      <c r="E97" s="5">
        <v>350</v>
      </c>
      <c r="F97" s="5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9">
        <f>IFERROR(F97/M97,"NULL")</f>
        <v>21.904761904761905</v>
      </c>
      <c r="Q97" t="str">
        <f>LEFT(O97,SEARCH("/",O97,1)-1)</f>
        <v>film &amp; video</v>
      </c>
      <c r="R97" t="str">
        <f>RIGHT(O97,LEN(O97)-SEARCH("/",O97,1))</f>
        <v>shorts</v>
      </c>
      <c r="S97" s="17">
        <f>(((K97/60)/60)/24)+DATE(1970,1,1)</f>
        <v>40935.005104166667</v>
      </c>
      <c r="T97" s="15">
        <f>(((J97/60)/60)/24)+DATE(1970,1,1)</f>
        <v>40965.005104166667</v>
      </c>
      <c r="U97" t="b">
        <f>AND(L97,N97)</f>
        <v>0</v>
      </c>
    </row>
    <row r="98" spans="1:21" ht="20" customHeight="1" x14ac:dyDescent="0.35">
      <c r="A98" s="13">
        <f>F98/E98</f>
        <v>1.1466666666666667</v>
      </c>
      <c r="B98">
        <v>96</v>
      </c>
      <c r="C98" s="3" t="s">
        <v>98</v>
      </c>
      <c r="D98" s="3" t="s">
        <v>4207</v>
      </c>
      <c r="E98" s="5">
        <v>1500</v>
      </c>
      <c r="F98" s="5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9">
        <f>IFERROR(F98/M98,"NULL")</f>
        <v>50.588235294117645</v>
      </c>
      <c r="Q98" t="str">
        <f>LEFT(O98,SEARCH("/",O98,1)-1)</f>
        <v>film &amp; video</v>
      </c>
      <c r="R98" t="str">
        <f>RIGHT(O98,LEN(O98)-SEARCH("/",O98,1))</f>
        <v>shorts</v>
      </c>
      <c r="S98" s="17">
        <f>(((K98/60)/60)/24)+DATE(1970,1,1)</f>
        <v>40324.662511574075</v>
      </c>
      <c r="T98" s="15">
        <f>(((J98/60)/60)/24)+DATE(1970,1,1)</f>
        <v>40391.125</v>
      </c>
      <c r="U98" t="b">
        <f>AND(L98,N98)</f>
        <v>0</v>
      </c>
    </row>
    <row r="99" spans="1:21" ht="20" customHeight="1" x14ac:dyDescent="0.35">
      <c r="A99" s="13">
        <f>F99/E99</f>
        <v>1.0625</v>
      </c>
      <c r="B99">
        <v>97</v>
      </c>
      <c r="C99" s="3" t="s">
        <v>99</v>
      </c>
      <c r="D99" s="3" t="s">
        <v>4208</v>
      </c>
      <c r="E99" s="5">
        <v>400</v>
      </c>
      <c r="F99" s="5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9">
        <f>IFERROR(F99/M99,"NULL")</f>
        <v>53.125</v>
      </c>
      <c r="Q99" t="str">
        <f>LEFT(O99,SEARCH("/",O99,1)-1)</f>
        <v>film &amp; video</v>
      </c>
      <c r="R99" t="str">
        <f>RIGHT(O99,LEN(O99)-SEARCH("/",O99,1))</f>
        <v>shorts</v>
      </c>
      <c r="S99" s="17">
        <f>(((K99/60)/60)/24)+DATE(1970,1,1)</f>
        <v>40706.135208333333</v>
      </c>
      <c r="T99" s="15">
        <f>(((J99/60)/60)/24)+DATE(1970,1,1)</f>
        <v>40736.135208333333</v>
      </c>
      <c r="U99" t="b">
        <f>AND(L99,N99)</f>
        <v>0</v>
      </c>
    </row>
    <row r="100" spans="1:21" ht="20" customHeight="1" x14ac:dyDescent="0.35">
      <c r="A100" s="13">
        <f>F100/E100</f>
        <v>1.0625</v>
      </c>
      <c r="B100">
        <v>98</v>
      </c>
      <c r="C100" s="3" t="s">
        <v>100</v>
      </c>
      <c r="D100" s="3" t="s">
        <v>4209</v>
      </c>
      <c r="E100" s="5">
        <v>3200</v>
      </c>
      <c r="F100" s="5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9">
        <f>IFERROR(F100/M100,"NULL")</f>
        <v>56.666666666666664</v>
      </c>
      <c r="Q100" t="str">
        <f>LEFT(O100,SEARCH("/",O100,1)-1)</f>
        <v>film &amp; video</v>
      </c>
      <c r="R100" t="str">
        <f>RIGHT(O100,LEN(O100)-SEARCH("/",O100,1))</f>
        <v>shorts</v>
      </c>
      <c r="S100" s="17">
        <f>(((K100/60)/60)/24)+DATE(1970,1,1)</f>
        <v>41214.79483796296</v>
      </c>
      <c r="T100" s="15">
        <f>(((J100/60)/60)/24)+DATE(1970,1,1)</f>
        <v>41250.979166666664</v>
      </c>
      <c r="U100" t="b">
        <f>AND(L100,N100)</f>
        <v>0</v>
      </c>
    </row>
    <row r="101" spans="1:21" ht="20" customHeight="1" x14ac:dyDescent="0.35">
      <c r="A101" s="13">
        <f>F101/E101</f>
        <v>1.0601933333333333</v>
      </c>
      <c r="B101">
        <v>99</v>
      </c>
      <c r="C101" s="3" t="s">
        <v>101</v>
      </c>
      <c r="D101" s="3" t="s">
        <v>4210</v>
      </c>
      <c r="E101" s="5">
        <v>1500</v>
      </c>
      <c r="F101" s="5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9">
        <f>IFERROR(F101/M101,"NULL")</f>
        <v>40.776666666666664</v>
      </c>
      <c r="Q101" t="str">
        <f>LEFT(O101,SEARCH("/",O101,1)-1)</f>
        <v>film &amp; video</v>
      </c>
      <c r="R101" t="str">
        <f>RIGHT(O101,LEN(O101)-SEARCH("/",O101,1))</f>
        <v>shorts</v>
      </c>
      <c r="S101" s="17">
        <f>(((K101/60)/60)/24)+DATE(1970,1,1)</f>
        <v>41631.902766203704</v>
      </c>
      <c r="T101" s="15">
        <f>(((J101/60)/60)/24)+DATE(1970,1,1)</f>
        <v>41661.902766203704</v>
      </c>
      <c r="U101" t="b">
        <f>AND(L101,N101)</f>
        <v>0</v>
      </c>
    </row>
    <row r="102" spans="1:21" ht="20" customHeight="1" x14ac:dyDescent="0.35">
      <c r="A102" s="13">
        <f>F102/E102</f>
        <v>1</v>
      </c>
      <c r="B102">
        <v>100</v>
      </c>
      <c r="C102" s="3" t="s">
        <v>102</v>
      </c>
      <c r="D102" s="3" t="s">
        <v>4211</v>
      </c>
      <c r="E102" s="5">
        <v>5000</v>
      </c>
      <c r="F102" s="5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9">
        <f>IFERROR(F102/M102,"NULL")</f>
        <v>192.30769230769232</v>
      </c>
      <c r="Q102" t="str">
        <f>LEFT(O102,SEARCH("/",O102,1)-1)</f>
        <v>film &amp; video</v>
      </c>
      <c r="R102" t="str">
        <f>RIGHT(O102,LEN(O102)-SEARCH("/",O102,1))</f>
        <v>shorts</v>
      </c>
      <c r="S102" s="17">
        <f>(((K102/60)/60)/24)+DATE(1970,1,1)</f>
        <v>41197.753310185188</v>
      </c>
      <c r="T102" s="15">
        <f>(((J102/60)/60)/24)+DATE(1970,1,1)</f>
        <v>41217.794976851852</v>
      </c>
      <c r="U102" t="b">
        <f>AND(L102,N102)</f>
        <v>0</v>
      </c>
    </row>
    <row r="103" spans="1:21" ht="20" customHeight="1" x14ac:dyDescent="0.35">
      <c r="A103" s="13">
        <f>F103/E103</f>
        <v>1</v>
      </c>
      <c r="B103">
        <v>101</v>
      </c>
      <c r="C103" s="3" t="s">
        <v>103</v>
      </c>
      <c r="D103" s="3" t="s">
        <v>4212</v>
      </c>
      <c r="E103" s="5">
        <v>3500</v>
      </c>
      <c r="F103" s="5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9">
        <f>IFERROR(F103/M103,"NULL")</f>
        <v>100</v>
      </c>
      <c r="Q103" t="str">
        <f>LEFT(O103,SEARCH("/",O103,1)-1)</f>
        <v>film &amp; video</v>
      </c>
      <c r="R103" t="str">
        <f>RIGHT(O103,LEN(O103)-SEARCH("/",O103,1))</f>
        <v>shorts</v>
      </c>
      <c r="S103" s="17">
        <f>(((K103/60)/60)/24)+DATE(1970,1,1)</f>
        <v>41274.776736111111</v>
      </c>
      <c r="T103" s="15">
        <f>(((J103/60)/60)/24)+DATE(1970,1,1)</f>
        <v>41298.776736111111</v>
      </c>
      <c r="U103" t="b">
        <f>AND(L103,N103)</f>
        <v>0</v>
      </c>
    </row>
    <row r="104" spans="1:21" ht="20" customHeight="1" x14ac:dyDescent="0.35">
      <c r="A104" s="13">
        <f>F104/E104</f>
        <v>1.2775000000000001</v>
      </c>
      <c r="B104">
        <v>102</v>
      </c>
      <c r="C104" s="3" t="s">
        <v>104</v>
      </c>
      <c r="D104" s="3" t="s">
        <v>4213</v>
      </c>
      <c r="E104" s="5">
        <v>6000</v>
      </c>
      <c r="F104" s="5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9">
        <f>IFERROR(F104/M104,"NULL")</f>
        <v>117.92307692307692</v>
      </c>
      <c r="Q104" t="str">
        <f>LEFT(O104,SEARCH("/",O104,1)-1)</f>
        <v>film &amp; video</v>
      </c>
      <c r="R104" t="str">
        <f>RIGHT(O104,LEN(O104)-SEARCH("/",O104,1))</f>
        <v>shorts</v>
      </c>
      <c r="S104" s="17">
        <f>(((K104/60)/60)/24)+DATE(1970,1,1)</f>
        <v>40505.131168981483</v>
      </c>
      <c r="T104" s="15">
        <f>(((J104/60)/60)/24)+DATE(1970,1,1)</f>
        <v>40535.131168981483</v>
      </c>
      <c r="U104" t="b">
        <f>AND(L104,N104)</f>
        <v>0</v>
      </c>
    </row>
    <row r="105" spans="1:21" ht="20" customHeight="1" x14ac:dyDescent="0.35">
      <c r="A105" s="13">
        <f>F105/E105</f>
        <v>1.0515384615384615</v>
      </c>
      <c r="B105">
        <v>103</v>
      </c>
      <c r="C105" s="3" t="s">
        <v>105</v>
      </c>
      <c r="D105" s="3" t="s">
        <v>4214</v>
      </c>
      <c r="E105" s="5">
        <v>1300</v>
      </c>
      <c r="F105" s="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9">
        <f>IFERROR(F105/M105,"NULL")</f>
        <v>27.897959183673468</v>
      </c>
      <c r="Q105" t="str">
        <f>LEFT(O105,SEARCH("/",O105,1)-1)</f>
        <v>film &amp; video</v>
      </c>
      <c r="R105" t="str">
        <f>RIGHT(O105,LEN(O105)-SEARCH("/",O105,1))</f>
        <v>shorts</v>
      </c>
      <c r="S105" s="17">
        <f>(((K105/60)/60)/24)+DATE(1970,1,1)</f>
        <v>41682.805902777778</v>
      </c>
      <c r="T105" s="15">
        <f>(((J105/60)/60)/24)+DATE(1970,1,1)</f>
        <v>41705.805902777778</v>
      </c>
      <c r="U105" t="b">
        <f>AND(L105,N105)</f>
        <v>0</v>
      </c>
    </row>
    <row r="106" spans="1:21" ht="20" customHeight="1" x14ac:dyDescent="0.35">
      <c r="A106" s="13">
        <f>F106/E106</f>
        <v>1.2</v>
      </c>
      <c r="B106">
        <v>104</v>
      </c>
      <c r="C106" s="3" t="s">
        <v>106</v>
      </c>
      <c r="D106" s="3" t="s">
        <v>4215</v>
      </c>
      <c r="E106" s="5">
        <v>500</v>
      </c>
      <c r="F106" s="5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9">
        <f>IFERROR(F106/M106,"NULL")</f>
        <v>60</v>
      </c>
      <c r="Q106" t="str">
        <f>LEFT(O106,SEARCH("/",O106,1)-1)</f>
        <v>film &amp; video</v>
      </c>
      <c r="R106" t="str">
        <f>RIGHT(O106,LEN(O106)-SEARCH("/",O106,1))</f>
        <v>shorts</v>
      </c>
      <c r="S106" s="17">
        <f>(((K106/60)/60)/24)+DATE(1970,1,1)</f>
        <v>40612.695208333331</v>
      </c>
      <c r="T106" s="15">
        <f>(((J106/60)/60)/24)+DATE(1970,1,1)</f>
        <v>40636.041666666664</v>
      </c>
      <c r="U106" t="b">
        <f>AND(L106,N106)</f>
        <v>0</v>
      </c>
    </row>
    <row r="107" spans="1:21" ht="20" customHeight="1" x14ac:dyDescent="0.35">
      <c r="A107" s="13">
        <f>F107/E107</f>
        <v>1.074090909090909</v>
      </c>
      <c r="B107">
        <v>105</v>
      </c>
      <c r="C107" s="3" t="s">
        <v>107</v>
      </c>
      <c r="D107" s="3" t="s">
        <v>4216</v>
      </c>
      <c r="E107" s="5">
        <v>2200</v>
      </c>
      <c r="F107" s="5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9">
        <f>IFERROR(F107/M107,"NULL")</f>
        <v>39.383333333333333</v>
      </c>
      <c r="Q107" t="str">
        <f>LEFT(O107,SEARCH("/",O107,1)-1)</f>
        <v>film &amp; video</v>
      </c>
      <c r="R107" t="str">
        <f>RIGHT(O107,LEN(O107)-SEARCH("/",O107,1))</f>
        <v>shorts</v>
      </c>
      <c r="S107" s="17">
        <f>(((K107/60)/60)/24)+DATE(1970,1,1)</f>
        <v>42485.724768518514</v>
      </c>
      <c r="T107" s="15">
        <f>(((J107/60)/60)/24)+DATE(1970,1,1)</f>
        <v>42504</v>
      </c>
      <c r="U107" t="b">
        <f>AND(L107,N107)</f>
        <v>0</v>
      </c>
    </row>
    <row r="108" spans="1:21" ht="20" customHeight="1" x14ac:dyDescent="0.35">
      <c r="A108" s="13">
        <f>F108/E108</f>
        <v>1.0049999999999999</v>
      </c>
      <c r="B108">
        <v>106</v>
      </c>
      <c r="C108" s="3" t="s">
        <v>108</v>
      </c>
      <c r="D108" s="3" t="s">
        <v>4217</v>
      </c>
      <c r="E108" s="5">
        <v>5000</v>
      </c>
      <c r="F108" s="5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9">
        <f>IFERROR(F108/M108,"NULL")</f>
        <v>186.11111111111111</v>
      </c>
      <c r="Q108" t="str">
        <f>LEFT(O108,SEARCH("/",O108,1)-1)</f>
        <v>film &amp; video</v>
      </c>
      <c r="R108" t="str">
        <f>RIGHT(O108,LEN(O108)-SEARCH("/",O108,1))</f>
        <v>shorts</v>
      </c>
      <c r="S108" s="17">
        <f>(((K108/60)/60)/24)+DATE(1970,1,1)</f>
        <v>40987.776631944449</v>
      </c>
      <c r="T108" s="15">
        <f>(((J108/60)/60)/24)+DATE(1970,1,1)</f>
        <v>41001.776631944449</v>
      </c>
      <c r="U108" t="b">
        <f>AND(L108,N108)</f>
        <v>0</v>
      </c>
    </row>
    <row r="109" spans="1:21" ht="20" customHeight="1" x14ac:dyDescent="0.35">
      <c r="A109" s="13">
        <f>F109/E109</f>
        <v>1.0246666666666666</v>
      </c>
      <c r="B109">
        <v>107</v>
      </c>
      <c r="C109" s="3" t="s">
        <v>109</v>
      </c>
      <c r="D109" s="3" t="s">
        <v>4218</v>
      </c>
      <c r="E109" s="5">
        <v>7500</v>
      </c>
      <c r="F109" s="5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9">
        <f>IFERROR(F109/M109,"NULL")</f>
        <v>111.37681159420291</v>
      </c>
      <c r="Q109" t="str">
        <f>LEFT(O109,SEARCH("/",O109,1)-1)</f>
        <v>film &amp; video</v>
      </c>
      <c r="R109" t="str">
        <f>RIGHT(O109,LEN(O109)-SEARCH("/",O109,1))</f>
        <v>shorts</v>
      </c>
      <c r="S109" s="17">
        <f>(((K109/60)/60)/24)+DATE(1970,1,1)</f>
        <v>40635.982488425929</v>
      </c>
      <c r="T109" s="15">
        <f>(((J109/60)/60)/24)+DATE(1970,1,1)</f>
        <v>40657.982488425929</v>
      </c>
      <c r="U109" t="b">
        <f>AND(L109,N109)</f>
        <v>0</v>
      </c>
    </row>
    <row r="110" spans="1:21" ht="20" customHeight="1" x14ac:dyDescent="0.35">
      <c r="A110" s="13">
        <f>F110/E110</f>
        <v>2.4666666666666668</v>
      </c>
      <c r="B110">
        <v>108</v>
      </c>
      <c r="C110" s="3" t="s">
        <v>110</v>
      </c>
      <c r="D110" s="3" t="s">
        <v>4219</v>
      </c>
      <c r="E110" s="5">
        <v>1500</v>
      </c>
      <c r="F110" s="5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9">
        <f>IFERROR(F110/M110,"NULL")</f>
        <v>78.723404255319153</v>
      </c>
      <c r="Q110" t="str">
        <f>LEFT(O110,SEARCH("/",O110,1)-1)</f>
        <v>film &amp; video</v>
      </c>
      <c r="R110" t="str">
        <f>RIGHT(O110,LEN(O110)-SEARCH("/",O110,1))</f>
        <v>shorts</v>
      </c>
      <c r="S110" s="17">
        <f>(((K110/60)/60)/24)+DATE(1970,1,1)</f>
        <v>41365.613078703704</v>
      </c>
      <c r="T110" s="15">
        <f>(((J110/60)/60)/24)+DATE(1970,1,1)</f>
        <v>41425.613078703704</v>
      </c>
      <c r="U110" t="b">
        <f>AND(L110,N110)</f>
        <v>0</v>
      </c>
    </row>
    <row r="111" spans="1:21" ht="20" customHeight="1" x14ac:dyDescent="0.35">
      <c r="A111" s="13">
        <f>F111/E111</f>
        <v>2.1949999999999998</v>
      </c>
      <c r="B111">
        <v>109</v>
      </c>
      <c r="C111" s="3" t="s">
        <v>111</v>
      </c>
      <c r="D111" s="3" t="s">
        <v>4220</v>
      </c>
      <c r="E111" s="5">
        <v>1000</v>
      </c>
      <c r="F111" s="5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9">
        <f>IFERROR(F111/M111,"NULL")</f>
        <v>46.702127659574465</v>
      </c>
      <c r="Q111" t="str">
        <f>LEFT(O111,SEARCH("/",O111,1)-1)</f>
        <v>film &amp; video</v>
      </c>
      <c r="R111" t="str">
        <f>RIGHT(O111,LEN(O111)-SEARCH("/",O111,1))</f>
        <v>shorts</v>
      </c>
      <c r="S111" s="17">
        <f>(((K111/60)/60)/24)+DATE(1970,1,1)</f>
        <v>40570.025810185187</v>
      </c>
      <c r="T111" s="15">
        <f>(((J111/60)/60)/24)+DATE(1970,1,1)</f>
        <v>40600.025810185187</v>
      </c>
      <c r="U111" t="b">
        <f>AND(L111,N111)</f>
        <v>0</v>
      </c>
    </row>
    <row r="112" spans="1:21" ht="20" customHeight="1" x14ac:dyDescent="0.35">
      <c r="A112" s="13">
        <f>F112/E112</f>
        <v>1.3076923076923077</v>
      </c>
      <c r="B112">
        <v>110</v>
      </c>
      <c r="C112" s="3" t="s">
        <v>112</v>
      </c>
      <c r="D112" s="3" t="s">
        <v>4221</v>
      </c>
      <c r="E112" s="5">
        <v>1300</v>
      </c>
      <c r="F112" s="5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9">
        <f>IFERROR(F112/M112,"NULL")</f>
        <v>65.384615384615387</v>
      </c>
      <c r="Q112" t="str">
        <f>LEFT(O112,SEARCH("/",O112,1)-1)</f>
        <v>film &amp; video</v>
      </c>
      <c r="R112" t="str">
        <f>RIGHT(O112,LEN(O112)-SEARCH("/",O112,1))</f>
        <v>shorts</v>
      </c>
      <c r="S112" s="17">
        <f>(((K112/60)/60)/24)+DATE(1970,1,1)</f>
        <v>41557.949687500004</v>
      </c>
      <c r="T112" s="15">
        <f>(((J112/60)/60)/24)+DATE(1970,1,1)</f>
        <v>41592.249305555553</v>
      </c>
      <c r="U112" t="b">
        <f>AND(L112,N112)</f>
        <v>0</v>
      </c>
    </row>
    <row r="113" spans="1:21" ht="20" customHeight="1" x14ac:dyDescent="0.35">
      <c r="A113" s="13">
        <f>F113/E113</f>
        <v>1.5457142857142858</v>
      </c>
      <c r="B113">
        <v>111</v>
      </c>
      <c r="C113" s="3" t="s">
        <v>113</v>
      </c>
      <c r="D113" s="3" t="s">
        <v>4222</v>
      </c>
      <c r="E113" s="5">
        <v>3500</v>
      </c>
      <c r="F113" s="5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9">
        <f>IFERROR(F113/M113,"NULL")</f>
        <v>102.0754716981132</v>
      </c>
      <c r="Q113" t="str">
        <f>LEFT(O113,SEARCH("/",O113,1)-1)</f>
        <v>film &amp; video</v>
      </c>
      <c r="R113" t="str">
        <f>RIGHT(O113,LEN(O113)-SEARCH("/",O113,1))</f>
        <v>shorts</v>
      </c>
      <c r="S113" s="17">
        <f>(((K113/60)/60)/24)+DATE(1970,1,1)</f>
        <v>42125.333182870367</v>
      </c>
      <c r="T113" s="15">
        <f>(((J113/60)/60)/24)+DATE(1970,1,1)</f>
        <v>42155.333182870367</v>
      </c>
      <c r="U113" t="b">
        <f>AND(L113,N113)</f>
        <v>0</v>
      </c>
    </row>
    <row r="114" spans="1:21" ht="20" customHeight="1" x14ac:dyDescent="0.35">
      <c r="A114" s="13">
        <f>F114/E114</f>
        <v>1.04</v>
      </c>
      <c r="B114">
        <v>112</v>
      </c>
      <c r="C114" s="3" t="s">
        <v>114</v>
      </c>
      <c r="D114" s="3" t="s">
        <v>4223</v>
      </c>
      <c r="E114" s="5">
        <v>5000</v>
      </c>
      <c r="F114" s="5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9">
        <f>IFERROR(F114/M114,"NULL")</f>
        <v>64.197530864197532</v>
      </c>
      <c r="Q114" t="str">
        <f>LEFT(O114,SEARCH("/",O114,1)-1)</f>
        <v>film &amp; video</v>
      </c>
      <c r="R114" t="str">
        <f>RIGHT(O114,LEN(O114)-SEARCH("/",O114,1))</f>
        <v>shorts</v>
      </c>
      <c r="S114" s="17">
        <f>(((K114/60)/60)/24)+DATE(1970,1,1)</f>
        <v>41718.043032407404</v>
      </c>
      <c r="T114" s="15">
        <f>(((J114/60)/60)/24)+DATE(1970,1,1)</f>
        <v>41742.083333333336</v>
      </c>
      <c r="U114" t="b">
        <f>AND(L114,N114)</f>
        <v>0</v>
      </c>
    </row>
    <row r="115" spans="1:21" ht="20" customHeight="1" x14ac:dyDescent="0.35">
      <c r="A115" s="13">
        <f>F115/E115</f>
        <v>1.41</v>
      </c>
      <c r="B115">
        <v>113</v>
      </c>
      <c r="C115" s="3" t="s">
        <v>115</v>
      </c>
      <c r="D115" s="3" t="s">
        <v>4224</v>
      </c>
      <c r="E115" s="5">
        <v>5000</v>
      </c>
      <c r="F115" s="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9">
        <f>IFERROR(F115/M115,"NULL")</f>
        <v>90.384615384615387</v>
      </c>
      <c r="Q115" t="str">
        <f>LEFT(O115,SEARCH("/",O115,1)-1)</f>
        <v>film &amp; video</v>
      </c>
      <c r="R115" t="str">
        <f>RIGHT(O115,LEN(O115)-SEARCH("/",O115,1))</f>
        <v>shorts</v>
      </c>
      <c r="S115" s="17">
        <f>(((K115/60)/60)/24)+DATE(1970,1,1)</f>
        <v>40753.758425925924</v>
      </c>
      <c r="T115" s="15">
        <f>(((J115/60)/60)/24)+DATE(1970,1,1)</f>
        <v>40761.625</v>
      </c>
      <c r="U115" t="b">
        <f>AND(L115,N115)</f>
        <v>0</v>
      </c>
    </row>
    <row r="116" spans="1:21" ht="20" customHeight="1" x14ac:dyDescent="0.35">
      <c r="A116" s="13">
        <f>F116/E116</f>
        <v>1.0333333333333334</v>
      </c>
      <c r="B116">
        <v>114</v>
      </c>
      <c r="C116" s="3" t="s">
        <v>116</v>
      </c>
      <c r="D116" s="3" t="s">
        <v>4225</v>
      </c>
      <c r="E116" s="5">
        <v>3000</v>
      </c>
      <c r="F116" s="5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9">
        <f>IFERROR(F116/M116,"NULL")</f>
        <v>88.571428571428569</v>
      </c>
      <c r="Q116" t="str">
        <f>LEFT(O116,SEARCH("/",O116,1)-1)</f>
        <v>film &amp; video</v>
      </c>
      <c r="R116" t="str">
        <f>RIGHT(O116,LEN(O116)-SEARCH("/",O116,1))</f>
        <v>shorts</v>
      </c>
      <c r="S116" s="17">
        <f>(((K116/60)/60)/24)+DATE(1970,1,1)</f>
        <v>40861.27416666667</v>
      </c>
      <c r="T116" s="15">
        <f>(((J116/60)/60)/24)+DATE(1970,1,1)</f>
        <v>40921.27416666667</v>
      </c>
      <c r="U116" t="b">
        <f>AND(L116,N116)</f>
        <v>0</v>
      </c>
    </row>
    <row r="117" spans="1:21" ht="20" customHeight="1" x14ac:dyDescent="0.35">
      <c r="A117" s="13">
        <f>F117/E117</f>
        <v>1.4044444444444444</v>
      </c>
      <c r="B117">
        <v>115</v>
      </c>
      <c r="C117" s="3" t="s">
        <v>117</v>
      </c>
      <c r="D117" s="3" t="s">
        <v>4226</v>
      </c>
      <c r="E117" s="5">
        <v>450</v>
      </c>
      <c r="F117" s="5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9">
        <f>IFERROR(F117/M117,"NULL")</f>
        <v>28.727272727272727</v>
      </c>
      <c r="Q117" t="str">
        <f>LEFT(O117,SEARCH("/",O117,1)-1)</f>
        <v>film &amp; video</v>
      </c>
      <c r="R117" t="str">
        <f>RIGHT(O117,LEN(O117)-SEARCH("/",O117,1))</f>
        <v>shorts</v>
      </c>
      <c r="S117" s="17">
        <f>(((K117/60)/60)/24)+DATE(1970,1,1)</f>
        <v>40918.738935185182</v>
      </c>
      <c r="T117" s="15">
        <f>(((J117/60)/60)/24)+DATE(1970,1,1)</f>
        <v>40943.738935185182</v>
      </c>
      <c r="U117" t="b">
        <f>AND(L117,N117)</f>
        <v>0</v>
      </c>
    </row>
    <row r="118" spans="1:21" ht="20" customHeight="1" x14ac:dyDescent="0.35">
      <c r="A118" s="13">
        <f>F118/E118</f>
        <v>1.1365714285714286</v>
      </c>
      <c r="B118">
        <v>116</v>
      </c>
      <c r="C118" s="3" t="s">
        <v>118</v>
      </c>
      <c r="D118" s="3" t="s">
        <v>4227</v>
      </c>
      <c r="E118" s="5">
        <v>3500</v>
      </c>
      <c r="F118" s="5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9">
        <f>IFERROR(F118/M118,"NULL")</f>
        <v>69.78947368421052</v>
      </c>
      <c r="Q118" t="str">
        <f>LEFT(O118,SEARCH("/",O118,1)-1)</f>
        <v>film &amp; video</v>
      </c>
      <c r="R118" t="str">
        <f>RIGHT(O118,LEN(O118)-SEARCH("/",O118,1))</f>
        <v>shorts</v>
      </c>
      <c r="S118" s="17">
        <f>(((K118/60)/60)/24)+DATE(1970,1,1)</f>
        <v>40595.497164351851</v>
      </c>
      <c r="T118" s="15">
        <f>(((J118/60)/60)/24)+DATE(1970,1,1)</f>
        <v>40641.455497685187</v>
      </c>
      <c r="U118" t="b">
        <f>AND(L118,N118)</f>
        <v>0</v>
      </c>
    </row>
    <row r="119" spans="1:21" ht="20" customHeight="1" x14ac:dyDescent="0.35">
      <c r="A119" s="13">
        <f>F119/E119</f>
        <v>1.0049377777777779</v>
      </c>
      <c r="B119">
        <v>117</v>
      </c>
      <c r="C119" s="3" t="s">
        <v>119</v>
      </c>
      <c r="D119" s="3" t="s">
        <v>4228</v>
      </c>
      <c r="E119" s="5">
        <v>4500</v>
      </c>
      <c r="F119" s="5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9">
        <f>IFERROR(F119/M119,"NULL")</f>
        <v>167.48962962962963</v>
      </c>
      <c r="Q119" t="str">
        <f>LEFT(O119,SEARCH("/",O119,1)-1)</f>
        <v>film &amp; video</v>
      </c>
      <c r="R119" t="str">
        <f>RIGHT(O119,LEN(O119)-SEARCH("/",O119,1))</f>
        <v>shorts</v>
      </c>
      <c r="S119" s="17">
        <f>(((K119/60)/60)/24)+DATE(1970,1,1)</f>
        <v>40248.834999999999</v>
      </c>
      <c r="T119" s="15">
        <f>(((J119/60)/60)/24)+DATE(1970,1,1)</f>
        <v>40338.791666666664</v>
      </c>
      <c r="U119" t="b">
        <f>AND(L119,N119)</f>
        <v>0</v>
      </c>
    </row>
    <row r="120" spans="1:21" ht="20" customHeight="1" x14ac:dyDescent="0.35">
      <c r="A120" s="13">
        <f>F120/E120</f>
        <v>1.1303159999999999</v>
      </c>
      <c r="B120">
        <v>118</v>
      </c>
      <c r="C120" s="3" t="s">
        <v>120</v>
      </c>
      <c r="D120" s="3" t="s">
        <v>4229</v>
      </c>
      <c r="E120" s="5">
        <v>5000</v>
      </c>
      <c r="F120" s="5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9">
        <f>IFERROR(F120/M120,"NULL")</f>
        <v>144.91230769230768</v>
      </c>
      <c r="Q120" t="str">
        <f>LEFT(O120,SEARCH("/",O120,1)-1)</f>
        <v>film &amp; video</v>
      </c>
      <c r="R120" t="str">
        <f>RIGHT(O120,LEN(O120)-SEARCH("/",O120,1))</f>
        <v>shorts</v>
      </c>
      <c r="S120" s="17">
        <f>(((K120/60)/60)/24)+DATE(1970,1,1)</f>
        <v>40723.053657407407</v>
      </c>
      <c r="T120" s="15">
        <f>(((J120/60)/60)/24)+DATE(1970,1,1)</f>
        <v>40753.053657407407</v>
      </c>
      <c r="U120" t="b">
        <f>AND(L120,N120)</f>
        <v>0</v>
      </c>
    </row>
    <row r="121" spans="1:21" ht="20" customHeight="1" x14ac:dyDescent="0.35">
      <c r="A121" s="13">
        <f>F121/E121</f>
        <v>1.0455692307692308</v>
      </c>
      <c r="B121">
        <v>119</v>
      </c>
      <c r="C121" s="3" t="s">
        <v>121</v>
      </c>
      <c r="D121" s="3" t="s">
        <v>4230</v>
      </c>
      <c r="E121" s="5">
        <v>3250</v>
      </c>
      <c r="F121" s="5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9">
        <f>IFERROR(F121/M121,"NULL")</f>
        <v>91.840540540540545</v>
      </c>
      <c r="Q121" t="str">
        <f>LEFT(O121,SEARCH("/",O121,1)-1)</f>
        <v>film &amp; video</v>
      </c>
      <c r="R121" t="str">
        <f>RIGHT(O121,LEN(O121)-SEARCH("/",O121,1))</f>
        <v>shorts</v>
      </c>
      <c r="S121" s="17">
        <f>(((K121/60)/60)/24)+DATE(1970,1,1)</f>
        <v>40739.069282407407</v>
      </c>
      <c r="T121" s="15">
        <f>(((J121/60)/60)/24)+DATE(1970,1,1)</f>
        <v>40768.958333333336</v>
      </c>
      <c r="U121" t="b">
        <f>AND(L121,N121)</f>
        <v>0</v>
      </c>
    </row>
    <row r="122" spans="1:21" ht="20" customHeight="1" x14ac:dyDescent="0.35">
      <c r="A122" s="13">
        <f>F122/E122</f>
        <v>1.0763413333333334</v>
      </c>
      <c r="B122">
        <v>240</v>
      </c>
      <c r="C122" s="3" t="s">
        <v>242</v>
      </c>
      <c r="D122" s="3" t="s">
        <v>4350</v>
      </c>
      <c r="E122" s="5">
        <v>15000</v>
      </c>
      <c r="F122" s="5">
        <v>16145.12</v>
      </c>
      <c r="G122" t="s">
        <v>8219</v>
      </c>
      <c r="H122" t="s">
        <v>8224</v>
      </c>
      <c r="I122" t="s">
        <v>8246</v>
      </c>
      <c r="J122">
        <v>1367773211</v>
      </c>
      <c r="K122">
        <v>1363885211</v>
      </c>
      <c r="L122" t="b">
        <v>1</v>
      </c>
      <c r="M122">
        <v>137</v>
      </c>
      <c r="N122" t="b">
        <v>1</v>
      </c>
      <c r="O122" t="s">
        <v>8269</v>
      </c>
      <c r="P122" s="9">
        <f>IFERROR(F122/M122,"NULL")</f>
        <v>117.84759124087591</v>
      </c>
      <c r="Q122" t="str">
        <f>LEFT(O122,SEARCH("/",O122,1)-1)</f>
        <v>film &amp; video</v>
      </c>
      <c r="R122" t="str">
        <f>RIGHT(O122,LEN(O122)-SEARCH("/",O122,1))</f>
        <v>documentary</v>
      </c>
      <c r="S122" s="17">
        <f>(((K122/60)/60)/24)+DATE(1970,1,1)</f>
        <v>41354.708460648151</v>
      </c>
      <c r="T122" s="15">
        <f>(((J122/60)/60)/24)+DATE(1970,1,1)</f>
        <v>41399.708460648151</v>
      </c>
      <c r="U122" t="b">
        <f>AND(L122,N122)</f>
        <v>1</v>
      </c>
    </row>
    <row r="123" spans="1:21" ht="20" customHeight="1" x14ac:dyDescent="0.35">
      <c r="A123" s="13">
        <f>F123/E123</f>
        <v>1.1263736263736264</v>
      </c>
      <c r="B123">
        <v>241</v>
      </c>
      <c r="C123" s="3" t="s">
        <v>243</v>
      </c>
      <c r="D123" s="3" t="s">
        <v>4351</v>
      </c>
      <c r="E123" s="5">
        <v>36400</v>
      </c>
      <c r="F123" s="5">
        <v>41000</v>
      </c>
      <c r="G123" t="s">
        <v>8219</v>
      </c>
      <c r="H123" t="s">
        <v>8224</v>
      </c>
      <c r="I123" t="s">
        <v>8246</v>
      </c>
      <c r="J123">
        <v>1419180304</v>
      </c>
      <c r="K123">
        <v>1415292304</v>
      </c>
      <c r="L123" t="b">
        <v>1</v>
      </c>
      <c r="M123">
        <v>376</v>
      </c>
      <c r="N123" t="b">
        <v>1</v>
      </c>
      <c r="O123" t="s">
        <v>8269</v>
      </c>
      <c r="P123" s="9">
        <f>IFERROR(F123/M123,"NULL")</f>
        <v>109.04255319148936</v>
      </c>
      <c r="Q123" t="str">
        <f>LEFT(O123,SEARCH("/",O123,1)-1)</f>
        <v>film &amp; video</v>
      </c>
      <c r="R123" t="str">
        <f>RIGHT(O123,LEN(O123)-SEARCH("/",O123,1))</f>
        <v>documentary</v>
      </c>
      <c r="S123" s="17">
        <f>(((K123/60)/60)/24)+DATE(1970,1,1)</f>
        <v>41949.697962962964</v>
      </c>
      <c r="T123" s="15">
        <f>(((J123/60)/60)/24)+DATE(1970,1,1)</f>
        <v>41994.697962962964</v>
      </c>
      <c r="U123" t="b">
        <f>AND(L123,N123)</f>
        <v>1</v>
      </c>
    </row>
    <row r="124" spans="1:21" ht="20" customHeight="1" x14ac:dyDescent="0.35">
      <c r="A124" s="13">
        <f>F124/E124</f>
        <v>1.1346153846153846</v>
      </c>
      <c r="B124">
        <v>242</v>
      </c>
      <c r="C124" s="3" t="s">
        <v>244</v>
      </c>
      <c r="D124" s="3" t="s">
        <v>4352</v>
      </c>
      <c r="E124" s="5">
        <v>13000</v>
      </c>
      <c r="F124" s="5">
        <v>14750</v>
      </c>
      <c r="G124" t="s">
        <v>8219</v>
      </c>
      <c r="H124" t="s">
        <v>8224</v>
      </c>
      <c r="I124" t="s">
        <v>8246</v>
      </c>
      <c r="J124">
        <v>1324381790</v>
      </c>
      <c r="K124">
        <v>1321357790</v>
      </c>
      <c r="L124" t="b">
        <v>1</v>
      </c>
      <c r="M124">
        <v>202</v>
      </c>
      <c r="N124" t="b">
        <v>1</v>
      </c>
      <c r="O124" t="s">
        <v>8269</v>
      </c>
      <c r="P124" s="9">
        <f>IFERROR(F124/M124,"NULL")</f>
        <v>73.019801980198025</v>
      </c>
      <c r="Q124" t="str">
        <f>LEFT(O124,SEARCH("/",O124,1)-1)</f>
        <v>film &amp; video</v>
      </c>
      <c r="R124" t="str">
        <f>RIGHT(O124,LEN(O124)-SEARCH("/",O124,1))</f>
        <v>documentary</v>
      </c>
      <c r="S124" s="17">
        <f>(((K124/60)/60)/24)+DATE(1970,1,1)</f>
        <v>40862.492939814816</v>
      </c>
      <c r="T124" s="15">
        <f>(((J124/60)/60)/24)+DATE(1970,1,1)</f>
        <v>40897.492939814816</v>
      </c>
      <c r="U124" t="b">
        <f>AND(L124,N124)</f>
        <v>1</v>
      </c>
    </row>
    <row r="125" spans="1:21" ht="20" customHeight="1" x14ac:dyDescent="0.35">
      <c r="A125" s="13">
        <f>F125/E125</f>
        <v>1.0259199999999999</v>
      </c>
      <c r="B125">
        <v>243</v>
      </c>
      <c r="C125" s="3" t="s">
        <v>245</v>
      </c>
      <c r="D125" s="3" t="s">
        <v>4353</v>
      </c>
      <c r="E125" s="5">
        <v>25000</v>
      </c>
      <c r="F125" s="5">
        <v>25648</v>
      </c>
      <c r="G125" t="s">
        <v>8219</v>
      </c>
      <c r="H125" t="s">
        <v>8224</v>
      </c>
      <c r="I125" t="s">
        <v>8246</v>
      </c>
      <c r="J125">
        <v>1393031304</v>
      </c>
      <c r="K125">
        <v>1390439304</v>
      </c>
      <c r="L125" t="b">
        <v>1</v>
      </c>
      <c r="M125">
        <v>328</v>
      </c>
      <c r="N125" t="b">
        <v>1</v>
      </c>
      <c r="O125" t="s">
        <v>8269</v>
      </c>
      <c r="P125" s="9">
        <f>IFERROR(F125/M125,"NULL")</f>
        <v>78.195121951219505</v>
      </c>
      <c r="Q125" t="str">
        <f>LEFT(O125,SEARCH("/",O125,1)-1)</f>
        <v>film &amp; video</v>
      </c>
      <c r="R125" t="str">
        <f>RIGHT(O125,LEN(O125)-SEARCH("/",O125,1))</f>
        <v>documentary</v>
      </c>
      <c r="S125" s="17">
        <f>(((K125/60)/60)/24)+DATE(1970,1,1)</f>
        <v>41662.047500000001</v>
      </c>
      <c r="T125" s="15">
        <f>(((J125/60)/60)/24)+DATE(1970,1,1)</f>
        <v>41692.047500000001</v>
      </c>
      <c r="U125" t="b">
        <f>AND(L125,N125)</f>
        <v>1</v>
      </c>
    </row>
    <row r="126" spans="1:21" ht="20" customHeight="1" x14ac:dyDescent="0.35">
      <c r="A126" s="13">
        <f>F126/E126</f>
        <v>1.1375714285714287</v>
      </c>
      <c r="B126">
        <v>244</v>
      </c>
      <c r="C126" s="4">
        <v>39756</v>
      </c>
      <c r="D126" s="3" t="s">
        <v>4354</v>
      </c>
      <c r="E126" s="5">
        <v>3500</v>
      </c>
      <c r="F126" s="5">
        <v>3981.5</v>
      </c>
      <c r="G126" t="s">
        <v>8219</v>
      </c>
      <c r="H126" t="s">
        <v>8224</v>
      </c>
      <c r="I126" t="s">
        <v>8246</v>
      </c>
      <c r="J126">
        <v>1268723160</v>
      </c>
      <c r="K126">
        <v>1265269559</v>
      </c>
      <c r="L126" t="b">
        <v>1</v>
      </c>
      <c r="M126">
        <v>84</v>
      </c>
      <c r="N126" t="b">
        <v>1</v>
      </c>
      <c r="O126" t="s">
        <v>8269</v>
      </c>
      <c r="P126" s="9">
        <f>IFERROR(F126/M126,"NULL")</f>
        <v>47.398809523809526</v>
      </c>
      <c r="Q126" t="str">
        <f>LEFT(O126,SEARCH("/",O126,1)-1)</f>
        <v>film &amp; video</v>
      </c>
      <c r="R126" t="str">
        <f>RIGHT(O126,LEN(O126)-SEARCH("/",O126,1))</f>
        <v>documentary</v>
      </c>
      <c r="S126" s="17">
        <f>(((K126/60)/60)/24)+DATE(1970,1,1)</f>
        <v>40213.323599537034</v>
      </c>
      <c r="T126" s="15">
        <f>(((J126/60)/60)/24)+DATE(1970,1,1)</f>
        <v>40253.29583333333</v>
      </c>
      <c r="U126" t="b">
        <f>AND(L126,N126)</f>
        <v>1</v>
      </c>
    </row>
    <row r="127" spans="1:21" ht="20" customHeight="1" x14ac:dyDescent="0.35">
      <c r="A127" s="13">
        <f>F127/E127</f>
        <v>1.0371999999999999</v>
      </c>
      <c r="B127">
        <v>245</v>
      </c>
      <c r="C127" s="3" t="s">
        <v>246</v>
      </c>
      <c r="D127" s="3" t="s">
        <v>4355</v>
      </c>
      <c r="E127" s="5">
        <v>5000</v>
      </c>
      <c r="F127" s="5">
        <v>5186</v>
      </c>
      <c r="G127" t="s">
        <v>8219</v>
      </c>
      <c r="H127" t="s">
        <v>8224</v>
      </c>
      <c r="I127" t="s">
        <v>8246</v>
      </c>
      <c r="J127">
        <v>1345079785</v>
      </c>
      <c r="K127">
        <v>1342487785</v>
      </c>
      <c r="L127" t="b">
        <v>1</v>
      </c>
      <c r="M127">
        <v>96</v>
      </c>
      <c r="N127" t="b">
        <v>1</v>
      </c>
      <c r="O127" t="s">
        <v>8269</v>
      </c>
      <c r="P127" s="9">
        <f>IFERROR(F127/M127,"NULL")</f>
        <v>54.020833333333336</v>
      </c>
      <c r="Q127" t="str">
        <f>LEFT(O127,SEARCH("/",O127,1)-1)</f>
        <v>film &amp; video</v>
      </c>
      <c r="R127" t="str">
        <f>RIGHT(O127,LEN(O127)-SEARCH("/",O127,1))</f>
        <v>documentary</v>
      </c>
      <c r="S127" s="17">
        <f>(((K127/60)/60)/24)+DATE(1970,1,1)</f>
        <v>41107.053067129629</v>
      </c>
      <c r="T127" s="15">
        <f>(((J127/60)/60)/24)+DATE(1970,1,1)</f>
        <v>41137.053067129629</v>
      </c>
      <c r="U127" t="b">
        <f>AND(L127,N127)</f>
        <v>1</v>
      </c>
    </row>
    <row r="128" spans="1:21" ht="20" customHeight="1" x14ac:dyDescent="0.35">
      <c r="A128" s="13">
        <f>F128/E128</f>
        <v>3.0546000000000002</v>
      </c>
      <c r="B128">
        <v>246</v>
      </c>
      <c r="C128" s="3" t="s">
        <v>247</v>
      </c>
      <c r="D128" s="3" t="s">
        <v>4356</v>
      </c>
      <c r="E128" s="5">
        <v>5000</v>
      </c>
      <c r="F128" s="5">
        <v>15273</v>
      </c>
      <c r="G128" t="s">
        <v>8219</v>
      </c>
      <c r="H128" t="s">
        <v>8224</v>
      </c>
      <c r="I128" t="s">
        <v>8246</v>
      </c>
      <c r="J128">
        <v>1292665405</v>
      </c>
      <c r="K128">
        <v>1288341805</v>
      </c>
      <c r="L128" t="b">
        <v>1</v>
      </c>
      <c r="M128">
        <v>223</v>
      </c>
      <c r="N128" t="b">
        <v>1</v>
      </c>
      <c r="O128" t="s">
        <v>8269</v>
      </c>
      <c r="P128" s="9">
        <f>IFERROR(F128/M128,"NULL")</f>
        <v>68.488789237668158</v>
      </c>
      <c r="Q128" t="str">
        <f>LEFT(O128,SEARCH("/",O128,1)-1)</f>
        <v>film &amp; video</v>
      </c>
      <c r="R128" t="str">
        <f>RIGHT(O128,LEN(O128)-SEARCH("/",O128,1))</f>
        <v>documentary</v>
      </c>
      <c r="S128" s="17">
        <f>(((K128/60)/60)/24)+DATE(1970,1,1)</f>
        <v>40480.363483796296</v>
      </c>
      <c r="T128" s="15">
        <f>(((J128/60)/60)/24)+DATE(1970,1,1)</f>
        <v>40530.405150462961</v>
      </c>
      <c r="U128" t="b">
        <f>AND(L128,N128)</f>
        <v>1</v>
      </c>
    </row>
    <row r="129" spans="1:21" ht="20" customHeight="1" x14ac:dyDescent="0.35">
      <c r="A129" s="13">
        <f>F129/E129</f>
        <v>1.341</v>
      </c>
      <c r="B129">
        <v>247</v>
      </c>
      <c r="C129" s="3" t="s">
        <v>248</v>
      </c>
      <c r="D129" s="3" t="s">
        <v>4357</v>
      </c>
      <c r="E129" s="5">
        <v>5000</v>
      </c>
      <c r="F129" s="5">
        <v>6705</v>
      </c>
      <c r="G129" t="s">
        <v>8219</v>
      </c>
      <c r="H129" t="s">
        <v>8224</v>
      </c>
      <c r="I129" t="s">
        <v>8246</v>
      </c>
      <c r="J129">
        <v>1287200340</v>
      </c>
      <c r="K129">
        <v>1284042614</v>
      </c>
      <c r="L129" t="b">
        <v>1</v>
      </c>
      <c r="M129">
        <v>62</v>
      </c>
      <c r="N129" t="b">
        <v>1</v>
      </c>
      <c r="O129" t="s">
        <v>8269</v>
      </c>
      <c r="P129" s="9">
        <f>IFERROR(F129/M129,"NULL")</f>
        <v>108.14516129032258</v>
      </c>
      <c r="Q129" t="str">
        <f>LEFT(O129,SEARCH("/",O129,1)-1)</f>
        <v>film &amp; video</v>
      </c>
      <c r="R129" t="str">
        <f>RIGHT(O129,LEN(O129)-SEARCH("/",O129,1))</f>
        <v>documentary</v>
      </c>
      <c r="S129" s="17">
        <f>(((K129/60)/60)/24)+DATE(1970,1,1)</f>
        <v>40430.604328703703</v>
      </c>
      <c r="T129" s="15">
        <f>(((J129/60)/60)/24)+DATE(1970,1,1)</f>
        <v>40467.152083333334</v>
      </c>
      <c r="U129" t="b">
        <f>AND(L129,N129)</f>
        <v>1</v>
      </c>
    </row>
    <row r="130" spans="1:21" ht="20" customHeight="1" x14ac:dyDescent="0.35">
      <c r="A130" s="13">
        <f>F130/E130</f>
        <v>1.0133294117647058</v>
      </c>
      <c r="B130">
        <v>248</v>
      </c>
      <c r="C130" s="3" t="s">
        <v>249</v>
      </c>
      <c r="D130" s="3" t="s">
        <v>4358</v>
      </c>
      <c r="E130" s="5">
        <v>85000</v>
      </c>
      <c r="F130" s="5">
        <v>86133</v>
      </c>
      <c r="G130" t="s">
        <v>8219</v>
      </c>
      <c r="H130" t="s">
        <v>8224</v>
      </c>
      <c r="I130" t="s">
        <v>8246</v>
      </c>
      <c r="J130">
        <v>1325961309</v>
      </c>
      <c r="K130">
        <v>1322073309</v>
      </c>
      <c r="L130" t="b">
        <v>1</v>
      </c>
      <c r="M130">
        <v>146</v>
      </c>
      <c r="N130" t="b">
        <v>1</v>
      </c>
      <c r="O130" t="s">
        <v>8269</v>
      </c>
      <c r="P130" s="9">
        <f>IFERROR(F130/M130,"NULL")</f>
        <v>589.95205479452056</v>
      </c>
      <c r="Q130" t="str">
        <f>LEFT(O130,SEARCH("/",O130,1)-1)</f>
        <v>film &amp; video</v>
      </c>
      <c r="R130" t="str">
        <f>RIGHT(O130,LEN(O130)-SEARCH("/",O130,1))</f>
        <v>documentary</v>
      </c>
      <c r="S130" s="17">
        <f>(((K130/60)/60)/24)+DATE(1970,1,1)</f>
        <v>40870.774409722224</v>
      </c>
      <c r="T130" s="15">
        <f>(((J130/60)/60)/24)+DATE(1970,1,1)</f>
        <v>40915.774409722224</v>
      </c>
      <c r="U130" t="b">
        <f>AND(L130,N130)</f>
        <v>1</v>
      </c>
    </row>
    <row r="131" spans="1:21" ht="20" customHeight="1" x14ac:dyDescent="0.35">
      <c r="A131" s="13">
        <f>F131/E131</f>
        <v>1.1292</v>
      </c>
      <c r="B131">
        <v>249</v>
      </c>
      <c r="C131" s="3" t="s">
        <v>250</v>
      </c>
      <c r="D131" s="3" t="s">
        <v>4359</v>
      </c>
      <c r="E131" s="5">
        <v>10000</v>
      </c>
      <c r="F131" s="5">
        <v>11292</v>
      </c>
      <c r="G131" t="s">
        <v>8219</v>
      </c>
      <c r="H131" t="s">
        <v>8224</v>
      </c>
      <c r="I131" t="s">
        <v>8246</v>
      </c>
      <c r="J131">
        <v>1282498800</v>
      </c>
      <c r="K131">
        <v>1275603020</v>
      </c>
      <c r="L131" t="b">
        <v>1</v>
      </c>
      <c r="M131">
        <v>235</v>
      </c>
      <c r="N131" t="b">
        <v>1</v>
      </c>
      <c r="O131" t="s">
        <v>8269</v>
      </c>
      <c r="P131" s="9">
        <f>IFERROR(F131/M131,"NULL")</f>
        <v>48.051063829787232</v>
      </c>
      <c r="Q131" t="str">
        <f>LEFT(O131,SEARCH("/",O131,1)-1)</f>
        <v>film &amp; video</v>
      </c>
      <c r="R131" t="str">
        <f>RIGHT(O131,LEN(O131)-SEARCH("/",O131,1))</f>
        <v>documentary</v>
      </c>
      <c r="S131" s="17">
        <f>(((K131/60)/60)/24)+DATE(1970,1,1)</f>
        <v>40332.923842592594</v>
      </c>
      <c r="T131" s="15">
        <f>(((J131/60)/60)/24)+DATE(1970,1,1)</f>
        <v>40412.736111111109</v>
      </c>
      <c r="U131" t="b">
        <f>AND(L131,N131)</f>
        <v>1</v>
      </c>
    </row>
    <row r="132" spans="1:21" ht="20" customHeight="1" x14ac:dyDescent="0.35">
      <c r="A132" s="13">
        <f>F132/E132</f>
        <v>1.0558333333333334</v>
      </c>
      <c r="B132">
        <v>250</v>
      </c>
      <c r="C132" s="3" t="s">
        <v>251</v>
      </c>
      <c r="D132" s="3" t="s">
        <v>4360</v>
      </c>
      <c r="E132" s="5">
        <v>30000</v>
      </c>
      <c r="F132" s="5">
        <v>31675</v>
      </c>
      <c r="G132" t="s">
        <v>8219</v>
      </c>
      <c r="H132" t="s">
        <v>8224</v>
      </c>
      <c r="I132" t="s">
        <v>8246</v>
      </c>
      <c r="J132">
        <v>1370525691</v>
      </c>
      <c r="K132">
        <v>1367933691</v>
      </c>
      <c r="L132" t="b">
        <v>1</v>
      </c>
      <c r="M132">
        <v>437</v>
      </c>
      <c r="N132" t="b">
        <v>1</v>
      </c>
      <c r="O132" t="s">
        <v>8269</v>
      </c>
      <c r="P132" s="9">
        <f>IFERROR(F132/M132,"NULL")</f>
        <v>72.482837528604122</v>
      </c>
      <c r="Q132" t="str">
        <f>LEFT(O132,SEARCH("/",O132,1)-1)</f>
        <v>film &amp; video</v>
      </c>
      <c r="R132" t="str">
        <f>RIGHT(O132,LEN(O132)-SEARCH("/",O132,1))</f>
        <v>documentary</v>
      </c>
      <c r="S132" s="17">
        <f>(((K132/60)/60)/24)+DATE(1970,1,1)</f>
        <v>41401.565868055557</v>
      </c>
      <c r="T132" s="15">
        <f>(((J132/60)/60)/24)+DATE(1970,1,1)</f>
        <v>41431.565868055557</v>
      </c>
      <c r="U132" t="b">
        <f>AND(L132,N132)</f>
        <v>1</v>
      </c>
    </row>
    <row r="133" spans="1:21" ht="20" customHeight="1" x14ac:dyDescent="0.35">
      <c r="A133" s="13">
        <f>F133/E133</f>
        <v>1.2557142857142858</v>
      </c>
      <c r="B133">
        <v>251</v>
      </c>
      <c r="C133" s="3" t="s">
        <v>252</v>
      </c>
      <c r="D133" s="3" t="s">
        <v>4361</v>
      </c>
      <c r="E133" s="5">
        <v>3500</v>
      </c>
      <c r="F133" s="5">
        <v>4395</v>
      </c>
      <c r="G133" t="s">
        <v>8219</v>
      </c>
      <c r="H133" t="s">
        <v>8224</v>
      </c>
      <c r="I133" t="s">
        <v>8246</v>
      </c>
      <c r="J133">
        <v>1337194800</v>
      </c>
      <c r="K133">
        <v>1334429646</v>
      </c>
      <c r="L133" t="b">
        <v>1</v>
      </c>
      <c r="M133">
        <v>77</v>
      </c>
      <c r="N133" t="b">
        <v>1</v>
      </c>
      <c r="O133" t="s">
        <v>8269</v>
      </c>
      <c r="P133" s="9">
        <f>IFERROR(F133/M133,"NULL")</f>
        <v>57.077922077922075</v>
      </c>
      <c r="Q133" t="str">
        <f>LEFT(O133,SEARCH("/",O133,1)-1)</f>
        <v>film &amp; video</v>
      </c>
      <c r="R133" t="str">
        <f>RIGHT(O133,LEN(O133)-SEARCH("/",O133,1))</f>
        <v>documentary</v>
      </c>
      <c r="S133" s="17">
        <f>(((K133/60)/60)/24)+DATE(1970,1,1)</f>
        <v>41013.787569444445</v>
      </c>
      <c r="T133" s="15">
        <f>(((J133/60)/60)/24)+DATE(1970,1,1)</f>
        <v>41045.791666666664</v>
      </c>
      <c r="U133" t="b">
        <f>AND(L133,N133)</f>
        <v>1</v>
      </c>
    </row>
    <row r="134" spans="1:21" ht="20" customHeight="1" x14ac:dyDescent="0.35">
      <c r="A134" s="13">
        <f>F134/E134</f>
        <v>1.8455999999999999</v>
      </c>
      <c r="B134">
        <v>252</v>
      </c>
      <c r="C134" s="3" t="s">
        <v>253</v>
      </c>
      <c r="D134" s="3" t="s">
        <v>4362</v>
      </c>
      <c r="E134" s="5">
        <v>5000</v>
      </c>
      <c r="F134" s="5">
        <v>9228</v>
      </c>
      <c r="G134" t="s">
        <v>8219</v>
      </c>
      <c r="H134" t="s">
        <v>8224</v>
      </c>
      <c r="I134" t="s">
        <v>8246</v>
      </c>
      <c r="J134">
        <v>1275364740</v>
      </c>
      <c r="K134">
        <v>1269878058</v>
      </c>
      <c r="L134" t="b">
        <v>1</v>
      </c>
      <c r="M134">
        <v>108</v>
      </c>
      <c r="N134" t="b">
        <v>1</v>
      </c>
      <c r="O134" t="s">
        <v>8269</v>
      </c>
      <c r="P134" s="9">
        <f>IFERROR(F134/M134,"NULL")</f>
        <v>85.444444444444443</v>
      </c>
      <c r="Q134" t="str">
        <f>LEFT(O134,SEARCH("/",O134,1)-1)</f>
        <v>film &amp; video</v>
      </c>
      <c r="R134" t="str">
        <f>RIGHT(O134,LEN(O134)-SEARCH("/",O134,1))</f>
        <v>documentary</v>
      </c>
      <c r="S134" s="17">
        <f>(((K134/60)/60)/24)+DATE(1970,1,1)</f>
        <v>40266.662708333337</v>
      </c>
      <c r="T134" s="15">
        <f>(((J134/60)/60)/24)+DATE(1970,1,1)</f>
        <v>40330.165972222225</v>
      </c>
      <c r="U134" t="b">
        <f>AND(L134,N134)</f>
        <v>1</v>
      </c>
    </row>
    <row r="135" spans="1:21" ht="20" customHeight="1" x14ac:dyDescent="0.35">
      <c r="A135" s="13">
        <f>F135/E135</f>
        <v>1.0073333333333334</v>
      </c>
      <c r="B135">
        <v>253</v>
      </c>
      <c r="C135" s="3" t="s">
        <v>254</v>
      </c>
      <c r="D135" s="3" t="s">
        <v>4363</v>
      </c>
      <c r="E135" s="5">
        <v>1500</v>
      </c>
      <c r="F135" s="5">
        <v>1511</v>
      </c>
      <c r="G135" t="s">
        <v>8219</v>
      </c>
      <c r="H135" t="s">
        <v>8224</v>
      </c>
      <c r="I135" t="s">
        <v>8246</v>
      </c>
      <c r="J135">
        <v>1329320235</v>
      </c>
      <c r="K135">
        <v>1326728235</v>
      </c>
      <c r="L135" t="b">
        <v>1</v>
      </c>
      <c r="M135">
        <v>7</v>
      </c>
      <c r="N135" t="b">
        <v>1</v>
      </c>
      <c r="O135" t="s">
        <v>8269</v>
      </c>
      <c r="P135" s="9">
        <f>IFERROR(F135/M135,"NULL")</f>
        <v>215.85714285714286</v>
      </c>
      <c r="Q135" t="str">
        <f>LEFT(O135,SEARCH("/",O135,1)-1)</f>
        <v>film &amp; video</v>
      </c>
      <c r="R135" t="str">
        <f>RIGHT(O135,LEN(O135)-SEARCH("/",O135,1))</f>
        <v>documentary</v>
      </c>
      <c r="S135" s="17">
        <f>(((K135/60)/60)/24)+DATE(1970,1,1)</f>
        <v>40924.650868055556</v>
      </c>
      <c r="T135" s="15">
        <f>(((J135/60)/60)/24)+DATE(1970,1,1)</f>
        <v>40954.650868055556</v>
      </c>
      <c r="U135" t="b">
        <f>AND(L135,N135)</f>
        <v>1</v>
      </c>
    </row>
    <row r="136" spans="1:21" ht="20" customHeight="1" x14ac:dyDescent="0.35">
      <c r="A136" s="13">
        <f>F136/E136</f>
        <v>1.1694724999999999</v>
      </c>
      <c r="B136">
        <v>254</v>
      </c>
      <c r="C136" s="3" t="s">
        <v>255</v>
      </c>
      <c r="D136" s="3" t="s">
        <v>4364</v>
      </c>
      <c r="E136" s="5">
        <v>24000</v>
      </c>
      <c r="F136" s="5">
        <v>28067.34</v>
      </c>
      <c r="G136" t="s">
        <v>8219</v>
      </c>
      <c r="H136" t="s">
        <v>8224</v>
      </c>
      <c r="I136" t="s">
        <v>8246</v>
      </c>
      <c r="J136">
        <v>1445047200</v>
      </c>
      <c r="K136">
        <v>1442443910</v>
      </c>
      <c r="L136" t="b">
        <v>1</v>
      </c>
      <c r="M136">
        <v>314</v>
      </c>
      <c r="N136" t="b">
        <v>1</v>
      </c>
      <c r="O136" t="s">
        <v>8269</v>
      </c>
      <c r="P136" s="9">
        <f>IFERROR(F136/M136,"NULL")</f>
        <v>89.38643312101911</v>
      </c>
      <c r="Q136" t="str">
        <f>LEFT(O136,SEARCH("/",O136,1)-1)</f>
        <v>film &amp; video</v>
      </c>
      <c r="R136" t="str">
        <f>RIGHT(O136,LEN(O136)-SEARCH("/",O136,1))</f>
        <v>documentary</v>
      </c>
      <c r="S136" s="17">
        <f>(((K136/60)/60)/24)+DATE(1970,1,1)</f>
        <v>42263.952662037031</v>
      </c>
      <c r="T136" s="15">
        <f>(((J136/60)/60)/24)+DATE(1970,1,1)</f>
        <v>42294.083333333328</v>
      </c>
      <c r="U136" t="b">
        <f>AND(L136,N136)</f>
        <v>1</v>
      </c>
    </row>
    <row r="137" spans="1:21" ht="20" customHeight="1" x14ac:dyDescent="0.35">
      <c r="A137" s="13">
        <f>F137/E137</f>
        <v>1.0673325</v>
      </c>
      <c r="B137">
        <v>255</v>
      </c>
      <c r="C137" s="3" t="s">
        <v>256</v>
      </c>
      <c r="D137" s="3" t="s">
        <v>4365</v>
      </c>
      <c r="E137" s="5">
        <v>8000</v>
      </c>
      <c r="F137" s="5">
        <v>8538.66</v>
      </c>
      <c r="G137" t="s">
        <v>8219</v>
      </c>
      <c r="H137" t="s">
        <v>8224</v>
      </c>
      <c r="I137" t="s">
        <v>8246</v>
      </c>
      <c r="J137">
        <v>1300275482</v>
      </c>
      <c r="K137">
        <v>1297687082</v>
      </c>
      <c r="L137" t="b">
        <v>1</v>
      </c>
      <c r="M137">
        <v>188</v>
      </c>
      <c r="N137" t="b">
        <v>1</v>
      </c>
      <c r="O137" t="s">
        <v>8269</v>
      </c>
      <c r="P137" s="9">
        <f>IFERROR(F137/M137,"NULL")</f>
        <v>45.418404255319146</v>
      </c>
      <c r="Q137" t="str">
        <f>LEFT(O137,SEARCH("/",O137,1)-1)</f>
        <v>film &amp; video</v>
      </c>
      <c r="R137" t="str">
        <f>RIGHT(O137,LEN(O137)-SEARCH("/",O137,1))</f>
        <v>documentary</v>
      </c>
      <c r="S137" s="17">
        <f>(((K137/60)/60)/24)+DATE(1970,1,1)</f>
        <v>40588.526412037041</v>
      </c>
      <c r="T137" s="15">
        <f>(((J137/60)/60)/24)+DATE(1970,1,1)</f>
        <v>40618.48474537037</v>
      </c>
      <c r="U137" t="b">
        <f>AND(L137,N137)</f>
        <v>1</v>
      </c>
    </row>
    <row r="138" spans="1:21" ht="20" customHeight="1" x14ac:dyDescent="0.35">
      <c r="A138" s="13">
        <f>F138/E138</f>
        <v>1.391</v>
      </c>
      <c r="B138">
        <v>256</v>
      </c>
      <c r="C138" s="3" t="s">
        <v>257</v>
      </c>
      <c r="D138" s="3" t="s">
        <v>4366</v>
      </c>
      <c r="E138" s="5">
        <v>13000</v>
      </c>
      <c r="F138" s="5">
        <v>18083</v>
      </c>
      <c r="G138" t="s">
        <v>8219</v>
      </c>
      <c r="H138" t="s">
        <v>8224</v>
      </c>
      <c r="I138" t="s">
        <v>8246</v>
      </c>
      <c r="J138">
        <v>1363458467</v>
      </c>
      <c r="K138">
        <v>1360866467</v>
      </c>
      <c r="L138" t="b">
        <v>1</v>
      </c>
      <c r="M138">
        <v>275</v>
      </c>
      <c r="N138" t="b">
        <v>1</v>
      </c>
      <c r="O138" t="s">
        <v>8269</v>
      </c>
      <c r="P138" s="9">
        <f>IFERROR(F138/M138,"NULL")</f>
        <v>65.756363636363631</v>
      </c>
      <c r="Q138" t="str">
        <f>LEFT(O138,SEARCH("/",O138,1)-1)</f>
        <v>film &amp; video</v>
      </c>
      <c r="R138" t="str">
        <f>RIGHT(O138,LEN(O138)-SEARCH("/",O138,1))</f>
        <v>documentary</v>
      </c>
      <c r="S138" s="17">
        <f>(((K138/60)/60)/24)+DATE(1970,1,1)</f>
        <v>41319.769293981481</v>
      </c>
      <c r="T138" s="15">
        <f>(((J138/60)/60)/24)+DATE(1970,1,1)</f>
        <v>41349.769293981481</v>
      </c>
      <c r="U138" t="b">
        <f>AND(L138,N138)</f>
        <v>1</v>
      </c>
    </row>
    <row r="139" spans="1:21" ht="20" customHeight="1" x14ac:dyDescent="0.35">
      <c r="A139" s="13">
        <f>F139/E139</f>
        <v>1.0672648571428571</v>
      </c>
      <c r="B139">
        <v>257</v>
      </c>
      <c r="C139" s="3" t="s">
        <v>258</v>
      </c>
      <c r="D139" s="3" t="s">
        <v>4367</v>
      </c>
      <c r="E139" s="5">
        <v>35000</v>
      </c>
      <c r="F139" s="5">
        <v>37354.269999999997</v>
      </c>
      <c r="G139" t="s">
        <v>8219</v>
      </c>
      <c r="H139" t="s">
        <v>8224</v>
      </c>
      <c r="I139" t="s">
        <v>8246</v>
      </c>
      <c r="J139">
        <v>1463670162</v>
      </c>
      <c r="K139">
        <v>1461078162</v>
      </c>
      <c r="L139" t="b">
        <v>1</v>
      </c>
      <c r="M139">
        <v>560</v>
      </c>
      <c r="N139" t="b">
        <v>1</v>
      </c>
      <c r="O139" t="s">
        <v>8269</v>
      </c>
      <c r="P139" s="9">
        <f>IFERROR(F139/M139,"NULL")</f>
        <v>66.70405357142856</v>
      </c>
      <c r="Q139" t="str">
        <f>LEFT(O139,SEARCH("/",O139,1)-1)</f>
        <v>film &amp; video</v>
      </c>
      <c r="R139" t="str">
        <f>RIGHT(O139,LEN(O139)-SEARCH("/",O139,1))</f>
        <v>documentary</v>
      </c>
      <c r="S139" s="17">
        <f>(((K139/60)/60)/24)+DATE(1970,1,1)</f>
        <v>42479.626875000002</v>
      </c>
      <c r="T139" s="15">
        <f>(((J139/60)/60)/24)+DATE(1970,1,1)</f>
        <v>42509.626875000002</v>
      </c>
      <c r="U139" t="b">
        <f>AND(L139,N139)</f>
        <v>1</v>
      </c>
    </row>
    <row r="140" spans="1:21" ht="20" customHeight="1" x14ac:dyDescent="0.35">
      <c r="A140" s="13">
        <f>F140/E140</f>
        <v>1.9114</v>
      </c>
      <c r="B140">
        <v>258</v>
      </c>
      <c r="C140" s="3" t="s">
        <v>259</v>
      </c>
      <c r="D140" s="3" t="s">
        <v>4368</v>
      </c>
      <c r="E140" s="5">
        <v>30000</v>
      </c>
      <c r="F140" s="5">
        <v>57342</v>
      </c>
      <c r="G140" t="s">
        <v>8219</v>
      </c>
      <c r="H140" t="s">
        <v>8224</v>
      </c>
      <c r="I140" t="s">
        <v>8246</v>
      </c>
      <c r="J140">
        <v>1308359666</v>
      </c>
      <c r="K140">
        <v>1305767666</v>
      </c>
      <c r="L140" t="b">
        <v>1</v>
      </c>
      <c r="M140">
        <v>688</v>
      </c>
      <c r="N140" t="b">
        <v>1</v>
      </c>
      <c r="O140" t="s">
        <v>8269</v>
      </c>
      <c r="P140" s="9">
        <f>IFERROR(F140/M140,"NULL")</f>
        <v>83.345930232558146</v>
      </c>
      <c r="Q140" t="str">
        <f>LEFT(O140,SEARCH("/",O140,1)-1)</f>
        <v>film &amp; video</v>
      </c>
      <c r="R140" t="str">
        <f>RIGHT(O140,LEN(O140)-SEARCH("/",O140,1))</f>
        <v>documentary</v>
      </c>
      <c r="S140" s="17">
        <f>(((K140/60)/60)/24)+DATE(1970,1,1)</f>
        <v>40682.051689814813</v>
      </c>
      <c r="T140" s="15">
        <f>(((J140/60)/60)/24)+DATE(1970,1,1)</f>
        <v>40712.051689814813</v>
      </c>
      <c r="U140" t="b">
        <f>AND(L140,N140)</f>
        <v>1</v>
      </c>
    </row>
    <row r="141" spans="1:21" ht="20" customHeight="1" x14ac:dyDescent="0.35">
      <c r="A141" s="13">
        <f>F141/E141</f>
        <v>1.3193789333333332</v>
      </c>
      <c r="B141">
        <v>259</v>
      </c>
      <c r="C141" s="3" t="s">
        <v>260</v>
      </c>
      <c r="D141" s="3" t="s">
        <v>4369</v>
      </c>
      <c r="E141" s="5">
        <v>75000</v>
      </c>
      <c r="F141" s="5">
        <v>98953.42</v>
      </c>
      <c r="G141" t="s">
        <v>8219</v>
      </c>
      <c r="H141" t="s">
        <v>8224</v>
      </c>
      <c r="I141" t="s">
        <v>8246</v>
      </c>
      <c r="J141">
        <v>1428514969</v>
      </c>
      <c r="K141">
        <v>1425922969</v>
      </c>
      <c r="L141" t="b">
        <v>1</v>
      </c>
      <c r="M141">
        <v>942</v>
      </c>
      <c r="N141" t="b">
        <v>1</v>
      </c>
      <c r="O141" t="s">
        <v>8269</v>
      </c>
      <c r="P141" s="9">
        <f>IFERROR(F141/M141,"NULL")</f>
        <v>105.04609341825902</v>
      </c>
      <c r="Q141" t="str">
        <f>LEFT(O141,SEARCH("/",O141,1)-1)</f>
        <v>film &amp; video</v>
      </c>
      <c r="R141" t="str">
        <f>RIGHT(O141,LEN(O141)-SEARCH("/",O141,1))</f>
        <v>documentary</v>
      </c>
      <c r="S141" s="17">
        <f>(((K141/60)/60)/24)+DATE(1970,1,1)</f>
        <v>42072.738067129627</v>
      </c>
      <c r="T141" s="15">
        <f>(((J141/60)/60)/24)+DATE(1970,1,1)</f>
        <v>42102.738067129627</v>
      </c>
      <c r="U141" t="b">
        <f>AND(L141,N141)</f>
        <v>1</v>
      </c>
    </row>
    <row r="142" spans="1:21" ht="20" customHeight="1" x14ac:dyDescent="0.35">
      <c r="A142" s="13">
        <f>F142/E142</f>
        <v>1.0640000000000001</v>
      </c>
      <c r="B142">
        <v>260</v>
      </c>
      <c r="C142" s="3" t="s">
        <v>261</v>
      </c>
      <c r="D142" s="3" t="s">
        <v>4370</v>
      </c>
      <c r="E142" s="5">
        <v>10000</v>
      </c>
      <c r="F142" s="5">
        <v>10640</v>
      </c>
      <c r="G142" t="s">
        <v>8219</v>
      </c>
      <c r="H142" t="s">
        <v>8224</v>
      </c>
      <c r="I142" t="s">
        <v>8246</v>
      </c>
      <c r="J142">
        <v>1279360740</v>
      </c>
      <c r="K142">
        <v>1275415679</v>
      </c>
      <c r="L142" t="b">
        <v>1</v>
      </c>
      <c r="M142">
        <v>88</v>
      </c>
      <c r="N142" t="b">
        <v>1</v>
      </c>
      <c r="O142" t="s">
        <v>8269</v>
      </c>
      <c r="P142" s="9">
        <f>IFERROR(F142/M142,"NULL")</f>
        <v>120.90909090909091</v>
      </c>
      <c r="Q142" t="str">
        <f>LEFT(O142,SEARCH("/",O142,1)-1)</f>
        <v>film &amp; video</v>
      </c>
      <c r="R142" t="str">
        <f>RIGHT(O142,LEN(O142)-SEARCH("/",O142,1))</f>
        <v>documentary</v>
      </c>
      <c r="S142" s="17">
        <f>(((K142/60)/60)/24)+DATE(1970,1,1)</f>
        <v>40330.755543981482</v>
      </c>
      <c r="T142" s="15">
        <f>(((J142/60)/60)/24)+DATE(1970,1,1)</f>
        <v>40376.415972222225</v>
      </c>
      <c r="U142" t="b">
        <f>AND(L142,N142)</f>
        <v>1</v>
      </c>
    </row>
    <row r="143" spans="1:21" ht="20" customHeight="1" x14ac:dyDescent="0.35">
      <c r="A143" s="13">
        <f>F143/E143</f>
        <v>1.0740000000000001</v>
      </c>
      <c r="B143">
        <v>261</v>
      </c>
      <c r="C143" s="3" t="s">
        <v>262</v>
      </c>
      <c r="D143" s="3" t="s">
        <v>4371</v>
      </c>
      <c r="E143" s="5">
        <v>20000</v>
      </c>
      <c r="F143" s="5">
        <v>21480</v>
      </c>
      <c r="G143" t="s">
        <v>8219</v>
      </c>
      <c r="H143" t="s">
        <v>8224</v>
      </c>
      <c r="I143" t="s">
        <v>8246</v>
      </c>
      <c r="J143">
        <v>1339080900</v>
      </c>
      <c r="K143">
        <v>1334783704</v>
      </c>
      <c r="L143" t="b">
        <v>1</v>
      </c>
      <c r="M143">
        <v>220</v>
      </c>
      <c r="N143" t="b">
        <v>1</v>
      </c>
      <c r="O143" t="s">
        <v>8269</v>
      </c>
      <c r="P143" s="9">
        <f>IFERROR(F143/M143,"NULL")</f>
        <v>97.63636363636364</v>
      </c>
      <c r="Q143" t="str">
        <f>LEFT(O143,SEARCH("/",O143,1)-1)</f>
        <v>film &amp; video</v>
      </c>
      <c r="R143" t="str">
        <f>RIGHT(O143,LEN(O143)-SEARCH("/",O143,1))</f>
        <v>documentary</v>
      </c>
      <c r="S143" s="17">
        <f>(((K143/60)/60)/24)+DATE(1970,1,1)</f>
        <v>41017.885462962964</v>
      </c>
      <c r="T143" s="15">
        <f>(((J143/60)/60)/24)+DATE(1970,1,1)</f>
        <v>41067.621527777781</v>
      </c>
      <c r="U143" t="b">
        <f>AND(L143,N143)</f>
        <v>1</v>
      </c>
    </row>
    <row r="144" spans="1:21" ht="20" customHeight="1" x14ac:dyDescent="0.35">
      <c r="A144" s="13">
        <f>F144/E144</f>
        <v>2.4</v>
      </c>
      <c r="B144">
        <v>262</v>
      </c>
      <c r="C144" s="3" t="s">
        <v>263</v>
      </c>
      <c r="D144" s="3" t="s">
        <v>4372</v>
      </c>
      <c r="E144" s="5">
        <v>2500</v>
      </c>
      <c r="F144" s="5">
        <v>6000</v>
      </c>
      <c r="G144" t="s">
        <v>8219</v>
      </c>
      <c r="H144" t="s">
        <v>8224</v>
      </c>
      <c r="I144" t="s">
        <v>8246</v>
      </c>
      <c r="J144">
        <v>1298699828</v>
      </c>
      <c r="K144">
        <v>1294811828</v>
      </c>
      <c r="L144" t="b">
        <v>1</v>
      </c>
      <c r="M144">
        <v>145</v>
      </c>
      <c r="N144" t="b">
        <v>1</v>
      </c>
      <c r="O144" t="s">
        <v>8269</v>
      </c>
      <c r="P144" s="9">
        <f>IFERROR(F144/M144,"NULL")</f>
        <v>41.379310344827587</v>
      </c>
      <c r="Q144" t="str">
        <f>LEFT(O144,SEARCH("/",O144,1)-1)</f>
        <v>film &amp; video</v>
      </c>
      <c r="R144" t="str">
        <f>RIGHT(O144,LEN(O144)-SEARCH("/",O144,1))</f>
        <v>documentary</v>
      </c>
      <c r="S144" s="17">
        <f>(((K144/60)/60)/24)+DATE(1970,1,1)</f>
        <v>40555.24800925926</v>
      </c>
      <c r="T144" s="15">
        <f>(((J144/60)/60)/24)+DATE(1970,1,1)</f>
        <v>40600.24800925926</v>
      </c>
      <c r="U144" t="b">
        <f>AND(L144,N144)</f>
        <v>1</v>
      </c>
    </row>
    <row r="145" spans="1:21" ht="20" customHeight="1" x14ac:dyDescent="0.35">
      <c r="A145" s="13">
        <f>F145/E145</f>
        <v>1.1808107999999999</v>
      </c>
      <c r="B145">
        <v>263</v>
      </c>
      <c r="C145" s="3" t="s">
        <v>264</v>
      </c>
      <c r="D145" s="3" t="s">
        <v>4373</v>
      </c>
      <c r="E145" s="5">
        <v>25000</v>
      </c>
      <c r="F145" s="5">
        <v>29520.27</v>
      </c>
      <c r="G145" t="s">
        <v>8219</v>
      </c>
      <c r="H145" t="s">
        <v>8224</v>
      </c>
      <c r="I145" t="s">
        <v>8246</v>
      </c>
      <c r="J145">
        <v>1348786494</v>
      </c>
      <c r="K145">
        <v>1346194494</v>
      </c>
      <c r="L145" t="b">
        <v>1</v>
      </c>
      <c r="M145">
        <v>963</v>
      </c>
      <c r="N145" t="b">
        <v>1</v>
      </c>
      <c r="O145" t="s">
        <v>8269</v>
      </c>
      <c r="P145" s="9">
        <f>IFERROR(F145/M145,"NULL")</f>
        <v>30.654485981308412</v>
      </c>
      <c r="Q145" t="str">
        <f>LEFT(O145,SEARCH("/",O145,1)-1)</f>
        <v>film &amp; video</v>
      </c>
      <c r="R145" t="str">
        <f>RIGHT(O145,LEN(O145)-SEARCH("/",O145,1))</f>
        <v>documentary</v>
      </c>
      <c r="S145" s="17">
        <f>(((K145/60)/60)/24)+DATE(1970,1,1)</f>
        <v>41149.954791666663</v>
      </c>
      <c r="T145" s="15">
        <f>(((J145/60)/60)/24)+DATE(1970,1,1)</f>
        <v>41179.954791666663</v>
      </c>
      <c r="U145" t="b">
        <f>AND(L145,N145)</f>
        <v>1</v>
      </c>
    </row>
    <row r="146" spans="1:21" ht="20" customHeight="1" x14ac:dyDescent="0.35">
      <c r="A146" s="13">
        <f>F146/E146</f>
        <v>1.1819999999999999</v>
      </c>
      <c r="B146">
        <v>264</v>
      </c>
      <c r="C146" s="3" t="s">
        <v>265</v>
      </c>
      <c r="D146" s="3" t="s">
        <v>4374</v>
      </c>
      <c r="E146" s="5">
        <v>5000</v>
      </c>
      <c r="F146" s="5">
        <v>5910</v>
      </c>
      <c r="G146" t="s">
        <v>8219</v>
      </c>
      <c r="H146" t="s">
        <v>8224</v>
      </c>
      <c r="I146" t="s">
        <v>8246</v>
      </c>
      <c r="J146">
        <v>1336747995</v>
      </c>
      <c r="K146">
        <v>1334155995</v>
      </c>
      <c r="L146" t="b">
        <v>1</v>
      </c>
      <c r="M146">
        <v>91</v>
      </c>
      <c r="N146" t="b">
        <v>1</v>
      </c>
      <c r="O146" t="s">
        <v>8269</v>
      </c>
      <c r="P146" s="9">
        <f>IFERROR(F146/M146,"NULL")</f>
        <v>64.945054945054949</v>
      </c>
      <c r="Q146" t="str">
        <f>LEFT(O146,SEARCH("/",O146,1)-1)</f>
        <v>film &amp; video</v>
      </c>
      <c r="R146" t="str">
        <f>RIGHT(O146,LEN(O146)-SEARCH("/",O146,1))</f>
        <v>documentary</v>
      </c>
      <c r="S146" s="17">
        <f>(((K146/60)/60)/24)+DATE(1970,1,1)</f>
        <v>41010.620312500003</v>
      </c>
      <c r="T146" s="15">
        <f>(((J146/60)/60)/24)+DATE(1970,1,1)</f>
        <v>41040.620312500003</v>
      </c>
      <c r="U146" t="b">
        <f>AND(L146,N146)</f>
        <v>1</v>
      </c>
    </row>
    <row r="147" spans="1:21" ht="20" customHeight="1" x14ac:dyDescent="0.35">
      <c r="A147" s="13">
        <f>F147/E147</f>
        <v>1.111</v>
      </c>
      <c r="B147">
        <v>265</v>
      </c>
      <c r="C147" s="3" t="s">
        <v>266</v>
      </c>
      <c r="D147" s="3" t="s">
        <v>4375</v>
      </c>
      <c r="E147" s="5">
        <v>5000</v>
      </c>
      <c r="F147" s="5">
        <v>5555</v>
      </c>
      <c r="G147" t="s">
        <v>8219</v>
      </c>
      <c r="H147" t="s">
        <v>8224</v>
      </c>
      <c r="I147" t="s">
        <v>8246</v>
      </c>
      <c r="J147">
        <v>1273522560</v>
      </c>
      <c r="K147">
        <v>1269928430</v>
      </c>
      <c r="L147" t="b">
        <v>1</v>
      </c>
      <c r="M147">
        <v>58</v>
      </c>
      <c r="N147" t="b">
        <v>1</v>
      </c>
      <c r="O147" t="s">
        <v>8269</v>
      </c>
      <c r="P147" s="9">
        <f>IFERROR(F147/M147,"NULL")</f>
        <v>95.775862068965523</v>
      </c>
      <c r="Q147" t="str">
        <f>LEFT(O147,SEARCH("/",O147,1)-1)</f>
        <v>film &amp; video</v>
      </c>
      <c r="R147" t="str">
        <f>RIGHT(O147,LEN(O147)-SEARCH("/",O147,1))</f>
        <v>documentary</v>
      </c>
      <c r="S147" s="17">
        <f>(((K147/60)/60)/24)+DATE(1970,1,1)</f>
        <v>40267.245717592588</v>
      </c>
      <c r="T147" s="15">
        <f>(((J147/60)/60)/24)+DATE(1970,1,1)</f>
        <v>40308.844444444447</v>
      </c>
      <c r="U147" t="b">
        <f>AND(L147,N147)</f>
        <v>1</v>
      </c>
    </row>
    <row r="148" spans="1:21" ht="20" customHeight="1" x14ac:dyDescent="0.35">
      <c r="A148" s="13">
        <f>F148/E148</f>
        <v>1.4550000000000001</v>
      </c>
      <c r="B148">
        <v>266</v>
      </c>
      <c r="C148" s="3" t="s">
        <v>267</v>
      </c>
      <c r="D148" s="3" t="s">
        <v>4376</v>
      </c>
      <c r="E148" s="5">
        <v>1000</v>
      </c>
      <c r="F148" s="5">
        <v>1455</v>
      </c>
      <c r="G148" t="s">
        <v>8219</v>
      </c>
      <c r="H148" t="s">
        <v>8224</v>
      </c>
      <c r="I148" t="s">
        <v>8246</v>
      </c>
      <c r="J148">
        <v>1271994660</v>
      </c>
      <c r="K148">
        <v>1264565507</v>
      </c>
      <c r="L148" t="b">
        <v>1</v>
      </c>
      <c r="M148">
        <v>36</v>
      </c>
      <c r="N148" t="b">
        <v>1</v>
      </c>
      <c r="O148" t="s">
        <v>8269</v>
      </c>
      <c r="P148" s="9">
        <f>IFERROR(F148/M148,"NULL")</f>
        <v>40.416666666666664</v>
      </c>
      <c r="Q148" t="str">
        <f>LEFT(O148,SEARCH("/",O148,1)-1)</f>
        <v>film &amp; video</v>
      </c>
      <c r="R148" t="str">
        <f>RIGHT(O148,LEN(O148)-SEARCH("/",O148,1))</f>
        <v>documentary</v>
      </c>
      <c r="S148" s="17">
        <f>(((K148/60)/60)/24)+DATE(1970,1,1)</f>
        <v>40205.174849537041</v>
      </c>
      <c r="T148" s="15">
        <f>(((J148/60)/60)/24)+DATE(1970,1,1)</f>
        <v>40291.160416666666</v>
      </c>
      <c r="U148" t="b">
        <f>AND(L148,N148)</f>
        <v>1</v>
      </c>
    </row>
    <row r="149" spans="1:21" ht="20" customHeight="1" x14ac:dyDescent="0.35">
      <c r="A149" s="13">
        <f>F149/E149</f>
        <v>1.3162883248730965</v>
      </c>
      <c r="B149">
        <v>267</v>
      </c>
      <c r="C149" s="3" t="s">
        <v>268</v>
      </c>
      <c r="D149" s="3" t="s">
        <v>4377</v>
      </c>
      <c r="E149" s="5">
        <v>9850</v>
      </c>
      <c r="F149" s="5">
        <v>12965.44</v>
      </c>
      <c r="G149" t="s">
        <v>8219</v>
      </c>
      <c r="H149" t="s">
        <v>8225</v>
      </c>
      <c r="I149" t="s">
        <v>8247</v>
      </c>
      <c r="J149">
        <v>1403693499</v>
      </c>
      <c r="K149">
        <v>1401101499</v>
      </c>
      <c r="L149" t="b">
        <v>1</v>
      </c>
      <c r="M149">
        <v>165</v>
      </c>
      <c r="N149" t="b">
        <v>1</v>
      </c>
      <c r="O149" t="s">
        <v>8269</v>
      </c>
      <c r="P149" s="9">
        <f>IFERROR(F149/M149,"NULL")</f>
        <v>78.578424242424248</v>
      </c>
      <c r="Q149" t="str">
        <f>LEFT(O149,SEARCH("/",O149,1)-1)</f>
        <v>film &amp; video</v>
      </c>
      <c r="R149" t="str">
        <f>RIGHT(O149,LEN(O149)-SEARCH("/",O149,1))</f>
        <v>documentary</v>
      </c>
      <c r="S149" s="17">
        <f>(((K149/60)/60)/24)+DATE(1970,1,1)</f>
        <v>41785.452534722222</v>
      </c>
      <c r="T149" s="15">
        <f>(((J149/60)/60)/24)+DATE(1970,1,1)</f>
        <v>41815.452534722222</v>
      </c>
      <c r="U149" t="b">
        <f>AND(L149,N149)</f>
        <v>1</v>
      </c>
    </row>
    <row r="150" spans="1:21" ht="20" customHeight="1" x14ac:dyDescent="0.35">
      <c r="A150" s="13">
        <f>F150/E150</f>
        <v>1.1140000000000001</v>
      </c>
      <c r="B150">
        <v>268</v>
      </c>
      <c r="C150" s="3" t="s">
        <v>269</v>
      </c>
      <c r="D150" s="3" t="s">
        <v>4378</v>
      </c>
      <c r="E150" s="5">
        <v>5000</v>
      </c>
      <c r="F150" s="5">
        <v>5570</v>
      </c>
      <c r="G150" t="s">
        <v>8219</v>
      </c>
      <c r="H150" t="s">
        <v>8224</v>
      </c>
      <c r="I150" t="s">
        <v>8246</v>
      </c>
      <c r="J150">
        <v>1320640778</v>
      </c>
      <c r="K150">
        <v>1316749178</v>
      </c>
      <c r="L150" t="b">
        <v>1</v>
      </c>
      <c r="M150">
        <v>111</v>
      </c>
      <c r="N150" t="b">
        <v>1</v>
      </c>
      <c r="O150" t="s">
        <v>8269</v>
      </c>
      <c r="P150" s="9">
        <f>IFERROR(F150/M150,"NULL")</f>
        <v>50.18018018018018</v>
      </c>
      <c r="Q150" t="str">
        <f>LEFT(O150,SEARCH("/",O150,1)-1)</f>
        <v>film &amp; video</v>
      </c>
      <c r="R150" t="str">
        <f>RIGHT(O150,LEN(O150)-SEARCH("/",O150,1))</f>
        <v>documentary</v>
      </c>
      <c r="S150" s="17">
        <f>(((K150/60)/60)/24)+DATE(1970,1,1)</f>
        <v>40809.15252314815</v>
      </c>
      <c r="T150" s="15">
        <f>(((J150/60)/60)/24)+DATE(1970,1,1)</f>
        <v>40854.194189814814</v>
      </c>
      <c r="U150" t="b">
        <f>AND(L150,N150)</f>
        <v>1</v>
      </c>
    </row>
    <row r="151" spans="1:21" ht="20" customHeight="1" x14ac:dyDescent="0.35">
      <c r="A151" s="13">
        <f>F151/E151</f>
        <v>1.4723377</v>
      </c>
      <c r="B151">
        <v>269</v>
      </c>
      <c r="C151" s="3" t="s">
        <v>270</v>
      </c>
      <c r="D151" s="3" t="s">
        <v>4379</v>
      </c>
      <c r="E151" s="5">
        <v>100000</v>
      </c>
      <c r="F151" s="5">
        <v>147233.76999999999</v>
      </c>
      <c r="G151" t="s">
        <v>8219</v>
      </c>
      <c r="H151" t="s">
        <v>8226</v>
      </c>
      <c r="I151" t="s">
        <v>8248</v>
      </c>
      <c r="J151">
        <v>1487738622</v>
      </c>
      <c r="K151">
        <v>1485146622</v>
      </c>
      <c r="L151" t="b">
        <v>1</v>
      </c>
      <c r="M151">
        <v>1596</v>
      </c>
      <c r="N151" t="b">
        <v>1</v>
      </c>
      <c r="O151" t="s">
        <v>8269</v>
      </c>
      <c r="P151" s="9">
        <f>IFERROR(F151/M151,"NULL")</f>
        <v>92.251735588972423</v>
      </c>
      <c r="Q151" t="str">
        <f>LEFT(O151,SEARCH("/",O151,1)-1)</f>
        <v>film &amp; video</v>
      </c>
      <c r="R151" t="str">
        <f>RIGHT(O151,LEN(O151)-SEARCH("/",O151,1))</f>
        <v>documentary</v>
      </c>
      <c r="S151" s="17">
        <f>(((K151/60)/60)/24)+DATE(1970,1,1)</f>
        <v>42758.197013888886</v>
      </c>
      <c r="T151" s="15">
        <f>(((J151/60)/60)/24)+DATE(1970,1,1)</f>
        <v>42788.197013888886</v>
      </c>
      <c r="U151" t="b">
        <f>AND(L151,N151)</f>
        <v>1</v>
      </c>
    </row>
    <row r="152" spans="1:21" ht="20" customHeight="1" x14ac:dyDescent="0.35">
      <c r="A152" s="13">
        <f>F152/E152</f>
        <v>1.5260869565217392</v>
      </c>
      <c r="B152">
        <v>270</v>
      </c>
      <c r="C152" s="3" t="s">
        <v>271</v>
      </c>
      <c r="D152" s="3" t="s">
        <v>4380</v>
      </c>
      <c r="E152" s="5">
        <v>2300</v>
      </c>
      <c r="F152" s="5">
        <v>3510</v>
      </c>
      <c r="G152" t="s">
        <v>8219</v>
      </c>
      <c r="H152" t="s">
        <v>8224</v>
      </c>
      <c r="I152" t="s">
        <v>8246</v>
      </c>
      <c r="J152">
        <v>1306296000</v>
      </c>
      <c r="K152">
        <v>1301950070</v>
      </c>
      <c r="L152" t="b">
        <v>1</v>
      </c>
      <c r="M152">
        <v>61</v>
      </c>
      <c r="N152" t="b">
        <v>1</v>
      </c>
      <c r="O152" t="s">
        <v>8269</v>
      </c>
      <c r="P152" s="9">
        <f>IFERROR(F152/M152,"NULL")</f>
        <v>57.540983606557376</v>
      </c>
      <c r="Q152" t="str">
        <f>LEFT(O152,SEARCH("/",O152,1)-1)</f>
        <v>film &amp; video</v>
      </c>
      <c r="R152" t="str">
        <f>RIGHT(O152,LEN(O152)-SEARCH("/",O152,1))</f>
        <v>documentary</v>
      </c>
      <c r="S152" s="17">
        <f>(((K152/60)/60)/24)+DATE(1970,1,1)</f>
        <v>40637.866550925923</v>
      </c>
      <c r="T152" s="15">
        <f>(((J152/60)/60)/24)+DATE(1970,1,1)</f>
        <v>40688.166666666664</v>
      </c>
      <c r="U152" t="b">
        <f>AND(L152,N152)</f>
        <v>1</v>
      </c>
    </row>
    <row r="153" spans="1:21" ht="20" customHeight="1" x14ac:dyDescent="0.35">
      <c r="A153" s="13">
        <f>F153/E153</f>
        <v>1.0468</v>
      </c>
      <c r="B153">
        <v>271</v>
      </c>
      <c r="C153" s="3" t="s">
        <v>272</v>
      </c>
      <c r="D153" s="3" t="s">
        <v>4381</v>
      </c>
      <c r="E153" s="5">
        <v>30000</v>
      </c>
      <c r="F153" s="5">
        <v>31404</v>
      </c>
      <c r="G153" t="s">
        <v>8219</v>
      </c>
      <c r="H153" t="s">
        <v>8224</v>
      </c>
      <c r="I153" t="s">
        <v>8246</v>
      </c>
      <c r="J153">
        <v>1388649600</v>
      </c>
      <c r="K153">
        <v>1386123861</v>
      </c>
      <c r="L153" t="b">
        <v>1</v>
      </c>
      <c r="M153">
        <v>287</v>
      </c>
      <c r="N153" t="b">
        <v>1</v>
      </c>
      <c r="O153" t="s">
        <v>8269</v>
      </c>
      <c r="P153" s="9">
        <f>IFERROR(F153/M153,"NULL")</f>
        <v>109.42160278745645</v>
      </c>
      <c r="Q153" t="str">
        <f>LEFT(O153,SEARCH("/",O153,1)-1)</f>
        <v>film &amp; video</v>
      </c>
      <c r="R153" t="str">
        <f>RIGHT(O153,LEN(O153)-SEARCH("/",O153,1))</f>
        <v>documentary</v>
      </c>
      <c r="S153" s="17">
        <f>(((K153/60)/60)/24)+DATE(1970,1,1)</f>
        <v>41612.10024305556</v>
      </c>
      <c r="T153" s="15">
        <f>(((J153/60)/60)/24)+DATE(1970,1,1)</f>
        <v>41641.333333333336</v>
      </c>
      <c r="U153" t="b">
        <f>AND(L153,N153)</f>
        <v>1</v>
      </c>
    </row>
    <row r="154" spans="1:21" ht="20" customHeight="1" x14ac:dyDescent="0.35">
      <c r="A154" s="13">
        <f>F154/E154</f>
        <v>1.7743366666666667</v>
      </c>
      <c r="B154">
        <v>272</v>
      </c>
      <c r="C154" s="3" t="s">
        <v>273</v>
      </c>
      <c r="D154" s="3" t="s">
        <v>4382</v>
      </c>
      <c r="E154" s="5">
        <v>3000</v>
      </c>
      <c r="F154" s="5">
        <v>5323.01</v>
      </c>
      <c r="G154" t="s">
        <v>8219</v>
      </c>
      <c r="H154" t="s">
        <v>8224</v>
      </c>
      <c r="I154" t="s">
        <v>8246</v>
      </c>
      <c r="J154">
        <v>1272480540</v>
      </c>
      <c r="K154">
        <v>1267220191</v>
      </c>
      <c r="L154" t="b">
        <v>1</v>
      </c>
      <c r="M154">
        <v>65</v>
      </c>
      <c r="N154" t="b">
        <v>1</v>
      </c>
      <c r="O154" t="s">
        <v>8269</v>
      </c>
      <c r="P154" s="9">
        <f>IFERROR(F154/M154,"NULL")</f>
        <v>81.892461538461546</v>
      </c>
      <c r="Q154" t="str">
        <f>LEFT(O154,SEARCH("/",O154,1)-1)</f>
        <v>film &amp; video</v>
      </c>
      <c r="R154" t="str">
        <f>RIGHT(O154,LEN(O154)-SEARCH("/",O154,1))</f>
        <v>documentary</v>
      </c>
      <c r="S154" s="17">
        <f>(((K154/60)/60)/24)+DATE(1970,1,1)</f>
        <v>40235.900358796294</v>
      </c>
      <c r="T154" s="15">
        <f>(((J154/60)/60)/24)+DATE(1970,1,1)</f>
        <v>40296.78402777778</v>
      </c>
      <c r="U154" t="b">
        <f>AND(L154,N154)</f>
        <v>1</v>
      </c>
    </row>
    <row r="155" spans="1:21" ht="20" customHeight="1" x14ac:dyDescent="0.35">
      <c r="A155" s="13">
        <f>F155/E155</f>
        <v>1.077758</v>
      </c>
      <c r="B155">
        <v>273</v>
      </c>
      <c r="C155" s="3" t="s">
        <v>274</v>
      </c>
      <c r="D155" s="3" t="s">
        <v>4383</v>
      </c>
      <c r="E155" s="5">
        <v>5000</v>
      </c>
      <c r="F155" s="5">
        <v>5388.79</v>
      </c>
      <c r="G155" t="s">
        <v>8219</v>
      </c>
      <c r="H155" t="s">
        <v>8224</v>
      </c>
      <c r="I155" t="s">
        <v>8246</v>
      </c>
      <c r="J155">
        <v>1309694266</v>
      </c>
      <c r="K155">
        <v>1307102266</v>
      </c>
      <c r="L155" t="b">
        <v>1</v>
      </c>
      <c r="M155">
        <v>118</v>
      </c>
      <c r="N155" t="b">
        <v>1</v>
      </c>
      <c r="O155" t="s">
        <v>8269</v>
      </c>
      <c r="P155" s="9">
        <f>IFERROR(F155/M155,"NULL")</f>
        <v>45.667711864406776</v>
      </c>
      <c r="Q155" t="str">
        <f>LEFT(O155,SEARCH("/",O155,1)-1)</f>
        <v>film &amp; video</v>
      </c>
      <c r="R155" t="str">
        <f>RIGHT(O155,LEN(O155)-SEARCH("/",O155,1))</f>
        <v>documentary</v>
      </c>
      <c r="S155" s="17">
        <f>(((K155/60)/60)/24)+DATE(1970,1,1)</f>
        <v>40697.498449074075</v>
      </c>
      <c r="T155" s="15">
        <f>(((J155/60)/60)/24)+DATE(1970,1,1)</f>
        <v>40727.498449074075</v>
      </c>
      <c r="U155" t="b">
        <f>AND(L155,N155)</f>
        <v>1</v>
      </c>
    </row>
    <row r="156" spans="1:21" ht="20" customHeight="1" x14ac:dyDescent="0.35">
      <c r="A156" s="13">
        <f>F156/E156</f>
        <v>1.56</v>
      </c>
      <c r="B156">
        <v>274</v>
      </c>
      <c r="C156" s="3" t="s">
        <v>275</v>
      </c>
      <c r="D156" s="3" t="s">
        <v>4384</v>
      </c>
      <c r="E156" s="5">
        <v>4000</v>
      </c>
      <c r="F156" s="5">
        <v>6240</v>
      </c>
      <c r="G156" t="s">
        <v>8219</v>
      </c>
      <c r="H156" t="s">
        <v>8224</v>
      </c>
      <c r="I156" t="s">
        <v>8246</v>
      </c>
      <c r="J156">
        <v>1333609140</v>
      </c>
      <c r="K156">
        <v>1330638829</v>
      </c>
      <c r="L156" t="b">
        <v>1</v>
      </c>
      <c r="M156">
        <v>113</v>
      </c>
      <c r="N156" t="b">
        <v>1</v>
      </c>
      <c r="O156" t="s">
        <v>8269</v>
      </c>
      <c r="P156" s="9">
        <f>IFERROR(F156/M156,"NULL")</f>
        <v>55.221238938053098</v>
      </c>
      <c r="Q156" t="str">
        <f>LEFT(O156,SEARCH("/",O156,1)-1)</f>
        <v>film &amp; video</v>
      </c>
      <c r="R156" t="str">
        <f>RIGHT(O156,LEN(O156)-SEARCH("/",O156,1))</f>
        <v>documentary</v>
      </c>
      <c r="S156" s="17">
        <f>(((K156/60)/60)/24)+DATE(1970,1,1)</f>
        <v>40969.912372685183</v>
      </c>
      <c r="T156" s="15">
        <f>(((J156/60)/60)/24)+DATE(1970,1,1)</f>
        <v>41004.290972222225</v>
      </c>
      <c r="U156" t="b">
        <f>AND(L156,N156)</f>
        <v>1</v>
      </c>
    </row>
    <row r="157" spans="1:21" ht="20" customHeight="1" x14ac:dyDescent="0.35">
      <c r="A157" s="13">
        <f>F157/E157</f>
        <v>1.08395</v>
      </c>
      <c r="B157">
        <v>275</v>
      </c>
      <c r="C157" s="3" t="s">
        <v>276</v>
      </c>
      <c r="D157" s="3" t="s">
        <v>4385</v>
      </c>
      <c r="E157" s="5">
        <v>20000</v>
      </c>
      <c r="F157" s="5">
        <v>21679</v>
      </c>
      <c r="G157" t="s">
        <v>8219</v>
      </c>
      <c r="H157" t="s">
        <v>8224</v>
      </c>
      <c r="I157" t="s">
        <v>8246</v>
      </c>
      <c r="J157">
        <v>1352511966</v>
      </c>
      <c r="K157">
        <v>1349916366</v>
      </c>
      <c r="L157" t="b">
        <v>1</v>
      </c>
      <c r="M157">
        <v>332</v>
      </c>
      <c r="N157" t="b">
        <v>1</v>
      </c>
      <c r="O157" t="s">
        <v>8269</v>
      </c>
      <c r="P157" s="9">
        <f>IFERROR(F157/M157,"NULL")</f>
        <v>65.298192771084331</v>
      </c>
      <c r="Q157" t="str">
        <f>LEFT(O157,SEARCH("/",O157,1)-1)</f>
        <v>film &amp; video</v>
      </c>
      <c r="R157" t="str">
        <f>RIGHT(O157,LEN(O157)-SEARCH("/",O157,1))</f>
        <v>documentary</v>
      </c>
      <c r="S157" s="17">
        <f>(((K157/60)/60)/24)+DATE(1970,1,1)</f>
        <v>41193.032013888893</v>
      </c>
      <c r="T157" s="15">
        <f>(((J157/60)/60)/24)+DATE(1970,1,1)</f>
        <v>41223.073680555557</v>
      </c>
      <c r="U157" t="b">
        <f>AND(L157,N157)</f>
        <v>1</v>
      </c>
    </row>
    <row r="158" spans="1:21" ht="20" customHeight="1" x14ac:dyDescent="0.35">
      <c r="A158" s="13">
        <f>F158/E158</f>
        <v>1.476</v>
      </c>
      <c r="B158">
        <v>276</v>
      </c>
      <c r="C158" s="3" t="s">
        <v>277</v>
      </c>
      <c r="D158" s="3" t="s">
        <v>4386</v>
      </c>
      <c r="E158" s="5">
        <v>4000</v>
      </c>
      <c r="F158" s="5">
        <v>5904</v>
      </c>
      <c r="G158" t="s">
        <v>8219</v>
      </c>
      <c r="H158" t="s">
        <v>8224</v>
      </c>
      <c r="I158" t="s">
        <v>8246</v>
      </c>
      <c r="J158">
        <v>1335574674</v>
      </c>
      <c r="K158">
        <v>1330394274</v>
      </c>
      <c r="L158" t="b">
        <v>1</v>
      </c>
      <c r="M158">
        <v>62</v>
      </c>
      <c r="N158" t="b">
        <v>1</v>
      </c>
      <c r="O158" t="s">
        <v>8269</v>
      </c>
      <c r="P158" s="9">
        <f>IFERROR(F158/M158,"NULL")</f>
        <v>95.225806451612897</v>
      </c>
      <c r="Q158" t="str">
        <f>LEFT(O158,SEARCH("/",O158,1)-1)</f>
        <v>film &amp; video</v>
      </c>
      <c r="R158" t="str">
        <f>RIGHT(O158,LEN(O158)-SEARCH("/",O158,1))</f>
        <v>documentary</v>
      </c>
      <c r="S158" s="17">
        <f>(((K158/60)/60)/24)+DATE(1970,1,1)</f>
        <v>40967.081874999996</v>
      </c>
      <c r="T158" s="15">
        <f>(((J158/60)/60)/24)+DATE(1970,1,1)</f>
        <v>41027.040208333332</v>
      </c>
      <c r="U158" t="b">
        <f>AND(L158,N158)</f>
        <v>1</v>
      </c>
    </row>
    <row r="159" spans="1:21" ht="20" customHeight="1" x14ac:dyDescent="0.35">
      <c r="A159" s="13">
        <f>F159/E159</f>
        <v>1.1038153846153846</v>
      </c>
      <c r="B159">
        <v>277</v>
      </c>
      <c r="C159" s="3" t="s">
        <v>278</v>
      </c>
      <c r="D159" s="3" t="s">
        <v>4387</v>
      </c>
      <c r="E159" s="5">
        <v>65000</v>
      </c>
      <c r="F159" s="5">
        <v>71748</v>
      </c>
      <c r="G159" t="s">
        <v>8219</v>
      </c>
      <c r="H159" t="s">
        <v>8224</v>
      </c>
      <c r="I159" t="s">
        <v>8246</v>
      </c>
      <c r="J159">
        <v>1432416219</v>
      </c>
      <c r="K159">
        <v>1429824219</v>
      </c>
      <c r="L159" t="b">
        <v>1</v>
      </c>
      <c r="M159">
        <v>951</v>
      </c>
      <c r="N159" t="b">
        <v>1</v>
      </c>
      <c r="O159" t="s">
        <v>8269</v>
      </c>
      <c r="P159" s="9">
        <f>IFERROR(F159/M159,"NULL")</f>
        <v>75.444794952681391</v>
      </c>
      <c r="Q159" t="str">
        <f>LEFT(O159,SEARCH("/",O159,1)-1)</f>
        <v>film &amp; video</v>
      </c>
      <c r="R159" t="str">
        <f>RIGHT(O159,LEN(O159)-SEARCH("/",O159,1))</f>
        <v>documentary</v>
      </c>
      <c r="S159" s="17">
        <f>(((K159/60)/60)/24)+DATE(1970,1,1)</f>
        <v>42117.891423611116</v>
      </c>
      <c r="T159" s="15">
        <f>(((J159/60)/60)/24)+DATE(1970,1,1)</f>
        <v>42147.891423611116</v>
      </c>
      <c r="U159" t="b">
        <f>AND(L159,N159)</f>
        <v>1</v>
      </c>
    </row>
    <row r="160" spans="1:21" ht="20" customHeight="1" x14ac:dyDescent="0.35">
      <c r="A160" s="13">
        <f>F160/E160</f>
        <v>1.5034814814814814</v>
      </c>
      <c r="B160">
        <v>278</v>
      </c>
      <c r="C160" s="3" t="s">
        <v>279</v>
      </c>
      <c r="D160" s="3" t="s">
        <v>4388</v>
      </c>
      <c r="E160" s="5">
        <v>27000</v>
      </c>
      <c r="F160" s="5">
        <v>40594</v>
      </c>
      <c r="G160" t="s">
        <v>8219</v>
      </c>
      <c r="H160" t="s">
        <v>8224</v>
      </c>
      <c r="I160" t="s">
        <v>8246</v>
      </c>
      <c r="J160">
        <v>1350003539</v>
      </c>
      <c r="K160">
        <v>1347411539</v>
      </c>
      <c r="L160" t="b">
        <v>1</v>
      </c>
      <c r="M160">
        <v>415</v>
      </c>
      <c r="N160" t="b">
        <v>1</v>
      </c>
      <c r="O160" t="s">
        <v>8269</v>
      </c>
      <c r="P160" s="9">
        <f>IFERROR(F160/M160,"NULL")</f>
        <v>97.816867469879512</v>
      </c>
      <c r="Q160" t="str">
        <f>LEFT(O160,SEARCH("/",O160,1)-1)</f>
        <v>film &amp; video</v>
      </c>
      <c r="R160" t="str">
        <f>RIGHT(O160,LEN(O160)-SEARCH("/",O160,1))</f>
        <v>documentary</v>
      </c>
      <c r="S160" s="17">
        <f>(((K160/60)/60)/24)+DATE(1970,1,1)</f>
        <v>41164.040960648148</v>
      </c>
      <c r="T160" s="15">
        <f>(((J160/60)/60)/24)+DATE(1970,1,1)</f>
        <v>41194.040960648148</v>
      </c>
      <c r="U160" t="b">
        <f>AND(L160,N160)</f>
        <v>1</v>
      </c>
    </row>
    <row r="161" spans="1:21" ht="20" customHeight="1" x14ac:dyDescent="0.35">
      <c r="A161" s="13">
        <f>F161/E161</f>
        <v>1.5731829411764706</v>
      </c>
      <c r="B161">
        <v>279</v>
      </c>
      <c r="C161" s="3" t="s">
        <v>280</v>
      </c>
      <c r="D161" s="3" t="s">
        <v>4389</v>
      </c>
      <c r="E161" s="5">
        <v>17000</v>
      </c>
      <c r="F161" s="5">
        <v>26744.11</v>
      </c>
      <c r="G161" t="s">
        <v>8219</v>
      </c>
      <c r="H161" t="s">
        <v>8224</v>
      </c>
      <c r="I161" t="s">
        <v>8246</v>
      </c>
      <c r="J161">
        <v>1488160860</v>
      </c>
      <c r="K161">
        <v>1485237096</v>
      </c>
      <c r="L161" t="b">
        <v>1</v>
      </c>
      <c r="M161">
        <v>305</v>
      </c>
      <c r="N161" t="b">
        <v>1</v>
      </c>
      <c r="O161" t="s">
        <v>8269</v>
      </c>
      <c r="P161" s="9">
        <f>IFERROR(F161/M161,"NULL")</f>
        <v>87.685606557377056</v>
      </c>
      <c r="Q161" t="str">
        <f>LEFT(O161,SEARCH("/",O161,1)-1)</f>
        <v>film &amp; video</v>
      </c>
      <c r="R161" t="str">
        <f>RIGHT(O161,LEN(O161)-SEARCH("/",O161,1))</f>
        <v>documentary</v>
      </c>
      <c r="S161" s="17">
        <f>(((K161/60)/60)/24)+DATE(1970,1,1)</f>
        <v>42759.244166666671</v>
      </c>
      <c r="T161" s="15">
        <f>(((J161/60)/60)/24)+DATE(1970,1,1)</f>
        <v>42793.084027777775</v>
      </c>
      <c r="U161" t="b">
        <f>AND(L161,N161)</f>
        <v>1</v>
      </c>
    </row>
    <row r="162" spans="1:21" ht="20" customHeight="1" x14ac:dyDescent="0.35">
      <c r="A162" s="13">
        <f>F162/E162</f>
        <v>1.5614399999999999</v>
      </c>
      <c r="B162">
        <v>280</v>
      </c>
      <c r="C162" s="3" t="s">
        <v>281</v>
      </c>
      <c r="D162" s="3" t="s">
        <v>4390</v>
      </c>
      <c r="E162" s="5">
        <v>75000</v>
      </c>
      <c r="F162" s="5">
        <v>117108</v>
      </c>
      <c r="G162" t="s">
        <v>8219</v>
      </c>
      <c r="H162" t="s">
        <v>8224</v>
      </c>
      <c r="I162" t="s">
        <v>8246</v>
      </c>
      <c r="J162">
        <v>1401459035</v>
      </c>
      <c r="K162">
        <v>1397571035</v>
      </c>
      <c r="L162" t="b">
        <v>1</v>
      </c>
      <c r="M162">
        <v>2139</v>
      </c>
      <c r="N162" t="b">
        <v>1</v>
      </c>
      <c r="O162" t="s">
        <v>8269</v>
      </c>
      <c r="P162" s="9">
        <f>IFERROR(F162/M162,"NULL")</f>
        <v>54.748948106591868</v>
      </c>
      <c r="Q162" t="str">
        <f>LEFT(O162,SEARCH("/",O162,1)-1)</f>
        <v>film &amp; video</v>
      </c>
      <c r="R162" t="str">
        <f>RIGHT(O162,LEN(O162)-SEARCH("/",O162,1))</f>
        <v>documentary</v>
      </c>
      <c r="S162" s="17">
        <f>(((K162/60)/60)/24)+DATE(1970,1,1)</f>
        <v>41744.590682870366</v>
      </c>
      <c r="T162" s="15">
        <f>(((J162/60)/60)/24)+DATE(1970,1,1)</f>
        <v>41789.590682870366</v>
      </c>
      <c r="U162" t="b">
        <f>AND(L162,N162)</f>
        <v>1</v>
      </c>
    </row>
    <row r="163" spans="1:21" ht="20" customHeight="1" x14ac:dyDescent="0.35">
      <c r="A163" s="13">
        <f>F163/E163</f>
        <v>1.2058763636363636</v>
      </c>
      <c r="B163">
        <v>281</v>
      </c>
      <c r="C163" s="3" t="s">
        <v>282</v>
      </c>
      <c r="D163" s="3" t="s">
        <v>4391</v>
      </c>
      <c r="E163" s="5">
        <v>5500</v>
      </c>
      <c r="F163" s="5">
        <v>6632.32</v>
      </c>
      <c r="G163" t="s">
        <v>8219</v>
      </c>
      <c r="H163" t="s">
        <v>8224</v>
      </c>
      <c r="I163" t="s">
        <v>8246</v>
      </c>
      <c r="J163">
        <v>1249932360</v>
      </c>
      <c r="K163">
        <v>1242532513</v>
      </c>
      <c r="L163" t="b">
        <v>1</v>
      </c>
      <c r="M163">
        <v>79</v>
      </c>
      <c r="N163" t="b">
        <v>1</v>
      </c>
      <c r="O163" t="s">
        <v>8269</v>
      </c>
      <c r="P163" s="9">
        <f>IFERROR(F163/M163,"NULL")</f>
        <v>83.953417721518989</v>
      </c>
      <c r="Q163" t="str">
        <f>LEFT(O163,SEARCH("/",O163,1)-1)</f>
        <v>film &amp; video</v>
      </c>
      <c r="R163" t="str">
        <f>RIGHT(O163,LEN(O163)-SEARCH("/",O163,1))</f>
        <v>documentary</v>
      </c>
      <c r="S163" s="17">
        <f>(((K163/60)/60)/24)+DATE(1970,1,1)</f>
        <v>39950.163344907407</v>
      </c>
      <c r="T163" s="15">
        <f>(((J163/60)/60)/24)+DATE(1970,1,1)</f>
        <v>40035.80972222222</v>
      </c>
      <c r="U163" t="b">
        <f>AND(L163,N163)</f>
        <v>1</v>
      </c>
    </row>
    <row r="164" spans="1:21" ht="20" customHeight="1" x14ac:dyDescent="0.35">
      <c r="A164" s="13">
        <f>F164/E164</f>
        <v>1.0118888888888888</v>
      </c>
      <c r="B164">
        <v>282</v>
      </c>
      <c r="C164" s="3" t="s">
        <v>283</v>
      </c>
      <c r="D164" s="3" t="s">
        <v>4392</v>
      </c>
      <c r="E164" s="5">
        <v>45000</v>
      </c>
      <c r="F164" s="5">
        <v>45535</v>
      </c>
      <c r="G164" t="s">
        <v>8219</v>
      </c>
      <c r="H164" t="s">
        <v>8224</v>
      </c>
      <c r="I164" t="s">
        <v>8246</v>
      </c>
      <c r="J164">
        <v>1266876000</v>
      </c>
      <c r="K164">
        <v>1263679492</v>
      </c>
      <c r="L164" t="b">
        <v>1</v>
      </c>
      <c r="M164">
        <v>179</v>
      </c>
      <c r="N164" t="b">
        <v>1</v>
      </c>
      <c r="O164" t="s">
        <v>8269</v>
      </c>
      <c r="P164" s="9">
        <f>IFERROR(F164/M164,"NULL")</f>
        <v>254.38547486033519</v>
      </c>
      <c r="Q164" t="str">
        <f>LEFT(O164,SEARCH("/",O164,1)-1)</f>
        <v>film &amp; video</v>
      </c>
      <c r="R164" t="str">
        <f>RIGHT(O164,LEN(O164)-SEARCH("/",O164,1))</f>
        <v>documentary</v>
      </c>
      <c r="S164" s="17">
        <f>(((K164/60)/60)/24)+DATE(1970,1,1)</f>
        <v>40194.920046296298</v>
      </c>
      <c r="T164" s="15">
        <f>(((J164/60)/60)/24)+DATE(1970,1,1)</f>
        <v>40231.916666666664</v>
      </c>
      <c r="U164" t="b">
        <f>AND(L164,N164)</f>
        <v>1</v>
      </c>
    </row>
    <row r="165" spans="1:21" ht="20" customHeight="1" x14ac:dyDescent="0.35">
      <c r="A165" s="13">
        <f>F165/E165</f>
        <v>1.142725</v>
      </c>
      <c r="B165">
        <v>283</v>
      </c>
      <c r="C165" s="3" t="s">
        <v>284</v>
      </c>
      <c r="D165" s="3" t="s">
        <v>4393</v>
      </c>
      <c r="E165" s="5">
        <v>18000</v>
      </c>
      <c r="F165" s="5">
        <v>20569.05</v>
      </c>
      <c r="G165" t="s">
        <v>8219</v>
      </c>
      <c r="H165" t="s">
        <v>8224</v>
      </c>
      <c r="I165" t="s">
        <v>8246</v>
      </c>
      <c r="J165">
        <v>1306904340</v>
      </c>
      <c r="K165">
        <v>1305219744</v>
      </c>
      <c r="L165" t="b">
        <v>1</v>
      </c>
      <c r="M165">
        <v>202</v>
      </c>
      <c r="N165" t="b">
        <v>1</v>
      </c>
      <c r="O165" t="s">
        <v>8269</v>
      </c>
      <c r="P165" s="9">
        <f>IFERROR(F165/M165,"NULL")</f>
        <v>101.8269801980198</v>
      </c>
      <c r="Q165" t="str">
        <f>LEFT(O165,SEARCH("/",O165,1)-1)</f>
        <v>film &amp; video</v>
      </c>
      <c r="R165" t="str">
        <f>RIGHT(O165,LEN(O165)-SEARCH("/",O165,1))</f>
        <v>documentary</v>
      </c>
      <c r="S165" s="17">
        <f>(((K165/60)/60)/24)+DATE(1970,1,1)</f>
        <v>40675.71</v>
      </c>
      <c r="T165" s="15">
        <f>(((J165/60)/60)/24)+DATE(1970,1,1)</f>
        <v>40695.207638888889</v>
      </c>
      <c r="U165" t="b">
        <f>AND(L165,N165)</f>
        <v>1</v>
      </c>
    </row>
    <row r="166" spans="1:21" ht="20" customHeight="1" x14ac:dyDescent="0.35">
      <c r="A166" s="13">
        <f>F166/E166</f>
        <v>1.0462615</v>
      </c>
      <c r="B166">
        <v>284</v>
      </c>
      <c r="C166" s="3" t="s">
        <v>285</v>
      </c>
      <c r="D166" s="3" t="s">
        <v>4394</v>
      </c>
      <c r="E166" s="5">
        <v>40000</v>
      </c>
      <c r="F166" s="5">
        <v>41850.46</v>
      </c>
      <c r="G166" t="s">
        <v>8219</v>
      </c>
      <c r="H166" t="s">
        <v>8224</v>
      </c>
      <c r="I166" t="s">
        <v>8246</v>
      </c>
      <c r="J166">
        <v>1327167780</v>
      </c>
      <c r="K166">
        <v>1325007780</v>
      </c>
      <c r="L166" t="b">
        <v>1</v>
      </c>
      <c r="M166">
        <v>760</v>
      </c>
      <c r="N166" t="b">
        <v>1</v>
      </c>
      <c r="O166" t="s">
        <v>8269</v>
      </c>
      <c r="P166" s="9">
        <f>IFERROR(F166/M166,"NULL")</f>
        <v>55.066394736842106</v>
      </c>
      <c r="Q166" t="str">
        <f>LEFT(O166,SEARCH("/",O166,1)-1)</f>
        <v>film &amp; video</v>
      </c>
      <c r="R166" t="str">
        <f>RIGHT(O166,LEN(O166)-SEARCH("/",O166,1))</f>
        <v>documentary</v>
      </c>
      <c r="S166" s="17">
        <f>(((K166/60)/60)/24)+DATE(1970,1,1)</f>
        <v>40904.738194444442</v>
      </c>
      <c r="T166" s="15">
        <f>(((J166/60)/60)/24)+DATE(1970,1,1)</f>
        <v>40929.738194444442</v>
      </c>
      <c r="U166" t="b">
        <f>AND(L166,N166)</f>
        <v>1</v>
      </c>
    </row>
    <row r="167" spans="1:21" ht="20" customHeight="1" x14ac:dyDescent="0.35">
      <c r="A167" s="13">
        <f>F167/E167</f>
        <v>2.2882507142857142</v>
      </c>
      <c r="B167">
        <v>285</v>
      </c>
      <c r="C167" s="3" t="s">
        <v>286</v>
      </c>
      <c r="D167" s="3" t="s">
        <v>4395</v>
      </c>
      <c r="E167" s="5">
        <v>14000</v>
      </c>
      <c r="F167" s="5">
        <v>32035.51</v>
      </c>
      <c r="G167" t="s">
        <v>8219</v>
      </c>
      <c r="H167" t="s">
        <v>8224</v>
      </c>
      <c r="I167" t="s">
        <v>8246</v>
      </c>
      <c r="J167">
        <v>1379614128</v>
      </c>
      <c r="K167">
        <v>1377022128</v>
      </c>
      <c r="L167" t="b">
        <v>1</v>
      </c>
      <c r="M167">
        <v>563</v>
      </c>
      <c r="N167" t="b">
        <v>1</v>
      </c>
      <c r="O167" t="s">
        <v>8269</v>
      </c>
      <c r="P167" s="9">
        <f>IFERROR(F167/M167,"NULL")</f>
        <v>56.901438721136763</v>
      </c>
      <c r="Q167" t="str">
        <f>LEFT(O167,SEARCH("/",O167,1)-1)</f>
        <v>film &amp; video</v>
      </c>
      <c r="R167" t="str">
        <f>RIGHT(O167,LEN(O167)-SEARCH("/",O167,1))</f>
        <v>documentary</v>
      </c>
      <c r="S167" s="17">
        <f>(((K167/60)/60)/24)+DATE(1970,1,1)</f>
        <v>41506.756111111114</v>
      </c>
      <c r="T167" s="15">
        <f>(((J167/60)/60)/24)+DATE(1970,1,1)</f>
        <v>41536.756111111114</v>
      </c>
      <c r="U167" t="b">
        <f>AND(L167,N167)</f>
        <v>1</v>
      </c>
    </row>
    <row r="168" spans="1:21" ht="20" customHeight="1" x14ac:dyDescent="0.35">
      <c r="A168" s="13">
        <f>F168/E168</f>
        <v>1.0915333333333332</v>
      </c>
      <c r="B168">
        <v>286</v>
      </c>
      <c r="C168" s="3" t="s">
        <v>287</v>
      </c>
      <c r="D168" s="3" t="s">
        <v>4396</v>
      </c>
      <c r="E168" s="5">
        <v>15000</v>
      </c>
      <c r="F168" s="5">
        <v>16373</v>
      </c>
      <c r="G168" t="s">
        <v>8219</v>
      </c>
      <c r="H168" t="s">
        <v>8224</v>
      </c>
      <c r="I168" t="s">
        <v>8246</v>
      </c>
      <c r="J168">
        <v>1364236524</v>
      </c>
      <c r="K168">
        <v>1360352124</v>
      </c>
      <c r="L168" t="b">
        <v>1</v>
      </c>
      <c r="M168">
        <v>135</v>
      </c>
      <c r="N168" t="b">
        <v>1</v>
      </c>
      <c r="O168" t="s">
        <v>8269</v>
      </c>
      <c r="P168" s="9">
        <f>IFERROR(F168/M168,"NULL")</f>
        <v>121.28148148148148</v>
      </c>
      <c r="Q168" t="str">
        <f>LEFT(O168,SEARCH("/",O168,1)-1)</f>
        <v>film &amp; video</v>
      </c>
      <c r="R168" t="str">
        <f>RIGHT(O168,LEN(O168)-SEARCH("/",O168,1))</f>
        <v>documentary</v>
      </c>
      <c r="S168" s="17">
        <f>(((K168/60)/60)/24)+DATE(1970,1,1)</f>
        <v>41313.816249999996</v>
      </c>
      <c r="T168" s="15">
        <f>(((J168/60)/60)/24)+DATE(1970,1,1)</f>
        <v>41358.774583333332</v>
      </c>
      <c r="U168" t="b">
        <f>AND(L168,N168)</f>
        <v>1</v>
      </c>
    </row>
    <row r="169" spans="1:21" ht="20" customHeight="1" x14ac:dyDescent="0.35">
      <c r="A169" s="13">
        <f>F169/E169</f>
        <v>1.7629999999999999</v>
      </c>
      <c r="B169">
        <v>287</v>
      </c>
      <c r="C169" s="3" t="s">
        <v>288</v>
      </c>
      <c r="D169" s="3" t="s">
        <v>4397</v>
      </c>
      <c r="E169" s="5">
        <v>15000</v>
      </c>
      <c r="F169" s="5">
        <v>26445</v>
      </c>
      <c r="G169" t="s">
        <v>8219</v>
      </c>
      <c r="H169" t="s">
        <v>8224</v>
      </c>
      <c r="I169" t="s">
        <v>8246</v>
      </c>
      <c r="J169">
        <v>1351828800</v>
      </c>
      <c r="K169">
        <v>1349160018</v>
      </c>
      <c r="L169" t="b">
        <v>1</v>
      </c>
      <c r="M169">
        <v>290</v>
      </c>
      <c r="N169" t="b">
        <v>1</v>
      </c>
      <c r="O169" t="s">
        <v>8269</v>
      </c>
      <c r="P169" s="9">
        <f>IFERROR(F169/M169,"NULL")</f>
        <v>91.189655172413794</v>
      </c>
      <c r="Q169" t="str">
        <f>LEFT(O169,SEARCH("/",O169,1)-1)</f>
        <v>film &amp; video</v>
      </c>
      <c r="R169" t="str">
        <f>RIGHT(O169,LEN(O169)-SEARCH("/",O169,1))</f>
        <v>documentary</v>
      </c>
      <c r="S169" s="17">
        <f>(((K169/60)/60)/24)+DATE(1970,1,1)</f>
        <v>41184.277986111112</v>
      </c>
      <c r="T169" s="15">
        <f>(((J169/60)/60)/24)+DATE(1970,1,1)</f>
        <v>41215.166666666664</v>
      </c>
      <c r="U169" t="b">
        <f>AND(L169,N169)</f>
        <v>1</v>
      </c>
    </row>
    <row r="170" spans="1:21" ht="20" customHeight="1" x14ac:dyDescent="0.35">
      <c r="A170" s="13">
        <f>F170/E170</f>
        <v>1.0321061999999999</v>
      </c>
      <c r="B170">
        <v>288</v>
      </c>
      <c r="C170" s="3" t="s">
        <v>289</v>
      </c>
      <c r="D170" s="3" t="s">
        <v>4398</v>
      </c>
      <c r="E170" s="5">
        <v>50000</v>
      </c>
      <c r="F170" s="5">
        <v>51605.31</v>
      </c>
      <c r="G170" t="s">
        <v>8219</v>
      </c>
      <c r="H170" t="s">
        <v>8224</v>
      </c>
      <c r="I170" t="s">
        <v>8246</v>
      </c>
      <c r="J170">
        <v>1340683393</v>
      </c>
      <c r="K170">
        <v>1337659393</v>
      </c>
      <c r="L170" t="b">
        <v>1</v>
      </c>
      <c r="M170">
        <v>447</v>
      </c>
      <c r="N170" t="b">
        <v>1</v>
      </c>
      <c r="O170" t="s">
        <v>8269</v>
      </c>
      <c r="P170" s="9">
        <f>IFERROR(F170/M170,"NULL")</f>
        <v>115.44812080536913</v>
      </c>
      <c r="Q170" t="str">
        <f>LEFT(O170,SEARCH("/",O170,1)-1)</f>
        <v>film &amp; video</v>
      </c>
      <c r="R170" t="str">
        <f>RIGHT(O170,LEN(O170)-SEARCH("/",O170,1))</f>
        <v>documentary</v>
      </c>
      <c r="S170" s="17">
        <f>(((K170/60)/60)/24)+DATE(1970,1,1)</f>
        <v>41051.168900462959</v>
      </c>
      <c r="T170" s="15">
        <f>(((J170/60)/60)/24)+DATE(1970,1,1)</f>
        <v>41086.168900462959</v>
      </c>
      <c r="U170" t="b">
        <f>AND(L170,N170)</f>
        <v>1</v>
      </c>
    </row>
    <row r="171" spans="1:21" ht="20" customHeight="1" x14ac:dyDescent="0.35">
      <c r="A171" s="13">
        <f>F171/E171</f>
        <v>1.0482</v>
      </c>
      <c r="B171">
        <v>289</v>
      </c>
      <c r="C171" s="3" t="s">
        <v>290</v>
      </c>
      <c r="D171" s="3" t="s">
        <v>4399</v>
      </c>
      <c r="E171" s="5">
        <v>15000</v>
      </c>
      <c r="F171" s="5">
        <v>15723</v>
      </c>
      <c r="G171" t="s">
        <v>8219</v>
      </c>
      <c r="H171" t="s">
        <v>8225</v>
      </c>
      <c r="I171" t="s">
        <v>8247</v>
      </c>
      <c r="J171">
        <v>1383389834</v>
      </c>
      <c r="K171">
        <v>1380797834</v>
      </c>
      <c r="L171" t="b">
        <v>1</v>
      </c>
      <c r="M171">
        <v>232</v>
      </c>
      <c r="N171" t="b">
        <v>1</v>
      </c>
      <c r="O171" t="s">
        <v>8269</v>
      </c>
      <c r="P171" s="9">
        <f>IFERROR(F171/M171,"NULL")</f>
        <v>67.771551724137936</v>
      </c>
      <c r="Q171" t="str">
        <f>LEFT(O171,SEARCH("/",O171,1)-1)</f>
        <v>film &amp; video</v>
      </c>
      <c r="R171" t="str">
        <f>RIGHT(O171,LEN(O171)-SEARCH("/",O171,1))</f>
        <v>documentary</v>
      </c>
      <c r="S171" s="17">
        <f>(((K171/60)/60)/24)+DATE(1970,1,1)</f>
        <v>41550.456412037034</v>
      </c>
      <c r="T171" s="15">
        <f>(((J171/60)/60)/24)+DATE(1970,1,1)</f>
        <v>41580.456412037034</v>
      </c>
      <c r="U171" t="b">
        <f>AND(L171,N171)</f>
        <v>1</v>
      </c>
    </row>
    <row r="172" spans="1:21" ht="20" customHeight="1" x14ac:dyDescent="0.35">
      <c r="A172" s="13">
        <f>F172/E172</f>
        <v>1.0668444444444445</v>
      </c>
      <c r="B172">
        <v>290</v>
      </c>
      <c r="C172" s="3" t="s">
        <v>291</v>
      </c>
      <c r="D172" s="3" t="s">
        <v>4400</v>
      </c>
      <c r="E172" s="5">
        <v>4500</v>
      </c>
      <c r="F172" s="5">
        <v>4800.8</v>
      </c>
      <c r="G172" t="s">
        <v>8219</v>
      </c>
      <c r="H172" t="s">
        <v>8224</v>
      </c>
      <c r="I172" t="s">
        <v>8246</v>
      </c>
      <c r="J172">
        <v>1296633540</v>
      </c>
      <c r="K172">
        <v>1292316697</v>
      </c>
      <c r="L172" t="b">
        <v>1</v>
      </c>
      <c r="M172">
        <v>168</v>
      </c>
      <c r="N172" t="b">
        <v>1</v>
      </c>
      <c r="O172" t="s">
        <v>8269</v>
      </c>
      <c r="P172" s="9">
        <f>IFERROR(F172/M172,"NULL")</f>
        <v>28.576190476190476</v>
      </c>
      <c r="Q172" t="str">
        <f>LEFT(O172,SEARCH("/",O172,1)-1)</f>
        <v>film &amp; video</v>
      </c>
      <c r="R172" t="str">
        <f>RIGHT(O172,LEN(O172)-SEARCH("/",O172,1))</f>
        <v>documentary</v>
      </c>
      <c r="S172" s="17">
        <f>(((K172/60)/60)/24)+DATE(1970,1,1)</f>
        <v>40526.36917824074</v>
      </c>
      <c r="T172" s="15">
        <f>(((J172/60)/60)/24)+DATE(1970,1,1)</f>
        <v>40576.332638888889</v>
      </c>
      <c r="U172" t="b">
        <f>AND(L172,N172)</f>
        <v>1</v>
      </c>
    </row>
    <row r="173" spans="1:21" ht="20" customHeight="1" x14ac:dyDescent="0.35">
      <c r="A173" s="13">
        <f>F173/E173</f>
        <v>1.2001999999999999</v>
      </c>
      <c r="B173">
        <v>291</v>
      </c>
      <c r="C173" s="3" t="s">
        <v>292</v>
      </c>
      <c r="D173" s="3" t="s">
        <v>4401</v>
      </c>
      <c r="E173" s="5">
        <v>5000</v>
      </c>
      <c r="F173" s="5">
        <v>6001</v>
      </c>
      <c r="G173" t="s">
        <v>8219</v>
      </c>
      <c r="H173" t="s">
        <v>8224</v>
      </c>
      <c r="I173" t="s">
        <v>8246</v>
      </c>
      <c r="J173">
        <v>1367366460</v>
      </c>
      <c r="K173">
        <v>1365791246</v>
      </c>
      <c r="L173" t="b">
        <v>1</v>
      </c>
      <c r="M173">
        <v>128</v>
      </c>
      <c r="N173" t="b">
        <v>1</v>
      </c>
      <c r="O173" t="s">
        <v>8269</v>
      </c>
      <c r="P173" s="9">
        <f>IFERROR(F173/M173,"NULL")</f>
        <v>46.8828125</v>
      </c>
      <c r="Q173" t="str">
        <f>LEFT(O173,SEARCH("/",O173,1)-1)</f>
        <v>film &amp; video</v>
      </c>
      <c r="R173" t="str">
        <f>RIGHT(O173,LEN(O173)-SEARCH("/",O173,1))</f>
        <v>documentary</v>
      </c>
      <c r="S173" s="17">
        <f>(((K173/60)/60)/24)+DATE(1970,1,1)</f>
        <v>41376.769050925926</v>
      </c>
      <c r="T173" s="15">
        <f>(((J173/60)/60)/24)+DATE(1970,1,1)</f>
        <v>41395.000694444447</v>
      </c>
      <c r="U173" t="b">
        <f>AND(L173,N173)</f>
        <v>1</v>
      </c>
    </row>
    <row r="174" spans="1:21" ht="20" customHeight="1" x14ac:dyDescent="0.35">
      <c r="A174" s="13">
        <f>F174/E174</f>
        <v>1.0150693333333334</v>
      </c>
      <c r="B174">
        <v>292</v>
      </c>
      <c r="C174" s="3" t="s">
        <v>293</v>
      </c>
      <c r="D174" s="3" t="s">
        <v>4402</v>
      </c>
      <c r="E174" s="5">
        <v>75000</v>
      </c>
      <c r="F174" s="5">
        <v>76130.2</v>
      </c>
      <c r="G174" t="s">
        <v>8219</v>
      </c>
      <c r="H174" t="s">
        <v>8224</v>
      </c>
      <c r="I174" t="s">
        <v>8246</v>
      </c>
      <c r="J174">
        <v>1319860740</v>
      </c>
      <c r="K174">
        <v>1317064599</v>
      </c>
      <c r="L174" t="b">
        <v>1</v>
      </c>
      <c r="M174">
        <v>493</v>
      </c>
      <c r="N174" t="b">
        <v>1</v>
      </c>
      <c r="O174" t="s">
        <v>8269</v>
      </c>
      <c r="P174" s="9">
        <f>IFERROR(F174/M174,"NULL")</f>
        <v>154.42231237322514</v>
      </c>
      <c r="Q174" t="str">
        <f>LEFT(O174,SEARCH("/",O174,1)-1)</f>
        <v>film &amp; video</v>
      </c>
      <c r="R174" t="str">
        <f>RIGHT(O174,LEN(O174)-SEARCH("/",O174,1))</f>
        <v>documentary</v>
      </c>
      <c r="S174" s="17">
        <f>(((K174/60)/60)/24)+DATE(1970,1,1)</f>
        <v>40812.803229166668</v>
      </c>
      <c r="T174" s="15">
        <f>(((J174/60)/60)/24)+DATE(1970,1,1)</f>
        <v>40845.165972222225</v>
      </c>
      <c r="U174" t="b">
        <f>AND(L174,N174)</f>
        <v>1</v>
      </c>
    </row>
    <row r="175" spans="1:21" ht="20" customHeight="1" x14ac:dyDescent="0.35">
      <c r="A175" s="13">
        <f>F175/E175</f>
        <v>1.0138461538461538</v>
      </c>
      <c r="B175">
        <v>293</v>
      </c>
      <c r="C175" s="3" t="s">
        <v>294</v>
      </c>
      <c r="D175" s="3" t="s">
        <v>4403</v>
      </c>
      <c r="E175" s="5">
        <v>26000</v>
      </c>
      <c r="F175" s="5">
        <v>26360</v>
      </c>
      <c r="G175" t="s">
        <v>8219</v>
      </c>
      <c r="H175" t="s">
        <v>8224</v>
      </c>
      <c r="I175" t="s">
        <v>8246</v>
      </c>
      <c r="J175">
        <v>1398009714</v>
      </c>
      <c r="K175">
        <v>1395417714</v>
      </c>
      <c r="L175" t="b">
        <v>1</v>
      </c>
      <c r="M175">
        <v>131</v>
      </c>
      <c r="N175" t="b">
        <v>1</v>
      </c>
      <c r="O175" t="s">
        <v>8269</v>
      </c>
      <c r="P175" s="9">
        <f>IFERROR(F175/M175,"NULL")</f>
        <v>201.22137404580153</v>
      </c>
      <c r="Q175" t="str">
        <f>LEFT(O175,SEARCH("/",O175,1)-1)</f>
        <v>film &amp; video</v>
      </c>
      <c r="R175" t="str">
        <f>RIGHT(O175,LEN(O175)-SEARCH("/",O175,1))</f>
        <v>documentary</v>
      </c>
      <c r="S175" s="17">
        <f>(((K175/60)/60)/24)+DATE(1970,1,1)</f>
        <v>41719.667986111112</v>
      </c>
      <c r="T175" s="15">
        <f>(((J175/60)/60)/24)+DATE(1970,1,1)</f>
        <v>41749.667986111112</v>
      </c>
      <c r="U175" t="b">
        <f>AND(L175,N175)</f>
        <v>1</v>
      </c>
    </row>
    <row r="176" spans="1:21" ht="20" customHeight="1" x14ac:dyDescent="0.35">
      <c r="A176" s="13">
        <f>F176/E176</f>
        <v>1</v>
      </c>
      <c r="B176">
        <v>294</v>
      </c>
      <c r="C176" s="3" t="s">
        <v>295</v>
      </c>
      <c r="D176" s="3" t="s">
        <v>4404</v>
      </c>
      <c r="E176" s="5">
        <v>5000</v>
      </c>
      <c r="F176" s="5">
        <v>5000</v>
      </c>
      <c r="G176" t="s">
        <v>8219</v>
      </c>
      <c r="H176" t="s">
        <v>8224</v>
      </c>
      <c r="I176" t="s">
        <v>8246</v>
      </c>
      <c r="J176">
        <v>1279555200</v>
      </c>
      <c r="K176">
        <v>1276480894</v>
      </c>
      <c r="L176" t="b">
        <v>1</v>
      </c>
      <c r="M176">
        <v>50</v>
      </c>
      <c r="N176" t="b">
        <v>1</v>
      </c>
      <c r="O176" t="s">
        <v>8269</v>
      </c>
      <c r="P176" s="9">
        <f>IFERROR(F176/M176,"NULL")</f>
        <v>100</v>
      </c>
      <c r="Q176" t="str">
        <f>LEFT(O176,SEARCH("/",O176,1)-1)</f>
        <v>film &amp; video</v>
      </c>
      <c r="R176" t="str">
        <f>RIGHT(O176,LEN(O176)-SEARCH("/",O176,1))</f>
        <v>documentary</v>
      </c>
      <c r="S176" s="17">
        <f>(((K176/60)/60)/24)+DATE(1970,1,1)</f>
        <v>40343.084421296298</v>
      </c>
      <c r="T176" s="15">
        <f>(((J176/60)/60)/24)+DATE(1970,1,1)</f>
        <v>40378.666666666664</v>
      </c>
      <c r="U176" t="b">
        <f>AND(L176,N176)</f>
        <v>1</v>
      </c>
    </row>
    <row r="177" spans="1:21" ht="20" customHeight="1" x14ac:dyDescent="0.35">
      <c r="A177" s="13">
        <f>F177/E177</f>
        <v>1.3310911999999999</v>
      </c>
      <c r="B177">
        <v>295</v>
      </c>
      <c r="C177" s="3" t="s">
        <v>296</v>
      </c>
      <c r="D177" s="3" t="s">
        <v>4405</v>
      </c>
      <c r="E177" s="5">
        <v>50000</v>
      </c>
      <c r="F177" s="5">
        <v>66554.559999999998</v>
      </c>
      <c r="G177" t="s">
        <v>8219</v>
      </c>
      <c r="H177" t="s">
        <v>8224</v>
      </c>
      <c r="I177" t="s">
        <v>8246</v>
      </c>
      <c r="J177">
        <v>1383264000</v>
      </c>
      <c r="K177">
        <v>1378080409</v>
      </c>
      <c r="L177" t="b">
        <v>1</v>
      </c>
      <c r="M177">
        <v>665</v>
      </c>
      <c r="N177" t="b">
        <v>1</v>
      </c>
      <c r="O177" t="s">
        <v>8269</v>
      </c>
      <c r="P177" s="9">
        <f>IFERROR(F177/M177,"NULL")</f>
        <v>100.08204511278196</v>
      </c>
      <c r="Q177" t="str">
        <f>LEFT(O177,SEARCH("/",O177,1)-1)</f>
        <v>film &amp; video</v>
      </c>
      <c r="R177" t="str">
        <f>RIGHT(O177,LEN(O177)-SEARCH("/",O177,1))</f>
        <v>documentary</v>
      </c>
      <c r="S177" s="17">
        <f>(((K177/60)/60)/24)+DATE(1970,1,1)</f>
        <v>41519.004733796297</v>
      </c>
      <c r="T177" s="15">
        <f>(((J177/60)/60)/24)+DATE(1970,1,1)</f>
        <v>41579</v>
      </c>
      <c r="U177" t="b">
        <f>AND(L177,N177)</f>
        <v>1</v>
      </c>
    </row>
    <row r="178" spans="1:21" ht="20" customHeight="1" x14ac:dyDescent="0.35">
      <c r="A178" s="13">
        <f>F178/E178</f>
        <v>1.187262</v>
      </c>
      <c r="B178">
        <v>296</v>
      </c>
      <c r="C178" s="3" t="s">
        <v>297</v>
      </c>
      <c r="D178" s="3" t="s">
        <v>4406</v>
      </c>
      <c r="E178" s="5">
        <v>25000</v>
      </c>
      <c r="F178" s="5">
        <v>29681.55</v>
      </c>
      <c r="G178" t="s">
        <v>8219</v>
      </c>
      <c r="H178" t="s">
        <v>8224</v>
      </c>
      <c r="I178" t="s">
        <v>8246</v>
      </c>
      <c r="J178">
        <v>1347017083</v>
      </c>
      <c r="K178">
        <v>1344857083</v>
      </c>
      <c r="L178" t="b">
        <v>1</v>
      </c>
      <c r="M178">
        <v>129</v>
      </c>
      <c r="N178" t="b">
        <v>1</v>
      </c>
      <c r="O178" t="s">
        <v>8269</v>
      </c>
      <c r="P178" s="9">
        <f>IFERROR(F178/M178,"NULL")</f>
        <v>230.08953488372092</v>
      </c>
      <c r="Q178" t="str">
        <f>LEFT(O178,SEARCH("/",O178,1)-1)</f>
        <v>film &amp; video</v>
      </c>
      <c r="R178" t="str">
        <f>RIGHT(O178,LEN(O178)-SEARCH("/",O178,1))</f>
        <v>documentary</v>
      </c>
      <c r="S178" s="17">
        <f>(((K178/60)/60)/24)+DATE(1970,1,1)</f>
        <v>41134.475497685184</v>
      </c>
      <c r="T178" s="15">
        <f>(((J178/60)/60)/24)+DATE(1970,1,1)</f>
        <v>41159.475497685184</v>
      </c>
      <c r="U178" t="b">
        <f>AND(L178,N178)</f>
        <v>1</v>
      </c>
    </row>
    <row r="179" spans="1:21" ht="20" customHeight="1" x14ac:dyDescent="0.35">
      <c r="A179" s="13">
        <f>F179/E179</f>
        <v>1.0064</v>
      </c>
      <c r="B179">
        <v>297</v>
      </c>
      <c r="C179" s="3" t="s">
        <v>298</v>
      </c>
      <c r="D179" s="3" t="s">
        <v>4407</v>
      </c>
      <c r="E179" s="5">
        <v>20000</v>
      </c>
      <c r="F179" s="5">
        <v>20128</v>
      </c>
      <c r="G179" t="s">
        <v>8219</v>
      </c>
      <c r="H179" t="s">
        <v>8224</v>
      </c>
      <c r="I179" t="s">
        <v>8246</v>
      </c>
      <c r="J179">
        <v>1430452740</v>
      </c>
      <c r="K179">
        <v>1427390901</v>
      </c>
      <c r="L179" t="b">
        <v>1</v>
      </c>
      <c r="M179">
        <v>142</v>
      </c>
      <c r="N179" t="b">
        <v>1</v>
      </c>
      <c r="O179" t="s">
        <v>8269</v>
      </c>
      <c r="P179" s="9">
        <f>IFERROR(F179/M179,"NULL")</f>
        <v>141.74647887323943</v>
      </c>
      <c r="Q179" t="str">
        <f>LEFT(O179,SEARCH("/",O179,1)-1)</f>
        <v>film &amp; video</v>
      </c>
      <c r="R179" t="str">
        <f>RIGHT(O179,LEN(O179)-SEARCH("/",O179,1))</f>
        <v>documentary</v>
      </c>
      <c r="S179" s="17">
        <f>(((K179/60)/60)/24)+DATE(1970,1,1)</f>
        <v>42089.72802083334</v>
      </c>
      <c r="T179" s="15">
        <f>(((J179/60)/60)/24)+DATE(1970,1,1)</f>
        <v>42125.165972222225</v>
      </c>
      <c r="U179" t="b">
        <f>AND(L179,N179)</f>
        <v>1</v>
      </c>
    </row>
    <row r="180" spans="1:21" ht="20" customHeight="1" x14ac:dyDescent="0.35">
      <c r="A180" s="13">
        <f>F180/E180</f>
        <v>1.089324126984127</v>
      </c>
      <c r="B180">
        <v>298</v>
      </c>
      <c r="C180" s="3" t="s">
        <v>299</v>
      </c>
      <c r="D180" s="3" t="s">
        <v>4408</v>
      </c>
      <c r="E180" s="5">
        <v>126000</v>
      </c>
      <c r="F180" s="5">
        <v>137254.84</v>
      </c>
      <c r="G180" t="s">
        <v>8219</v>
      </c>
      <c r="H180" t="s">
        <v>8224</v>
      </c>
      <c r="I180" t="s">
        <v>8246</v>
      </c>
      <c r="J180">
        <v>1399669200</v>
      </c>
      <c r="K180">
        <v>1394536048</v>
      </c>
      <c r="L180" t="b">
        <v>1</v>
      </c>
      <c r="M180">
        <v>2436</v>
      </c>
      <c r="N180" t="b">
        <v>1</v>
      </c>
      <c r="O180" t="s">
        <v>8269</v>
      </c>
      <c r="P180" s="9">
        <f>IFERROR(F180/M180,"NULL")</f>
        <v>56.344351395730705</v>
      </c>
      <c r="Q180" t="str">
        <f>LEFT(O180,SEARCH("/",O180,1)-1)</f>
        <v>film &amp; video</v>
      </c>
      <c r="R180" t="str">
        <f>RIGHT(O180,LEN(O180)-SEARCH("/",O180,1))</f>
        <v>documentary</v>
      </c>
      <c r="S180" s="17">
        <f>(((K180/60)/60)/24)+DATE(1970,1,1)</f>
        <v>41709.463518518518</v>
      </c>
      <c r="T180" s="15">
        <f>(((J180/60)/60)/24)+DATE(1970,1,1)</f>
        <v>41768.875</v>
      </c>
      <c r="U180" t="b">
        <f>AND(L180,N180)</f>
        <v>1</v>
      </c>
    </row>
    <row r="181" spans="1:21" ht="20" customHeight="1" x14ac:dyDescent="0.35">
      <c r="A181" s="13">
        <f>F181/E181</f>
        <v>1.789525</v>
      </c>
      <c r="B181">
        <v>299</v>
      </c>
      <c r="C181" s="3" t="s">
        <v>300</v>
      </c>
      <c r="D181" s="3" t="s">
        <v>4409</v>
      </c>
      <c r="E181" s="5">
        <v>10000</v>
      </c>
      <c r="F181" s="5">
        <v>17895.25</v>
      </c>
      <c r="G181" t="s">
        <v>8219</v>
      </c>
      <c r="H181" t="s">
        <v>8224</v>
      </c>
      <c r="I181" t="s">
        <v>8246</v>
      </c>
      <c r="J181">
        <v>1289975060</v>
      </c>
      <c r="K181">
        <v>1287379460</v>
      </c>
      <c r="L181" t="b">
        <v>1</v>
      </c>
      <c r="M181">
        <v>244</v>
      </c>
      <c r="N181" t="b">
        <v>1</v>
      </c>
      <c r="O181" t="s">
        <v>8269</v>
      </c>
      <c r="P181" s="9">
        <f>IFERROR(F181/M181,"NULL")</f>
        <v>73.341188524590166</v>
      </c>
      <c r="Q181" t="str">
        <f>LEFT(O181,SEARCH("/",O181,1)-1)</f>
        <v>film &amp; video</v>
      </c>
      <c r="R181" t="str">
        <f>RIGHT(O181,LEN(O181)-SEARCH("/",O181,1))</f>
        <v>documentary</v>
      </c>
      <c r="S181" s="17">
        <f>(((K181/60)/60)/24)+DATE(1970,1,1)</f>
        <v>40469.225231481483</v>
      </c>
      <c r="T181" s="15">
        <f>(((J181/60)/60)/24)+DATE(1970,1,1)</f>
        <v>40499.266898148147</v>
      </c>
      <c r="U181" t="b">
        <f>AND(L181,N181)</f>
        <v>1</v>
      </c>
    </row>
    <row r="182" spans="1:21" ht="20" customHeight="1" x14ac:dyDescent="0.35">
      <c r="A182" s="13">
        <f>F182/E182</f>
        <v>1.0172264</v>
      </c>
      <c r="B182">
        <v>300</v>
      </c>
      <c r="C182" s="3" t="s">
        <v>301</v>
      </c>
      <c r="D182" s="3" t="s">
        <v>4410</v>
      </c>
      <c r="E182" s="5">
        <v>25000</v>
      </c>
      <c r="F182" s="5">
        <v>25430.66</v>
      </c>
      <c r="G182" t="s">
        <v>8219</v>
      </c>
      <c r="H182" t="s">
        <v>8224</v>
      </c>
      <c r="I182" t="s">
        <v>8246</v>
      </c>
      <c r="J182">
        <v>1303686138</v>
      </c>
      <c r="K182">
        <v>1301007738</v>
      </c>
      <c r="L182" t="b">
        <v>1</v>
      </c>
      <c r="M182">
        <v>298</v>
      </c>
      <c r="N182" t="b">
        <v>1</v>
      </c>
      <c r="O182" t="s">
        <v>8269</v>
      </c>
      <c r="P182" s="9">
        <f>IFERROR(F182/M182,"NULL")</f>
        <v>85.337785234899329</v>
      </c>
      <c r="Q182" t="str">
        <f>LEFT(O182,SEARCH("/",O182,1)-1)</f>
        <v>film &amp; video</v>
      </c>
      <c r="R182" t="str">
        <f>RIGHT(O182,LEN(O182)-SEARCH("/",O182,1))</f>
        <v>documentary</v>
      </c>
      <c r="S182" s="17">
        <f>(((K182/60)/60)/24)+DATE(1970,1,1)</f>
        <v>40626.959930555553</v>
      </c>
      <c r="T182" s="15">
        <f>(((J182/60)/60)/24)+DATE(1970,1,1)</f>
        <v>40657.959930555553</v>
      </c>
      <c r="U182" t="b">
        <f>AND(L182,N182)</f>
        <v>1</v>
      </c>
    </row>
    <row r="183" spans="1:21" ht="20" customHeight="1" x14ac:dyDescent="0.35">
      <c r="A183" s="13">
        <f>F183/E183</f>
        <v>1.1873499999999999</v>
      </c>
      <c r="B183">
        <v>301</v>
      </c>
      <c r="C183" s="3" t="s">
        <v>302</v>
      </c>
      <c r="D183" s="3" t="s">
        <v>4411</v>
      </c>
      <c r="E183" s="5">
        <v>13000</v>
      </c>
      <c r="F183" s="5">
        <v>15435.55</v>
      </c>
      <c r="G183" t="s">
        <v>8219</v>
      </c>
      <c r="H183" t="s">
        <v>8224</v>
      </c>
      <c r="I183" t="s">
        <v>8246</v>
      </c>
      <c r="J183">
        <v>1363711335</v>
      </c>
      <c r="K183">
        <v>1360258935</v>
      </c>
      <c r="L183" t="b">
        <v>1</v>
      </c>
      <c r="M183">
        <v>251</v>
      </c>
      <c r="N183" t="b">
        <v>1</v>
      </c>
      <c r="O183" t="s">
        <v>8269</v>
      </c>
      <c r="P183" s="9">
        <f>IFERROR(F183/M183,"NULL")</f>
        <v>61.496215139442228</v>
      </c>
      <c r="Q183" t="str">
        <f>LEFT(O183,SEARCH("/",O183,1)-1)</f>
        <v>film &amp; video</v>
      </c>
      <c r="R183" t="str">
        <f>RIGHT(O183,LEN(O183)-SEARCH("/",O183,1))</f>
        <v>documentary</v>
      </c>
      <c r="S183" s="17">
        <f>(((K183/60)/60)/24)+DATE(1970,1,1)</f>
        <v>41312.737673611111</v>
      </c>
      <c r="T183" s="15">
        <f>(((J183/60)/60)/24)+DATE(1970,1,1)</f>
        <v>41352.696006944447</v>
      </c>
      <c r="U183" t="b">
        <f>AND(L183,N183)</f>
        <v>1</v>
      </c>
    </row>
    <row r="184" spans="1:21" ht="20" customHeight="1" x14ac:dyDescent="0.35">
      <c r="A184" s="13">
        <f>F184/E184</f>
        <v>1.0045999999999999</v>
      </c>
      <c r="B184">
        <v>302</v>
      </c>
      <c r="C184" s="3" t="s">
        <v>303</v>
      </c>
      <c r="D184" s="3" t="s">
        <v>4412</v>
      </c>
      <c r="E184" s="5">
        <v>10000</v>
      </c>
      <c r="F184" s="5">
        <v>10046</v>
      </c>
      <c r="G184" t="s">
        <v>8219</v>
      </c>
      <c r="H184" t="s">
        <v>8224</v>
      </c>
      <c r="I184" t="s">
        <v>8246</v>
      </c>
      <c r="J184">
        <v>1330115638</v>
      </c>
      <c r="K184">
        <v>1327523638</v>
      </c>
      <c r="L184" t="b">
        <v>1</v>
      </c>
      <c r="M184">
        <v>108</v>
      </c>
      <c r="N184" t="b">
        <v>1</v>
      </c>
      <c r="O184" t="s">
        <v>8269</v>
      </c>
      <c r="P184" s="9">
        <f>IFERROR(F184/M184,"NULL")</f>
        <v>93.018518518518519</v>
      </c>
      <c r="Q184" t="str">
        <f>LEFT(O184,SEARCH("/",O184,1)-1)</f>
        <v>film &amp; video</v>
      </c>
      <c r="R184" t="str">
        <f>RIGHT(O184,LEN(O184)-SEARCH("/",O184,1))</f>
        <v>documentary</v>
      </c>
      <c r="S184" s="17">
        <f>(((K184/60)/60)/24)+DATE(1970,1,1)</f>
        <v>40933.856921296298</v>
      </c>
      <c r="T184" s="15">
        <f>(((J184/60)/60)/24)+DATE(1970,1,1)</f>
        <v>40963.856921296298</v>
      </c>
      <c r="U184" t="b">
        <f>AND(L184,N184)</f>
        <v>1</v>
      </c>
    </row>
    <row r="185" spans="1:21" ht="20" customHeight="1" x14ac:dyDescent="0.35">
      <c r="A185" s="13">
        <f>F185/E185</f>
        <v>1.3746666666666667</v>
      </c>
      <c r="B185">
        <v>303</v>
      </c>
      <c r="C185" s="3" t="s">
        <v>304</v>
      </c>
      <c r="D185" s="3" t="s">
        <v>4413</v>
      </c>
      <c r="E185" s="5">
        <v>3000</v>
      </c>
      <c r="F185" s="5">
        <v>4124</v>
      </c>
      <c r="G185" t="s">
        <v>8219</v>
      </c>
      <c r="H185" t="s">
        <v>8224</v>
      </c>
      <c r="I185" t="s">
        <v>8246</v>
      </c>
      <c r="J185">
        <v>1338601346</v>
      </c>
      <c r="K185">
        <v>1336009346</v>
      </c>
      <c r="L185" t="b">
        <v>1</v>
      </c>
      <c r="M185">
        <v>82</v>
      </c>
      <c r="N185" t="b">
        <v>1</v>
      </c>
      <c r="O185" t="s">
        <v>8269</v>
      </c>
      <c r="P185" s="9">
        <f>IFERROR(F185/M185,"NULL")</f>
        <v>50.292682926829265</v>
      </c>
      <c r="Q185" t="str">
        <f>LEFT(O185,SEARCH("/",O185,1)-1)</f>
        <v>film &amp; video</v>
      </c>
      <c r="R185" t="str">
        <f>RIGHT(O185,LEN(O185)-SEARCH("/",O185,1))</f>
        <v>documentary</v>
      </c>
      <c r="S185" s="17">
        <f>(((K185/60)/60)/24)+DATE(1970,1,1)</f>
        <v>41032.071134259262</v>
      </c>
      <c r="T185" s="15">
        <f>(((J185/60)/60)/24)+DATE(1970,1,1)</f>
        <v>41062.071134259262</v>
      </c>
      <c r="U185" t="b">
        <f>AND(L185,N185)</f>
        <v>1</v>
      </c>
    </row>
    <row r="186" spans="1:21" ht="20" customHeight="1" x14ac:dyDescent="0.35">
      <c r="A186" s="13">
        <f>F186/E186</f>
        <v>2.3164705882352941</v>
      </c>
      <c r="B186">
        <v>304</v>
      </c>
      <c r="C186" s="3" t="s">
        <v>305</v>
      </c>
      <c r="D186" s="3" t="s">
        <v>4414</v>
      </c>
      <c r="E186" s="5">
        <v>3400</v>
      </c>
      <c r="F186" s="5">
        <v>7876</v>
      </c>
      <c r="G186" t="s">
        <v>8219</v>
      </c>
      <c r="H186" t="s">
        <v>8224</v>
      </c>
      <c r="I186" t="s">
        <v>8246</v>
      </c>
      <c r="J186">
        <v>1346464800</v>
      </c>
      <c r="K186">
        <v>1343096197</v>
      </c>
      <c r="L186" t="b">
        <v>1</v>
      </c>
      <c r="M186">
        <v>74</v>
      </c>
      <c r="N186" t="b">
        <v>1</v>
      </c>
      <c r="O186" t="s">
        <v>8269</v>
      </c>
      <c r="P186" s="9">
        <f>IFERROR(F186/M186,"NULL")</f>
        <v>106.43243243243244</v>
      </c>
      <c r="Q186" t="str">
        <f>LEFT(O186,SEARCH("/",O186,1)-1)</f>
        <v>film &amp; video</v>
      </c>
      <c r="R186" t="str">
        <f>RIGHT(O186,LEN(O186)-SEARCH("/",O186,1))</f>
        <v>documentary</v>
      </c>
      <c r="S186" s="17">
        <f>(((K186/60)/60)/24)+DATE(1970,1,1)</f>
        <v>41114.094872685186</v>
      </c>
      <c r="T186" s="15">
        <f>(((J186/60)/60)/24)+DATE(1970,1,1)</f>
        <v>41153.083333333336</v>
      </c>
      <c r="U186" t="b">
        <f>AND(L186,N186)</f>
        <v>1</v>
      </c>
    </row>
    <row r="187" spans="1:21" ht="20" customHeight="1" x14ac:dyDescent="0.35">
      <c r="A187" s="13">
        <f>F187/E187</f>
        <v>1.3033333333333332</v>
      </c>
      <c r="B187">
        <v>305</v>
      </c>
      <c r="C187" s="3" t="s">
        <v>306</v>
      </c>
      <c r="D187" s="3" t="s">
        <v>4415</v>
      </c>
      <c r="E187" s="5">
        <v>7500</v>
      </c>
      <c r="F187" s="5">
        <v>9775</v>
      </c>
      <c r="G187" t="s">
        <v>8219</v>
      </c>
      <c r="H187" t="s">
        <v>8224</v>
      </c>
      <c r="I187" t="s">
        <v>8246</v>
      </c>
      <c r="J187">
        <v>1331392049</v>
      </c>
      <c r="K187">
        <v>1328800049</v>
      </c>
      <c r="L187" t="b">
        <v>1</v>
      </c>
      <c r="M187">
        <v>189</v>
      </c>
      <c r="N187" t="b">
        <v>1</v>
      </c>
      <c r="O187" t="s">
        <v>8269</v>
      </c>
      <c r="P187" s="9">
        <f>IFERROR(F187/M187,"NULL")</f>
        <v>51.719576719576722</v>
      </c>
      <c r="Q187" t="str">
        <f>LEFT(O187,SEARCH("/",O187,1)-1)</f>
        <v>film &amp; video</v>
      </c>
      <c r="R187" t="str">
        <f>RIGHT(O187,LEN(O187)-SEARCH("/",O187,1))</f>
        <v>documentary</v>
      </c>
      <c r="S187" s="17">
        <f>(((K187/60)/60)/24)+DATE(1970,1,1)</f>
        <v>40948.630196759259</v>
      </c>
      <c r="T187" s="15">
        <f>(((J187/60)/60)/24)+DATE(1970,1,1)</f>
        <v>40978.630196759259</v>
      </c>
      <c r="U187" t="b">
        <f>AND(L187,N187)</f>
        <v>1</v>
      </c>
    </row>
    <row r="188" spans="1:21" ht="20" customHeight="1" x14ac:dyDescent="0.35">
      <c r="A188" s="13">
        <f>F188/E188</f>
        <v>2.9289999999999998</v>
      </c>
      <c r="B188">
        <v>306</v>
      </c>
      <c r="C188" s="3" t="s">
        <v>307</v>
      </c>
      <c r="D188" s="3" t="s">
        <v>4416</v>
      </c>
      <c r="E188" s="5">
        <v>1000</v>
      </c>
      <c r="F188" s="5">
        <v>2929</v>
      </c>
      <c r="G188" t="s">
        <v>8219</v>
      </c>
      <c r="H188" t="s">
        <v>8224</v>
      </c>
      <c r="I188" t="s">
        <v>8246</v>
      </c>
      <c r="J188">
        <v>1363806333</v>
      </c>
      <c r="K188">
        <v>1362081933</v>
      </c>
      <c r="L188" t="b">
        <v>1</v>
      </c>
      <c r="M188">
        <v>80</v>
      </c>
      <c r="N188" t="b">
        <v>1</v>
      </c>
      <c r="O188" t="s">
        <v>8269</v>
      </c>
      <c r="P188" s="9">
        <f>IFERROR(F188/M188,"NULL")</f>
        <v>36.612499999999997</v>
      </c>
      <c r="Q188" t="str">
        <f>LEFT(O188,SEARCH("/",O188,1)-1)</f>
        <v>film &amp; video</v>
      </c>
      <c r="R188" t="str">
        <f>RIGHT(O188,LEN(O188)-SEARCH("/",O188,1))</f>
        <v>documentary</v>
      </c>
      <c r="S188" s="17">
        <f>(((K188/60)/60)/24)+DATE(1970,1,1)</f>
        <v>41333.837187500001</v>
      </c>
      <c r="T188" s="15">
        <f>(((J188/60)/60)/24)+DATE(1970,1,1)</f>
        <v>41353.795520833337</v>
      </c>
      <c r="U188" t="b">
        <f>AND(L188,N188)</f>
        <v>1</v>
      </c>
    </row>
    <row r="189" spans="1:21" ht="20" customHeight="1" x14ac:dyDescent="0.35">
      <c r="A189" s="13">
        <f>F189/E189</f>
        <v>1.1131818181818183</v>
      </c>
      <c r="B189">
        <v>307</v>
      </c>
      <c r="C189" s="3" t="s">
        <v>308</v>
      </c>
      <c r="D189" s="3" t="s">
        <v>4417</v>
      </c>
      <c r="E189" s="5">
        <v>22000</v>
      </c>
      <c r="F189" s="5">
        <v>24490</v>
      </c>
      <c r="G189" t="s">
        <v>8219</v>
      </c>
      <c r="H189" t="s">
        <v>8224</v>
      </c>
      <c r="I189" t="s">
        <v>8246</v>
      </c>
      <c r="J189">
        <v>1360276801</v>
      </c>
      <c r="K189">
        <v>1357684801</v>
      </c>
      <c r="L189" t="b">
        <v>1</v>
      </c>
      <c r="M189">
        <v>576</v>
      </c>
      <c r="N189" t="b">
        <v>1</v>
      </c>
      <c r="O189" t="s">
        <v>8269</v>
      </c>
      <c r="P189" s="9">
        <f>IFERROR(F189/M189,"NULL")</f>
        <v>42.517361111111114</v>
      </c>
      <c r="Q189" t="str">
        <f>LEFT(O189,SEARCH("/",O189,1)-1)</f>
        <v>film &amp; video</v>
      </c>
      <c r="R189" t="str">
        <f>RIGHT(O189,LEN(O189)-SEARCH("/",O189,1))</f>
        <v>documentary</v>
      </c>
      <c r="S189" s="17">
        <f>(((K189/60)/60)/24)+DATE(1970,1,1)</f>
        <v>41282.944456018515</v>
      </c>
      <c r="T189" s="15">
        <f>(((J189/60)/60)/24)+DATE(1970,1,1)</f>
        <v>41312.944456018515</v>
      </c>
      <c r="U189" t="b">
        <f>AND(L189,N189)</f>
        <v>1</v>
      </c>
    </row>
    <row r="190" spans="1:21" ht="20" customHeight="1" x14ac:dyDescent="0.35">
      <c r="A190" s="13">
        <f>F190/E190</f>
        <v>1.0556666666666668</v>
      </c>
      <c r="B190">
        <v>308</v>
      </c>
      <c r="C190" s="3" t="s">
        <v>309</v>
      </c>
      <c r="D190" s="3" t="s">
        <v>4418</v>
      </c>
      <c r="E190" s="5">
        <v>12000</v>
      </c>
      <c r="F190" s="5">
        <v>12668</v>
      </c>
      <c r="G190" t="s">
        <v>8219</v>
      </c>
      <c r="H190" t="s">
        <v>8224</v>
      </c>
      <c r="I190" t="s">
        <v>8246</v>
      </c>
      <c r="J190">
        <v>1299775210</v>
      </c>
      <c r="K190">
        <v>1295887210</v>
      </c>
      <c r="L190" t="b">
        <v>1</v>
      </c>
      <c r="M190">
        <v>202</v>
      </c>
      <c r="N190" t="b">
        <v>1</v>
      </c>
      <c r="O190" t="s">
        <v>8269</v>
      </c>
      <c r="P190" s="9">
        <f>IFERROR(F190/M190,"NULL")</f>
        <v>62.712871287128714</v>
      </c>
      <c r="Q190" t="str">
        <f>LEFT(O190,SEARCH("/",O190,1)-1)</f>
        <v>film &amp; video</v>
      </c>
      <c r="R190" t="str">
        <f>RIGHT(O190,LEN(O190)-SEARCH("/",O190,1))</f>
        <v>documentary</v>
      </c>
      <c r="S190" s="17">
        <f>(((K190/60)/60)/24)+DATE(1970,1,1)</f>
        <v>40567.694560185184</v>
      </c>
      <c r="T190" s="15">
        <f>(((J190/60)/60)/24)+DATE(1970,1,1)</f>
        <v>40612.694560185184</v>
      </c>
      <c r="U190" t="b">
        <f>AND(L190,N190)</f>
        <v>1</v>
      </c>
    </row>
    <row r="191" spans="1:21" ht="20" customHeight="1" x14ac:dyDescent="0.35">
      <c r="A191" s="13">
        <f>F191/E191</f>
        <v>1.1894444444444445</v>
      </c>
      <c r="B191">
        <v>309</v>
      </c>
      <c r="C191" s="3" t="s">
        <v>310</v>
      </c>
      <c r="D191" s="3" t="s">
        <v>4419</v>
      </c>
      <c r="E191" s="5">
        <v>18000</v>
      </c>
      <c r="F191" s="5">
        <v>21410</v>
      </c>
      <c r="G191" t="s">
        <v>8219</v>
      </c>
      <c r="H191" t="s">
        <v>8224</v>
      </c>
      <c r="I191" t="s">
        <v>8246</v>
      </c>
      <c r="J191">
        <v>1346695334</v>
      </c>
      <c r="K191">
        <v>1344880934</v>
      </c>
      <c r="L191" t="b">
        <v>1</v>
      </c>
      <c r="M191">
        <v>238</v>
      </c>
      <c r="N191" t="b">
        <v>1</v>
      </c>
      <c r="O191" t="s">
        <v>8269</v>
      </c>
      <c r="P191" s="9">
        <f>IFERROR(F191/M191,"NULL")</f>
        <v>89.957983193277315</v>
      </c>
      <c r="Q191" t="str">
        <f>LEFT(O191,SEARCH("/",O191,1)-1)</f>
        <v>film &amp; video</v>
      </c>
      <c r="R191" t="str">
        <f>RIGHT(O191,LEN(O191)-SEARCH("/",O191,1))</f>
        <v>documentary</v>
      </c>
      <c r="S191" s="17">
        <f>(((K191/60)/60)/24)+DATE(1970,1,1)</f>
        <v>41134.751550925925</v>
      </c>
      <c r="T191" s="15">
        <f>(((J191/60)/60)/24)+DATE(1970,1,1)</f>
        <v>41155.751550925925</v>
      </c>
      <c r="U191" t="b">
        <f>AND(L191,N191)</f>
        <v>1</v>
      </c>
    </row>
    <row r="192" spans="1:21" ht="20" customHeight="1" x14ac:dyDescent="0.35">
      <c r="A192" s="13">
        <f>F192/E192</f>
        <v>1.04129</v>
      </c>
      <c r="B192">
        <v>310</v>
      </c>
      <c r="C192" s="3" t="s">
        <v>311</v>
      </c>
      <c r="D192" s="3" t="s">
        <v>4420</v>
      </c>
      <c r="E192" s="5">
        <v>1000</v>
      </c>
      <c r="F192" s="5">
        <v>1041.29</v>
      </c>
      <c r="G192" t="s">
        <v>8219</v>
      </c>
      <c r="H192" t="s">
        <v>8224</v>
      </c>
      <c r="I192" t="s">
        <v>8246</v>
      </c>
      <c r="J192">
        <v>1319076000</v>
      </c>
      <c r="K192">
        <v>1317788623</v>
      </c>
      <c r="L192" t="b">
        <v>1</v>
      </c>
      <c r="M192">
        <v>36</v>
      </c>
      <c r="N192" t="b">
        <v>1</v>
      </c>
      <c r="O192" t="s">
        <v>8269</v>
      </c>
      <c r="P192" s="9">
        <f>IFERROR(F192/M192,"NULL")</f>
        <v>28.924722222222222</v>
      </c>
      <c r="Q192" t="str">
        <f>LEFT(O192,SEARCH("/",O192,1)-1)</f>
        <v>film &amp; video</v>
      </c>
      <c r="R192" t="str">
        <f>RIGHT(O192,LEN(O192)-SEARCH("/",O192,1))</f>
        <v>documentary</v>
      </c>
      <c r="S192" s="17">
        <f>(((K192/60)/60)/24)+DATE(1970,1,1)</f>
        <v>40821.183136574073</v>
      </c>
      <c r="T192" s="15">
        <f>(((J192/60)/60)/24)+DATE(1970,1,1)</f>
        <v>40836.083333333336</v>
      </c>
      <c r="U192" t="b">
        <f>AND(L192,N192)</f>
        <v>1</v>
      </c>
    </row>
    <row r="193" spans="1:21" ht="20" customHeight="1" x14ac:dyDescent="0.35">
      <c r="A193" s="13">
        <f>F193/E193</f>
        <v>1.0410165</v>
      </c>
      <c r="B193">
        <v>311</v>
      </c>
      <c r="C193" s="3" t="s">
        <v>312</v>
      </c>
      <c r="D193" s="3" t="s">
        <v>4421</v>
      </c>
      <c r="E193" s="5">
        <v>20000</v>
      </c>
      <c r="F193" s="5">
        <v>20820.330000000002</v>
      </c>
      <c r="G193" t="s">
        <v>8219</v>
      </c>
      <c r="H193" t="s">
        <v>8224</v>
      </c>
      <c r="I193" t="s">
        <v>8246</v>
      </c>
      <c r="J193">
        <v>1325404740</v>
      </c>
      <c r="K193">
        <v>1321852592</v>
      </c>
      <c r="L193" t="b">
        <v>1</v>
      </c>
      <c r="M193">
        <v>150</v>
      </c>
      <c r="N193" t="b">
        <v>1</v>
      </c>
      <c r="O193" t="s">
        <v>8269</v>
      </c>
      <c r="P193" s="9">
        <f>IFERROR(F193/M193,"NULL")</f>
        <v>138.8022</v>
      </c>
      <c r="Q193" t="str">
        <f>LEFT(O193,SEARCH("/",O193,1)-1)</f>
        <v>film &amp; video</v>
      </c>
      <c r="R193" t="str">
        <f>RIGHT(O193,LEN(O193)-SEARCH("/",O193,1))</f>
        <v>documentary</v>
      </c>
      <c r="S193" s="17">
        <f>(((K193/60)/60)/24)+DATE(1970,1,1)</f>
        <v>40868.219814814816</v>
      </c>
      <c r="T193" s="15">
        <f>(((J193/60)/60)/24)+DATE(1970,1,1)</f>
        <v>40909.332638888889</v>
      </c>
      <c r="U193" t="b">
        <f>AND(L193,N193)</f>
        <v>1</v>
      </c>
    </row>
    <row r="194" spans="1:21" ht="20" customHeight="1" x14ac:dyDescent="0.35">
      <c r="A194" s="13">
        <f>F194/E194</f>
        <v>1.1187499999999999</v>
      </c>
      <c r="B194">
        <v>312</v>
      </c>
      <c r="C194" s="3" t="s">
        <v>313</v>
      </c>
      <c r="D194" s="3" t="s">
        <v>4422</v>
      </c>
      <c r="E194" s="5">
        <v>8000</v>
      </c>
      <c r="F194" s="5">
        <v>8950</v>
      </c>
      <c r="G194" t="s">
        <v>8219</v>
      </c>
      <c r="H194" t="s">
        <v>8224</v>
      </c>
      <c r="I194" t="s">
        <v>8246</v>
      </c>
      <c r="J194">
        <v>1365973432</v>
      </c>
      <c r="K194">
        <v>1363381432</v>
      </c>
      <c r="L194" t="b">
        <v>1</v>
      </c>
      <c r="M194">
        <v>146</v>
      </c>
      <c r="N194" t="b">
        <v>1</v>
      </c>
      <c r="O194" t="s">
        <v>8269</v>
      </c>
      <c r="P194" s="9">
        <f>IFERROR(F194/M194,"NULL")</f>
        <v>61.301369863013697</v>
      </c>
      <c r="Q194" t="str">
        <f>LEFT(O194,SEARCH("/",O194,1)-1)</f>
        <v>film &amp; video</v>
      </c>
      <c r="R194" t="str">
        <f>RIGHT(O194,LEN(O194)-SEARCH("/",O194,1))</f>
        <v>documentary</v>
      </c>
      <c r="S194" s="17">
        <f>(((K194/60)/60)/24)+DATE(1970,1,1)</f>
        <v>41348.877685185187</v>
      </c>
      <c r="T194" s="15">
        <f>(((J194/60)/60)/24)+DATE(1970,1,1)</f>
        <v>41378.877685185187</v>
      </c>
      <c r="U194" t="b">
        <f>AND(L194,N194)</f>
        <v>1</v>
      </c>
    </row>
    <row r="195" spans="1:21" ht="20" customHeight="1" x14ac:dyDescent="0.35">
      <c r="A195" s="13">
        <f>F195/E195</f>
        <v>1.0473529411764706</v>
      </c>
      <c r="B195">
        <v>313</v>
      </c>
      <c r="C195" s="3" t="s">
        <v>314</v>
      </c>
      <c r="D195" s="3" t="s">
        <v>4423</v>
      </c>
      <c r="E195" s="5">
        <v>17000</v>
      </c>
      <c r="F195" s="5">
        <v>17805</v>
      </c>
      <c r="G195" t="s">
        <v>8219</v>
      </c>
      <c r="H195" t="s">
        <v>8224</v>
      </c>
      <c r="I195" t="s">
        <v>8246</v>
      </c>
      <c r="J195">
        <v>1281542340</v>
      </c>
      <c r="K195">
        <v>1277702894</v>
      </c>
      <c r="L195" t="b">
        <v>1</v>
      </c>
      <c r="M195">
        <v>222</v>
      </c>
      <c r="N195" t="b">
        <v>1</v>
      </c>
      <c r="O195" t="s">
        <v>8269</v>
      </c>
      <c r="P195" s="9">
        <f>IFERROR(F195/M195,"NULL")</f>
        <v>80.202702702702709</v>
      </c>
      <c r="Q195" t="str">
        <f>LEFT(O195,SEARCH("/",O195,1)-1)</f>
        <v>film &amp; video</v>
      </c>
      <c r="R195" t="str">
        <f>RIGHT(O195,LEN(O195)-SEARCH("/",O195,1))</f>
        <v>documentary</v>
      </c>
      <c r="S195" s="17">
        <f>(((K195/60)/60)/24)+DATE(1970,1,1)</f>
        <v>40357.227939814817</v>
      </c>
      <c r="T195" s="15">
        <f>(((J195/60)/60)/24)+DATE(1970,1,1)</f>
        <v>40401.665972222225</v>
      </c>
      <c r="U195" t="b">
        <f>AND(L195,N195)</f>
        <v>1</v>
      </c>
    </row>
    <row r="196" spans="1:21" ht="20" customHeight="1" x14ac:dyDescent="0.35">
      <c r="A196" s="13">
        <f>F196/E196</f>
        <v>3.8515000000000001</v>
      </c>
      <c r="B196">
        <v>314</v>
      </c>
      <c r="C196" s="3" t="s">
        <v>315</v>
      </c>
      <c r="D196" s="3" t="s">
        <v>4424</v>
      </c>
      <c r="E196" s="5">
        <v>1000</v>
      </c>
      <c r="F196" s="5">
        <v>3851.5</v>
      </c>
      <c r="G196" t="s">
        <v>8219</v>
      </c>
      <c r="H196" t="s">
        <v>8224</v>
      </c>
      <c r="I196" t="s">
        <v>8246</v>
      </c>
      <c r="J196">
        <v>1362167988</v>
      </c>
      <c r="K196">
        <v>1359575988</v>
      </c>
      <c r="L196" t="b">
        <v>1</v>
      </c>
      <c r="M196">
        <v>120</v>
      </c>
      <c r="N196" t="b">
        <v>1</v>
      </c>
      <c r="O196" t="s">
        <v>8269</v>
      </c>
      <c r="P196" s="9">
        <f>IFERROR(F196/M196,"NULL")</f>
        <v>32.095833333333331</v>
      </c>
      <c r="Q196" t="str">
        <f>LEFT(O196,SEARCH("/",O196,1)-1)</f>
        <v>film &amp; video</v>
      </c>
      <c r="R196" t="str">
        <f>RIGHT(O196,LEN(O196)-SEARCH("/",O196,1))</f>
        <v>documentary</v>
      </c>
      <c r="S196" s="17">
        <f>(((K196/60)/60)/24)+DATE(1970,1,1)</f>
        <v>41304.833194444444</v>
      </c>
      <c r="T196" s="15">
        <f>(((J196/60)/60)/24)+DATE(1970,1,1)</f>
        <v>41334.833194444444</v>
      </c>
      <c r="U196" t="b">
        <f>AND(L196,N196)</f>
        <v>1</v>
      </c>
    </row>
    <row r="197" spans="1:21" ht="20" customHeight="1" x14ac:dyDescent="0.35">
      <c r="A197" s="13">
        <f>F197/E197</f>
        <v>1.01248</v>
      </c>
      <c r="B197">
        <v>315</v>
      </c>
      <c r="C197" s="3" t="s">
        <v>316</v>
      </c>
      <c r="D197" s="3" t="s">
        <v>4425</v>
      </c>
      <c r="E197" s="5">
        <v>25000</v>
      </c>
      <c r="F197" s="5">
        <v>25312</v>
      </c>
      <c r="G197" t="s">
        <v>8219</v>
      </c>
      <c r="H197" t="s">
        <v>8224</v>
      </c>
      <c r="I197" t="s">
        <v>8246</v>
      </c>
      <c r="J197">
        <v>1345660334</v>
      </c>
      <c r="K197">
        <v>1343068334</v>
      </c>
      <c r="L197" t="b">
        <v>1</v>
      </c>
      <c r="M197">
        <v>126</v>
      </c>
      <c r="N197" t="b">
        <v>1</v>
      </c>
      <c r="O197" t="s">
        <v>8269</v>
      </c>
      <c r="P197" s="9">
        <f>IFERROR(F197/M197,"NULL")</f>
        <v>200.88888888888889</v>
      </c>
      <c r="Q197" t="str">
        <f>LEFT(O197,SEARCH("/",O197,1)-1)</f>
        <v>film &amp; video</v>
      </c>
      <c r="R197" t="str">
        <f>RIGHT(O197,LEN(O197)-SEARCH("/",O197,1))</f>
        <v>documentary</v>
      </c>
      <c r="S197" s="17">
        <f>(((K197/60)/60)/24)+DATE(1970,1,1)</f>
        <v>41113.77238425926</v>
      </c>
      <c r="T197" s="15">
        <f>(((J197/60)/60)/24)+DATE(1970,1,1)</f>
        <v>41143.77238425926</v>
      </c>
      <c r="U197" t="b">
        <f>AND(L197,N197)</f>
        <v>1</v>
      </c>
    </row>
    <row r="198" spans="1:21" ht="20" customHeight="1" x14ac:dyDescent="0.35">
      <c r="A198" s="13">
        <f>F198/E198</f>
        <v>1.1377333333333333</v>
      </c>
      <c r="B198">
        <v>316</v>
      </c>
      <c r="C198" s="3" t="s">
        <v>317</v>
      </c>
      <c r="D198" s="3" t="s">
        <v>4426</v>
      </c>
      <c r="E198" s="5">
        <v>15000</v>
      </c>
      <c r="F198" s="5">
        <v>17066</v>
      </c>
      <c r="G198" t="s">
        <v>8219</v>
      </c>
      <c r="H198" t="s">
        <v>8229</v>
      </c>
      <c r="I198" t="s">
        <v>8251</v>
      </c>
      <c r="J198">
        <v>1418273940</v>
      </c>
      <c r="K198">
        <v>1415398197</v>
      </c>
      <c r="L198" t="b">
        <v>1</v>
      </c>
      <c r="M198">
        <v>158</v>
      </c>
      <c r="N198" t="b">
        <v>1</v>
      </c>
      <c r="O198" t="s">
        <v>8269</v>
      </c>
      <c r="P198" s="9">
        <f>IFERROR(F198/M198,"NULL")</f>
        <v>108.01265822784811</v>
      </c>
      <c r="Q198" t="str">
        <f>LEFT(O198,SEARCH("/",O198,1)-1)</f>
        <v>film &amp; video</v>
      </c>
      <c r="R198" t="str">
        <f>RIGHT(O198,LEN(O198)-SEARCH("/",O198,1))</f>
        <v>documentary</v>
      </c>
      <c r="S198" s="17">
        <f>(((K198/60)/60)/24)+DATE(1970,1,1)</f>
        <v>41950.923576388886</v>
      </c>
      <c r="T198" s="15">
        <f>(((J198/60)/60)/24)+DATE(1970,1,1)</f>
        <v>41984.207638888889</v>
      </c>
      <c r="U198" t="b">
        <f>AND(L198,N198)</f>
        <v>1</v>
      </c>
    </row>
    <row r="199" spans="1:21" ht="20" customHeight="1" x14ac:dyDescent="0.35">
      <c r="A199" s="13">
        <f>F199/E199</f>
        <v>1.0080333333333333</v>
      </c>
      <c r="B199">
        <v>317</v>
      </c>
      <c r="C199" s="3" t="s">
        <v>318</v>
      </c>
      <c r="D199" s="3" t="s">
        <v>4427</v>
      </c>
      <c r="E199" s="5">
        <v>30000</v>
      </c>
      <c r="F199" s="5">
        <v>30241</v>
      </c>
      <c r="G199" t="s">
        <v>8219</v>
      </c>
      <c r="H199" t="s">
        <v>8224</v>
      </c>
      <c r="I199" t="s">
        <v>8246</v>
      </c>
      <c r="J199">
        <v>1386778483</v>
      </c>
      <c r="K199">
        <v>1384186483</v>
      </c>
      <c r="L199" t="b">
        <v>1</v>
      </c>
      <c r="M199">
        <v>316</v>
      </c>
      <c r="N199" t="b">
        <v>1</v>
      </c>
      <c r="O199" t="s">
        <v>8269</v>
      </c>
      <c r="P199" s="9">
        <f>IFERROR(F199/M199,"NULL")</f>
        <v>95.699367088607602</v>
      </c>
      <c r="Q199" t="str">
        <f>LEFT(O199,SEARCH("/",O199,1)-1)</f>
        <v>film &amp; video</v>
      </c>
      <c r="R199" t="str">
        <f>RIGHT(O199,LEN(O199)-SEARCH("/",O199,1))</f>
        <v>documentary</v>
      </c>
      <c r="S199" s="17">
        <f>(((K199/60)/60)/24)+DATE(1970,1,1)</f>
        <v>41589.676886574074</v>
      </c>
      <c r="T199" s="15">
        <f>(((J199/60)/60)/24)+DATE(1970,1,1)</f>
        <v>41619.676886574074</v>
      </c>
      <c r="U199" t="b">
        <f>AND(L199,N199)</f>
        <v>1</v>
      </c>
    </row>
    <row r="200" spans="1:21" ht="20" customHeight="1" x14ac:dyDescent="0.35">
      <c r="A200" s="13">
        <f>F200/E200</f>
        <v>2.8332000000000002</v>
      </c>
      <c r="B200">
        <v>318</v>
      </c>
      <c r="C200" s="3" t="s">
        <v>319</v>
      </c>
      <c r="D200" s="3" t="s">
        <v>4428</v>
      </c>
      <c r="E200" s="5">
        <v>5000</v>
      </c>
      <c r="F200" s="5">
        <v>14166</v>
      </c>
      <c r="G200" t="s">
        <v>8219</v>
      </c>
      <c r="H200" t="s">
        <v>8224</v>
      </c>
      <c r="I200" t="s">
        <v>8246</v>
      </c>
      <c r="J200">
        <v>1364342151</v>
      </c>
      <c r="K200">
        <v>1361753751</v>
      </c>
      <c r="L200" t="b">
        <v>1</v>
      </c>
      <c r="M200">
        <v>284</v>
      </c>
      <c r="N200" t="b">
        <v>1</v>
      </c>
      <c r="O200" t="s">
        <v>8269</v>
      </c>
      <c r="P200" s="9">
        <f>IFERROR(F200/M200,"NULL")</f>
        <v>49.880281690140848</v>
      </c>
      <c r="Q200" t="str">
        <f>LEFT(O200,SEARCH("/",O200,1)-1)</f>
        <v>film &amp; video</v>
      </c>
      <c r="R200" t="str">
        <f>RIGHT(O200,LEN(O200)-SEARCH("/",O200,1))</f>
        <v>documentary</v>
      </c>
      <c r="S200" s="17">
        <f>(((K200/60)/60)/24)+DATE(1970,1,1)</f>
        <v>41330.038784722223</v>
      </c>
      <c r="T200" s="15">
        <f>(((J200/60)/60)/24)+DATE(1970,1,1)</f>
        <v>41359.997118055559</v>
      </c>
      <c r="U200" t="b">
        <f>AND(L200,N200)</f>
        <v>1</v>
      </c>
    </row>
    <row r="201" spans="1:21" ht="20" customHeight="1" x14ac:dyDescent="0.35">
      <c r="A201" s="13">
        <f>F201/E201</f>
        <v>1.1268</v>
      </c>
      <c r="B201">
        <v>319</v>
      </c>
      <c r="C201" s="3" t="s">
        <v>320</v>
      </c>
      <c r="D201" s="3" t="s">
        <v>4429</v>
      </c>
      <c r="E201" s="5">
        <v>5000</v>
      </c>
      <c r="F201" s="5">
        <v>5634</v>
      </c>
      <c r="G201" t="s">
        <v>8219</v>
      </c>
      <c r="H201" t="s">
        <v>8224</v>
      </c>
      <c r="I201" t="s">
        <v>8246</v>
      </c>
      <c r="J201">
        <v>1265097540</v>
      </c>
      <c r="K201">
        <v>1257538029</v>
      </c>
      <c r="L201" t="b">
        <v>1</v>
      </c>
      <c r="M201">
        <v>51</v>
      </c>
      <c r="N201" t="b">
        <v>1</v>
      </c>
      <c r="O201" t="s">
        <v>8269</v>
      </c>
      <c r="P201" s="9">
        <f>IFERROR(F201/M201,"NULL")</f>
        <v>110.47058823529412</v>
      </c>
      <c r="Q201" t="str">
        <f>LEFT(O201,SEARCH("/",O201,1)-1)</f>
        <v>film &amp; video</v>
      </c>
      <c r="R201" t="str">
        <f>RIGHT(O201,LEN(O201)-SEARCH("/",O201,1))</f>
        <v>documentary</v>
      </c>
      <c r="S201" s="17">
        <f>(((K201/60)/60)/24)+DATE(1970,1,1)</f>
        <v>40123.83829861111</v>
      </c>
      <c r="T201" s="15">
        <f>(((J201/60)/60)/24)+DATE(1970,1,1)</f>
        <v>40211.332638888889</v>
      </c>
      <c r="U201" t="b">
        <f>AND(L201,N201)</f>
        <v>1</v>
      </c>
    </row>
    <row r="202" spans="1:21" ht="20" customHeight="1" x14ac:dyDescent="0.35">
      <c r="A202" s="13">
        <f>F202/E202</f>
        <v>1.0658000000000001</v>
      </c>
      <c r="B202">
        <v>320</v>
      </c>
      <c r="C202" s="3" t="s">
        <v>321</v>
      </c>
      <c r="D202" s="3" t="s">
        <v>4430</v>
      </c>
      <c r="E202" s="5">
        <v>20000</v>
      </c>
      <c r="F202" s="5">
        <v>21316</v>
      </c>
      <c r="G202" t="s">
        <v>8219</v>
      </c>
      <c r="H202" t="s">
        <v>8225</v>
      </c>
      <c r="I202" t="s">
        <v>8247</v>
      </c>
      <c r="J202">
        <v>1450825200</v>
      </c>
      <c r="K202">
        <v>1448284433</v>
      </c>
      <c r="L202" t="b">
        <v>1</v>
      </c>
      <c r="M202">
        <v>158</v>
      </c>
      <c r="N202" t="b">
        <v>1</v>
      </c>
      <c r="O202" t="s">
        <v>8269</v>
      </c>
      <c r="P202" s="9">
        <f>IFERROR(F202/M202,"NULL")</f>
        <v>134.91139240506328</v>
      </c>
      <c r="Q202" t="str">
        <f>LEFT(O202,SEARCH("/",O202,1)-1)</f>
        <v>film &amp; video</v>
      </c>
      <c r="R202" t="str">
        <f>RIGHT(O202,LEN(O202)-SEARCH("/",O202,1))</f>
        <v>documentary</v>
      </c>
      <c r="S202" s="17">
        <f>(((K202/60)/60)/24)+DATE(1970,1,1)</f>
        <v>42331.551307870366</v>
      </c>
      <c r="T202" s="15">
        <f>(((J202/60)/60)/24)+DATE(1970,1,1)</f>
        <v>42360.958333333328</v>
      </c>
      <c r="U202" t="b">
        <f>AND(L202,N202)</f>
        <v>1</v>
      </c>
    </row>
    <row r="203" spans="1:21" ht="20" customHeight="1" x14ac:dyDescent="0.35">
      <c r="A203" s="13">
        <f>F203/E203</f>
        <v>1.0266285714285714</v>
      </c>
      <c r="B203">
        <v>321</v>
      </c>
      <c r="C203" s="3" t="s">
        <v>322</v>
      </c>
      <c r="D203" s="3" t="s">
        <v>4431</v>
      </c>
      <c r="E203" s="5">
        <v>35000</v>
      </c>
      <c r="F203" s="5">
        <v>35932</v>
      </c>
      <c r="G203" t="s">
        <v>8219</v>
      </c>
      <c r="H203" t="s">
        <v>8236</v>
      </c>
      <c r="I203" t="s">
        <v>8249</v>
      </c>
      <c r="J203">
        <v>1478605386</v>
      </c>
      <c r="K203">
        <v>1475577786</v>
      </c>
      <c r="L203" t="b">
        <v>1</v>
      </c>
      <c r="M203">
        <v>337</v>
      </c>
      <c r="N203" t="b">
        <v>1</v>
      </c>
      <c r="O203" t="s">
        <v>8269</v>
      </c>
      <c r="P203" s="9">
        <f>IFERROR(F203/M203,"NULL")</f>
        <v>106.62314540059347</v>
      </c>
      <c r="Q203" t="str">
        <f>LEFT(O203,SEARCH("/",O203,1)-1)</f>
        <v>film &amp; video</v>
      </c>
      <c r="R203" t="str">
        <f>RIGHT(O203,LEN(O203)-SEARCH("/",O203,1))</f>
        <v>documentary</v>
      </c>
      <c r="S203" s="17">
        <f>(((K203/60)/60)/24)+DATE(1970,1,1)</f>
        <v>42647.446597222224</v>
      </c>
      <c r="T203" s="15">
        <f>(((J203/60)/60)/24)+DATE(1970,1,1)</f>
        <v>42682.488263888896</v>
      </c>
      <c r="U203" t="b">
        <f>AND(L203,N203)</f>
        <v>1</v>
      </c>
    </row>
    <row r="204" spans="1:21" ht="20" customHeight="1" x14ac:dyDescent="0.35">
      <c r="A204" s="13">
        <f>F204/E204</f>
        <v>1.0791200000000001</v>
      </c>
      <c r="B204">
        <v>322</v>
      </c>
      <c r="C204" s="3" t="s">
        <v>323</v>
      </c>
      <c r="D204" s="3" t="s">
        <v>4432</v>
      </c>
      <c r="E204" s="5">
        <v>25000</v>
      </c>
      <c r="F204" s="5">
        <v>26978</v>
      </c>
      <c r="G204" t="s">
        <v>8219</v>
      </c>
      <c r="H204" t="s">
        <v>8224</v>
      </c>
      <c r="I204" t="s">
        <v>8246</v>
      </c>
      <c r="J204">
        <v>1463146848</v>
      </c>
      <c r="K204">
        <v>1460554848</v>
      </c>
      <c r="L204" t="b">
        <v>1</v>
      </c>
      <c r="M204">
        <v>186</v>
      </c>
      <c r="N204" t="b">
        <v>1</v>
      </c>
      <c r="O204" t="s">
        <v>8269</v>
      </c>
      <c r="P204" s="9">
        <f>IFERROR(F204/M204,"NULL")</f>
        <v>145.04301075268816</v>
      </c>
      <c r="Q204" t="str">
        <f>LEFT(O204,SEARCH("/",O204,1)-1)</f>
        <v>film &amp; video</v>
      </c>
      <c r="R204" t="str">
        <f>RIGHT(O204,LEN(O204)-SEARCH("/",O204,1))</f>
        <v>documentary</v>
      </c>
      <c r="S204" s="17">
        <f>(((K204/60)/60)/24)+DATE(1970,1,1)</f>
        <v>42473.57</v>
      </c>
      <c r="T204" s="15">
        <f>(((J204/60)/60)/24)+DATE(1970,1,1)</f>
        <v>42503.57</v>
      </c>
      <c r="U204" t="b">
        <f>AND(L204,N204)</f>
        <v>1</v>
      </c>
    </row>
    <row r="205" spans="1:21" ht="20" customHeight="1" x14ac:dyDescent="0.35">
      <c r="A205" s="13">
        <f>F205/E205</f>
        <v>1.2307407407407407</v>
      </c>
      <c r="B205">
        <v>323</v>
      </c>
      <c r="C205" s="3" t="s">
        <v>324</v>
      </c>
      <c r="D205" s="3" t="s">
        <v>4433</v>
      </c>
      <c r="E205" s="5">
        <v>5400</v>
      </c>
      <c r="F205" s="5">
        <v>6646</v>
      </c>
      <c r="G205" t="s">
        <v>8219</v>
      </c>
      <c r="H205" t="s">
        <v>8224</v>
      </c>
      <c r="I205" t="s">
        <v>8246</v>
      </c>
      <c r="J205">
        <v>1482307140</v>
      </c>
      <c r="K205">
        <v>1479886966</v>
      </c>
      <c r="L205" t="b">
        <v>1</v>
      </c>
      <c r="M205">
        <v>58</v>
      </c>
      <c r="N205" t="b">
        <v>1</v>
      </c>
      <c r="O205" t="s">
        <v>8269</v>
      </c>
      <c r="P205" s="9">
        <f>IFERROR(F205/M205,"NULL")</f>
        <v>114.58620689655173</v>
      </c>
      <c r="Q205" t="str">
        <f>LEFT(O205,SEARCH("/",O205,1)-1)</f>
        <v>film &amp; video</v>
      </c>
      <c r="R205" t="str">
        <f>RIGHT(O205,LEN(O205)-SEARCH("/",O205,1))</f>
        <v>documentary</v>
      </c>
      <c r="S205" s="17">
        <f>(((K205/60)/60)/24)+DATE(1970,1,1)</f>
        <v>42697.32136574074</v>
      </c>
      <c r="T205" s="15">
        <f>(((J205/60)/60)/24)+DATE(1970,1,1)</f>
        <v>42725.332638888889</v>
      </c>
      <c r="U205" t="b">
        <f>AND(L205,N205)</f>
        <v>1</v>
      </c>
    </row>
    <row r="206" spans="1:21" ht="20" customHeight="1" x14ac:dyDescent="0.35">
      <c r="A206" s="13">
        <f>F206/E206</f>
        <v>1.016</v>
      </c>
      <c r="B206">
        <v>324</v>
      </c>
      <c r="C206" s="3" t="s">
        <v>325</v>
      </c>
      <c r="D206" s="3" t="s">
        <v>4434</v>
      </c>
      <c r="E206" s="5">
        <v>8500</v>
      </c>
      <c r="F206" s="5">
        <v>8636</v>
      </c>
      <c r="G206" t="s">
        <v>8219</v>
      </c>
      <c r="H206" t="s">
        <v>8224</v>
      </c>
      <c r="I206" t="s">
        <v>8246</v>
      </c>
      <c r="J206">
        <v>1438441308</v>
      </c>
      <c r="K206">
        <v>1435590108</v>
      </c>
      <c r="L206" t="b">
        <v>1</v>
      </c>
      <c r="M206">
        <v>82</v>
      </c>
      <c r="N206" t="b">
        <v>1</v>
      </c>
      <c r="O206" t="s">
        <v>8269</v>
      </c>
      <c r="P206" s="9">
        <f>IFERROR(F206/M206,"NULL")</f>
        <v>105.3170731707317</v>
      </c>
      <c r="Q206" t="str">
        <f>LEFT(O206,SEARCH("/",O206,1)-1)</f>
        <v>film &amp; video</v>
      </c>
      <c r="R206" t="str">
        <f>RIGHT(O206,LEN(O206)-SEARCH("/",O206,1))</f>
        <v>documentary</v>
      </c>
      <c r="S206" s="17">
        <f>(((K206/60)/60)/24)+DATE(1970,1,1)</f>
        <v>42184.626250000001</v>
      </c>
      <c r="T206" s="15">
        <f>(((J206/60)/60)/24)+DATE(1970,1,1)</f>
        <v>42217.626250000001</v>
      </c>
      <c r="U206" t="b">
        <f>AND(L206,N206)</f>
        <v>1</v>
      </c>
    </row>
    <row r="207" spans="1:21" ht="20" customHeight="1" x14ac:dyDescent="0.35">
      <c r="A207" s="13">
        <f>F207/E207</f>
        <v>1.04396</v>
      </c>
      <c r="B207">
        <v>325</v>
      </c>
      <c r="C207" s="3" t="s">
        <v>326</v>
      </c>
      <c r="D207" s="3" t="s">
        <v>4435</v>
      </c>
      <c r="E207" s="5">
        <v>50000</v>
      </c>
      <c r="F207" s="5">
        <v>52198</v>
      </c>
      <c r="G207" t="s">
        <v>8219</v>
      </c>
      <c r="H207" t="s">
        <v>8224</v>
      </c>
      <c r="I207" t="s">
        <v>8246</v>
      </c>
      <c r="J207">
        <v>1482208233</v>
      </c>
      <c r="K207">
        <v>1479184233</v>
      </c>
      <c r="L207" t="b">
        <v>1</v>
      </c>
      <c r="M207">
        <v>736</v>
      </c>
      <c r="N207" t="b">
        <v>1</v>
      </c>
      <c r="O207" t="s">
        <v>8269</v>
      </c>
      <c r="P207" s="9">
        <f>IFERROR(F207/M207,"NULL")</f>
        <v>70.921195652173907</v>
      </c>
      <c r="Q207" t="str">
        <f>LEFT(O207,SEARCH("/",O207,1)-1)</f>
        <v>film &amp; video</v>
      </c>
      <c r="R207" t="str">
        <f>RIGHT(O207,LEN(O207)-SEARCH("/",O207,1))</f>
        <v>documentary</v>
      </c>
      <c r="S207" s="17">
        <f>(((K207/60)/60)/24)+DATE(1970,1,1)</f>
        <v>42689.187881944439</v>
      </c>
      <c r="T207" s="15">
        <f>(((J207/60)/60)/24)+DATE(1970,1,1)</f>
        <v>42724.187881944439</v>
      </c>
      <c r="U207" t="b">
        <f>AND(L207,N207)</f>
        <v>1</v>
      </c>
    </row>
    <row r="208" spans="1:21" ht="20" customHeight="1" x14ac:dyDescent="0.35">
      <c r="A208" s="13">
        <f>F208/E208</f>
        <v>1.1292973333333334</v>
      </c>
      <c r="B208">
        <v>326</v>
      </c>
      <c r="C208" s="3" t="s">
        <v>327</v>
      </c>
      <c r="D208" s="3" t="s">
        <v>4436</v>
      </c>
      <c r="E208" s="5">
        <v>150000</v>
      </c>
      <c r="F208" s="5">
        <v>169394.6</v>
      </c>
      <c r="G208" t="s">
        <v>8219</v>
      </c>
      <c r="H208" t="s">
        <v>8224</v>
      </c>
      <c r="I208" t="s">
        <v>8246</v>
      </c>
      <c r="J208">
        <v>1489532220</v>
      </c>
      <c r="K208">
        <v>1486625606</v>
      </c>
      <c r="L208" t="b">
        <v>1</v>
      </c>
      <c r="M208">
        <v>1151</v>
      </c>
      <c r="N208" t="b">
        <v>1</v>
      </c>
      <c r="O208" t="s">
        <v>8269</v>
      </c>
      <c r="P208" s="9">
        <f>IFERROR(F208/M208,"NULL")</f>
        <v>147.17167680278018</v>
      </c>
      <c r="Q208" t="str">
        <f>LEFT(O208,SEARCH("/",O208,1)-1)</f>
        <v>film &amp; video</v>
      </c>
      <c r="R208" t="str">
        <f>RIGHT(O208,LEN(O208)-SEARCH("/",O208,1))</f>
        <v>documentary</v>
      </c>
      <c r="S208" s="17">
        <f>(((K208/60)/60)/24)+DATE(1970,1,1)</f>
        <v>42775.314884259264</v>
      </c>
      <c r="T208" s="15">
        <f>(((J208/60)/60)/24)+DATE(1970,1,1)</f>
        <v>42808.956250000003</v>
      </c>
      <c r="U208" t="b">
        <f>AND(L208,N208)</f>
        <v>1</v>
      </c>
    </row>
    <row r="209" spans="1:21" ht="20" customHeight="1" x14ac:dyDescent="0.35">
      <c r="A209" s="13">
        <f>F209/E209</f>
        <v>1.3640000000000001</v>
      </c>
      <c r="B209">
        <v>327</v>
      </c>
      <c r="C209" s="3" t="s">
        <v>328</v>
      </c>
      <c r="D209" s="3" t="s">
        <v>4437</v>
      </c>
      <c r="E209" s="5">
        <v>4000</v>
      </c>
      <c r="F209" s="5">
        <v>5456</v>
      </c>
      <c r="G209" t="s">
        <v>8219</v>
      </c>
      <c r="H209" t="s">
        <v>8224</v>
      </c>
      <c r="I209" t="s">
        <v>8246</v>
      </c>
      <c r="J209">
        <v>1427011200</v>
      </c>
      <c r="K209">
        <v>1424669929</v>
      </c>
      <c r="L209" t="b">
        <v>1</v>
      </c>
      <c r="M209">
        <v>34</v>
      </c>
      <c r="N209" t="b">
        <v>1</v>
      </c>
      <c r="O209" t="s">
        <v>8269</v>
      </c>
      <c r="P209" s="9">
        <f>IFERROR(F209/M209,"NULL")</f>
        <v>160.47058823529412</v>
      </c>
      <c r="Q209" t="str">
        <f>LEFT(O209,SEARCH("/",O209,1)-1)</f>
        <v>film &amp; video</v>
      </c>
      <c r="R209" t="str">
        <f>RIGHT(O209,LEN(O209)-SEARCH("/",O209,1))</f>
        <v>documentary</v>
      </c>
      <c r="S209" s="17">
        <f>(((K209/60)/60)/24)+DATE(1970,1,1)</f>
        <v>42058.235289351855</v>
      </c>
      <c r="T209" s="15">
        <f>(((J209/60)/60)/24)+DATE(1970,1,1)</f>
        <v>42085.333333333328</v>
      </c>
      <c r="U209" t="b">
        <f>AND(L209,N209)</f>
        <v>1</v>
      </c>
    </row>
    <row r="210" spans="1:21" ht="20" customHeight="1" x14ac:dyDescent="0.35">
      <c r="A210" s="13">
        <f>F210/E210</f>
        <v>1.036144</v>
      </c>
      <c r="B210">
        <v>328</v>
      </c>
      <c r="C210" s="3" t="s">
        <v>329</v>
      </c>
      <c r="D210" s="3" t="s">
        <v>4438</v>
      </c>
      <c r="E210" s="5">
        <v>75000</v>
      </c>
      <c r="F210" s="5">
        <v>77710.8</v>
      </c>
      <c r="G210" t="s">
        <v>8219</v>
      </c>
      <c r="H210" t="s">
        <v>8224</v>
      </c>
      <c r="I210" t="s">
        <v>8246</v>
      </c>
      <c r="J210">
        <v>1446350400</v>
      </c>
      <c r="K210">
        <v>1443739388</v>
      </c>
      <c r="L210" t="b">
        <v>1</v>
      </c>
      <c r="M210">
        <v>498</v>
      </c>
      <c r="N210" t="b">
        <v>1</v>
      </c>
      <c r="O210" t="s">
        <v>8269</v>
      </c>
      <c r="P210" s="9">
        <f>IFERROR(F210/M210,"NULL")</f>
        <v>156.04578313253012</v>
      </c>
      <c r="Q210" t="str">
        <f>LEFT(O210,SEARCH("/",O210,1)-1)</f>
        <v>film &amp; video</v>
      </c>
      <c r="R210" t="str">
        <f>RIGHT(O210,LEN(O210)-SEARCH("/",O210,1))</f>
        <v>documentary</v>
      </c>
      <c r="S210" s="17">
        <f>(((K210/60)/60)/24)+DATE(1970,1,1)</f>
        <v>42278.946620370371</v>
      </c>
      <c r="T210" s="15">
        <f>(((J210/60)/60)/24)+DATE(1970,1,1)</f>
        <v>42309.166666666672</v>
      </c>
      <c r="U210" t="b">
        <f>AND(L210,N210)</f>
        <v>1</v>
      </c>
    </row>
    <row r="211" spans="1:21" ht="20" customHeight="1" x14ac:dyDescent="0.35">
      <c r="A211" s="13">
        <f>F211/E211</f>
        <v>1.0549999999999999</v>
      </c>
      <c r="B211">
        <v>329</v>
      </c>
      <c r="C211" s="3" t="s">
        <v>330</v>
      </c>
      <c r="D211" s="3" t="s">
        <v>4439</v>
      </c>
      <c r="E211" s="5">
        <v>10000</v>
      </c>
      <c r="F211" s="5">
        <v>10550</v>
      </c>
      <c r="G211" t="s">
        <v>8219</v>
      </c>
      <c r="H211" t="s">
        <v>8224</v>
      </c>
      <c r="I211" t="s">
        <v>8246</v>
      </c>
      <c r="J211">
        <v>1446868800</v>
      </c>
      <c r="K211">
        <v>1444821127</v>
      </c>
      <c r="L211" t="b">
        <v>1</v>
      </c>
      <c r="M211">
        <v>167</v>
      </c>
      <c r="N211" t="b">
        <v>1</v>
      </c>
      <c r="O211" t="s">
        <v>8269</v>
      </c>
      <c r="P211" s="9">
        <f>IFERROR(F211/M211,"NULL")</f>
        <v>63.17365269461078</v>
      </c>
      <c r="Q211" t="str">
        <f>LEFT(O211,SEARCH("/",O211,1)-1)</f>
        <v>film &amp; video</v>
      </c>
      <c r="R211" t="str">
        <f>RIGHT(O211,LEN(O211)-SEARCH("/",O211,1))</f>
        <v>documentary</v>
      </c>
      <c r="S211" s="17">
        <f>(((K211/60)/60)/24)+DATE(1970,1,1)</f>
        <v>42291.46674768519</v>
      </c>
      <c r="T211" s="15">
        <f>(((J211/60)/60)/24)+DATE(1970,1,1)</f>
        <v>42315.166666666672</v>
      </c>
      <c r="U211" t="b">
        <f>AND(L211,N211)</f>
        <v>1</v>
      </c>
    </row>
    <row r="212" spans="1:21" ht="20" customHeight="1" x14ac:dyDescent="0.35">
      <c r="A212" s="13">
        <f>F212/E212</f>
        <v>1.0182857142857142</v>
      </c>
      <c r="B212">
        <v>330</v>
      </c>
      <c r="C212" s="3" t="s">
        <v>331</v>
      </c>
      <c r="D212" s="3" t="s">
        <v>4440</v>
      </c>
      <c r="E212" s="5">
        <v>35000</v>
      </c>
      <c r="F212" s="5">
        <v>35640</v>
      </c>
      <c r="G212" t="s">
        <v>8219</v>
      </c>
      <c r="H212" t="s">
        <v>8224</v>
      </c>
      <c r="I212" t="s">
        <v>8246</v>
      </c>
      <c r="J212">
        <v>1368763140</v>
      </c>
      <c r="K212">
        <v>1366028563</v>
      </c>
      <c r="L212" t="b">
        <v>1</v>
      </c>
      <c r="M212">
        <v>340</v>
      </c>
      <c r="N212" t="b">
        <v>1</v>
      </c>
      <c r="O212" t="s">
        <v>8269</v>
      </c>
      <c r="P212" s="9">
        <f>IFERROR(F212/M212,"NULL")</f>
        <v>104.82352941176471</v>
      </c>
      <c r="Q212" t="str">
        <f>LEFT(O212,SEARCH("/",O212,1)-1)</f>
        <v>film &amp; video</v>
      </c>
      <c r="R212" t="str">
        <f>RIGHT(O212,LEN(O212)-SEARCH("/",O212,1))</f>
        <v>documentary</v>
      </c>
      <c r="S212" s="17">
        <f>(((K212/60)/60)/24)+DATE(1970,1,1)</f>
        <v>41379.515775462962</v>
      </c>
      <c r="T212" s="15">
        <f>(((J212/60)/60)/24)+DATE(1970,1,1)</f>
        <v>41411.165972222225</v>
      </c>
      <c r="U212" t="b">
        <f>AND(L212,N212)</f>
        <v>1</v>
      </c>
    </row>
    <row r="213" spans="1:21" ht="20" customHeight="1" x14ac:dyDescent="0.35">
      <c r="A213" s="13">
        <f>F213/E213</f>
        <v>1.0660499999999999</v>
      </c>
      <c r="B213">
        <v>331</v>
      </c>
      <c r="C213" s="3" t="s">
        <v>332</v>
      </c>
      <c r="D213" s="3" t="s">
        <v>4441</v>
      </c>
      <c r="E213" s="5">
        <v>40000</v>
      </c>
      <c r="F213" s="5">
        <v>42642</v>
      </c>
      <c r="G213" t="s">
        <v>8219</v>
      </c>
      <c r="H213" t="s">
        <v>8224</v>
      </c>
      <c r="I213" t="s">
        <v>8246</v>
      </c>
      <c r="J213">
        <v>1466171834</v>
      </c>
      <c r="K213">
        <v>1463493434</v>
      </c>
      <c r="L213" t="b">
        <v>1</v>
      </c>
      <c r="M213">
        <v>438</v>
      </c>
      <c r="N213" t="b">
        <v>1</v>
      </c>
      <c r="O213" t="s">
        <v>8269</v>
      </c>
      <c r="P213" s="9">
        <f>IFERROR(F213/M213,"NULL")</f>
        <v>97.356164383561648</v>
      </c>
      <c r="Q213" t="str">
        <f>LEFT(O213,SEARCH("/",O213,1)-1)</f>
        <v>film &amp; video</v>
      </c>
      <c r="R213" t="str">
        <f>RIGHT(O213,LEN(O213)-SEARCH("/",O213,1))</f>
        <v>documentary</v>
      </c>
      <c r="S213" s="17">
        <f>(((K213/60)/60)/24)+DATE(1970,1,1)</f>
        <v>42507.581412037034</v>
      </c>
      <c r="T213" s="15">
        <f>(((J213/60)/60)/24)+DATE(1970,1,1)</f>
        <v>42538.581412037034</v>
      </c>
      <c r="U213" t="b">
        <f>AND(L213,N213)</f>
        <v>1</v>
      </c>
    </row>
    <row r="214" spans="1:21" ht="20" customHeight="1" x14ac:dyDescent="0.35">
      <c r="A214" s="13">
        <f>F214/E214</f>
        <v>1.13015</v>
      </c>
      <c r="B214">
        <v>332</v>
      </c>
      <c r="C214" s="3" t="s">
        <v>333</v>
      </c>
      <c r="D214" s="3" t="s">
        <v>4442</v>
      </c>
      <c r="E214" s="5">
        <v>100000</v>
      </c>
      <c r="F214" s="5">
        <v>113015</v>
      </c>
      <c r="G214" t="s">
        <v>8219</v>
      </c>
      <c r="H214" t="s">
        <v>8224</v>
      </c>
      <c r="I214" t="s">
        <v>8246</v>
      </c>
      <c r="J214">
        <v>1446019200</v>
      </c>
      <c r="K214">
        <v>1442420377</v>
      </c>
      <c r="L214" t="b">
        <v>1</v>
      </c>
      <c r="M214">
        <v>555</v>
      </c>
      <c r="N214" t="b">
        <v>1</v>
      </c>
      <c r="O214" t="s">
        <v>8269</v>
      </c>
      <c r="P214" s="9">
        <f>IFERROR(F214/M214,"NULL")</f>
        <v>203.63063063063063</v>
      </c>
      <c r="Q214" t="str">
        <f>LEFT(O214,SEARCH("/",O214,1)-1)</f>
        <v>film &amp; video</v>
      </c>
      <c r="R214" t="str">
        <f>RIGHT(O214,LEN(O214)-SEARCH("/",O214,1))</f>
        <v>documentary</v>
      </c>
      <c r="S214" s="17">
        <f>(((K214/60)/60)/24)+DATE(1970,1,1)</f>
        <v>42263.680289351847</v>
      </c>
      <c r="T214" s="15">
        <f>(((J214/60)/60)/24)+DATE(1970,1,1)</f>
        <v>42305.333333333328</v>
      </c>
      <c r="U214" t="b">
        <f>AND(L214,N214)</f>
        <v>1</v>
      </c>
    </row>
    <row r="215" spans="1:21" ht="20" customHeight="1" x14ac:dyDescent="0.35">
      <c r="A215" s="13">
        <f>F215/E215</f>
        <v>1.252275</v>
      </c>
      <c r="B215">
        <v>333</v>
      </c>
      <c r="C215" s="3" t="s">
        <v>334</v>
      </c>
      <c r="D215" s="3" t="s">
        <v>4443</v>
      </c>
      <c r="E215" s="5">
        <v>40000</v>
      </c>
      <c r="F215" s="5">
        <v>50091</v>
      </c>
      <c r="G215" t="s">
        <v>8219</v>
      </c>
      <c r="H215" t="s">
        <v>8224</v>
      </c>
      <c r="I215" t="s">
        <v>8246</v>
      </c>
      <c r="J215">
        <v>1460038591</v>
      </c>
      <c r="K215">
        <v>1457450191</v>
      </c>
      <c r="L215" t="b">
        <v>1</v>
      </c>
      <c r="M215">
        <v>266</v>
      </c>
      <c r="N215" t="b">
        <v>1</v>
      </c>
      <c r="O215" t="s">
        <v>8269</v>
      </c>
      <c r="P215" s="9">
        <f>IFERROR(F215/M215,"NULL")</f>
        <v>188.31203007518798</v>
      </c>
      <c r="Q215" t="str">
        <f>LEFT(O215,SEARCH("/",O215,1)-1)</f>
        <v>film &amp; video</v>
      </c>
      <c r="R215" t="str">
        <f>RIGHT(O215,LEN(O215)-SEARCH("/",O215,1))</f>
        <v>documentary</v>
      </c>
      <c r="S215" s="17">
        <f>(((K215/60)/60)/24)+DATE(1970,1,1)</f>
        <v>42437.636469907404</v>
      </c>
      <c r="T215" s="15">
        <f>(((J215/60)/60)/24)+DATE(1970,1,1)</f>
        <v>42467.59480324074</v>
      </c>
      <c r="U215" t="b">
        <f>AND(L215,N215)</f>
        <v>1</v>
      </c>
    </row>
    <row r="216" spans="1:21" ht="20" customHeight="1" x14ac:dyDescent="0.35">
      <c r="A216" s="13">
        <f>F216/E216</f>
        <v>1.0119</v>
      </c>
      <c r="B216">
        <v>334</v>
      </c>
      <c r="C216" s="3" t="s">
        <v>335</v>
      </c>
      <c r="D216" s="3" t="s">
        <v>4444</v>
      </c>
      <c r="E216" s="5">
        <v>10000</v>
      </c>
      <c r="F216" s="5">
        <v>10119</v>
      </c>
      <c r="G216" t="s">
        <v>8219</v>
      </c>
      <c r="H216" t="s">
        <v>8224</v>
      </c>
      <c r="I216" t="s">
        <v>8246</v>
      </c>
      <c r="J216">
        <v>1431716400</v>
      </c>
      <c r="K216">
        <v>1428423757</v>
      </c>
      <c r="L216" t="b">
        <v>1</v>
      </c>
      <c r="M216">
        <v>69</v>
      </c>
      <c r="N216" t="b">
        <v>1</v>
      </c>
      <c r="O216" t="s">
        <v>8269</v>
      </c>
      <c r="P216" s="9">
        <f>IFERROR(F216/M216,"NULL")</f>
        <v>146.65217391304347</v>
      </c>
      <c r="Q216" t="str">
        <f>LEFT(O216,SEARCH("/",O216,1)-1)</f>
        <v>film &amp; video</v>
      </c>
      <c r="R216" t="str">
        <f>RIGHT(O216,LEN(O216)-SEARCH("/",O216,1))</f>
        <v>documentary</v>
      </c>
      <c r="S216" s="17">
        <f>(((K216/60)/60)/24)+DATE(1970,1,1)</f>
        <v>42101.682372685187</v>
      </c>
      <c r="T216" s="15">
        <f>(((J216/60)/60)/24)+DATE(1970,1,1)</f>
        <v>42139.791666666672</v>
      </c>
      <c r="U216" t="b">
        <f>AND(L216,N216)</f>
        <v>1</v>
      </c>
    </row>
    <row r="217" spans="1:21" ht="20" customHeight="1" x14ac:dyDescent="0.35">
      <c r="A217" s="13">
        <f>F217/E217</f>
        <v>1.0276470588235294</v>
      </c>
      <c r="B217">
        <v>335</v>
      </c>
      <c r="C217" s="3" t="s">
        <v>336</v>
      </c>
      <c r="D217" s="3" t="s">
        <v>4445</v>
      </c>
      <c r="E217" s="5">
        <v>8500</v>
      </c>
      <c r="F217" s="5">
        <v>8735</v>
      </c>
      <c r="G217" t="s">
        <v>8219</v>
      </c>
      <c r="H217" t="s">
        <v>8224</v>
      </c>
      <c r="I217" t="s">
        <v>8246</v>
      </c>
      <c r="J217">
        <v>1431122400</v>
      </c>
      <c r="K217">
        <v>1428428515</v>
      </c>
      <c r="L217" t="b">
        <v>1</v>
      </c>
      <c r="M217">
        <v>80</v>
      </c>
      <c r="N217" t="b">
        <v>1</v>
      </c>
      <c r="O217" t="s">
        <v>8269</v>
      </c>
      <c r="P217" s="9">
        <f>IFERROR(F217/M217,"NULL")</f>
        <v>109.1875</v>
      </c>
      <c r="Q217" t="str">
        <f>LEFT(O217,SEARCH("/",O217,1)-1)</f>
        <v>film &amp; video</v>
      </c>
      <c r="R217" t="str">
        <f>RIGHT(O217,LEN(O217)-SEARCH("/",O217,1))</f>
        <v>documentary</v>
      </c>
      <c r="S217" s="17">
        <f>(((K217/60)/60)/24)+DATE(1970,1,1)</f>
        <v>42101.737442129626</v>
      </c>
      <c r="T217" s="15">
        <f>(((J217/60)/60)/24)+DATE(1970,1,1)</f>
        <v>42132.916666666672</v>
      </c>
      <c r="U217" t="b">
        <f>AND(L217,N217)</f>
        <v>1</v>
      </c>
    </row>
    <row r="218" spans="1:21" ht="20" customHeight="1" x14ac:dyDescent="0.35">
      <c r="A218" s="13">
        <f>F218/E218</f>
        <v>1.1683911999999999</v>
      </c>
      <c r="B218">
        <v>336</v>
      </c>
      <c r="C218" s="3" t="s">
        <v>337</v>
      </c>
      <c r="D218" s="3" t="s">
        <v>4446</v>
      </c>
      <c r="E218" s="5">
        <v>25000</v>
      </c>
      <c r="F218" s="5">
        <v>29209.78</v>
      </c>
      <c r="G218" t="s">
        <v>8219</v>
      </c>
      <c r="H218" t="s">
        <v>8224</v>
      </c>
      <c r="I218" t="s">
        <v>8246</v>
      </c>
      <c r="J218">
        <v>1447427918</v>
      </c>
      <c r="K218">
        <v>1444832318</v>
      </c>
      <c r="L218" t="b">
        <v>1</v>
      </c>
      <c r="M218">
        <v>493</v>
      </c>
      <c r="N218" t="b">
        <v>1</v>
      </c>
      <c r="O218" t="s">
        <v>8269</v>
      </c>
      <c r="P218" s="9">
        <f>IFERROR(F218/M218,"NULL")</f>
        <v>59.249046653144013</v>
      </c>
      <c r="Q218" t="str">
        <f>LEFT(O218,SEARCH("/",O218,1)-1)</f>
        <v>film &amp; video</v>
      </c>
      <c r="R218" t="str">
        <f>RIGHT(O218,LEN(O218)-SEARCH("/",O218,1))</f>
        <v>documentary</v>
      </c>
      <c r="S218" s="17">
        <f>(((K218/60)/60)/24)+DATE(1970,1,1)</f>
        <v>42291.596273148149</v>
      </c>
      <c r="T218" s="15">
        <f>(((J218/60)/60)/24)+DATE(1970,1,1)</f>
        <v>42321.637939814813</v>
      </c>
      <c r="U218" t="b">
        <f>AND(L218,N218)</f>
        <v>1</v>
      </c>
    </row>
    <row r="219" spans="1:21" ht="20" customHeight="1" x14ac:dyDescent="0.35">
      <c r="A219" s="13">
        <f>F219/E219</f>
        <v>1.0116833333333335</v>
      </c>
      <c r="B219">
        <v>337</v>
      </c>
      <c r="C219" s="3" t="s">
        <v>338</v>
      </c>
      <c r="D219" s="3" t="s">
        <v>4447</v>
      </c>
      <c r="E219" s="5">
        <v>3000</v>
      </c>
      <c r="F219" s="5">
        <v>3035.05</v>
      </c>
      <c r="G219" t="s">
        <v>8219</v>
      </c>
      <c r="H219" t="s">
        <v>8224</v>
      </c>
      <c r="I219" t="s">
        <v>8246</v>
      </c>
      <c r="J219">
        <v>1426298708</v>
      </c>
      <c r="K219">
        <v>1423710308</v>
      </c>
      <c r="L219" t="b">
        <v>1</v>
      </c>
      <c r="M219">
        <v>31</v>
      </c>
      <c r="N219" t="b">
        <v>1</v>
      </c>
      <c r="O219" t="s">
        <v>8269</v>
      </c>
      <c r="P219" s="9">
        <f>IFERROR(F219/M219,"NULL")</f>
        <v>97.904838709677421</v>
      </c>
      <c r="Q219" t="str">
        <f>LEFT(O219,SEARCH("/",O219,1)-1)</f>
        <v>film &amp; video</v>
      </c>
      <c r="R219" t="str">
        <f>RIGHT(O219,LEN(O219)-SEARCH("/",O219,1))</f>
        <v>documentary</v>
      </c>
      <c r="S219" s="17">
        <f>(((K219/60)/60)/24)+DATE(1970,1,1)</f>
        <v>42047.128564814819</v>
      </c>
      <c r="T219" s="15">
        <f>(((J219/60)/60)/24)+DATE(1970,1,1)</f>
        <v>42077.086898148147</v>
      </c>
      <c r="U219" t="b">
        <f>AND(L219,N219)</f>
        <v>1</v>
      </c>
    </row>
    <row r="220" spans="1:21" ht="20" customHeight="1" x14ac:dyDescent="0.35">
      <c r="A220" s="13">
        <f>F220/E220</f>
        <v>1.1013360000000001</v>
      </c>
      <c r="B220">
        <v>338</v>
      </c>
      <c r="C220" s="3" t="s">
        <v>339</v>
      </c>
      <c r="D220" s="3" t="s">
        <v>4448</v>
      </c>
      <c r="E220" s="5">
        <v>15000</v>
      </c>
      <c r="F220" s="5">
        <v>16520.04</v>
      </c>
      <c r="G220" t="s">
        <v>8219</v>
      </c>
      <c r="H220" t="s">
        <v>8224</v>
      </c>
      <c r="I220" t="s">
        <v>8246</v>
      </c>
      <c r="J220">
        <v>1472864400</v>
      </c>
      <c r="K220">
        <v>1468001290</v>
      </c>
      <c r="L220" t="b">
        <v>1</v>
      </c>
      <c r="M220">
        <v>236</v>
      </c>
      <c r="N220" t="b">
        <v>1</v>
      </c>
      <c r="O220" t="s">
        <v>8269</v>
      </c>
      <c r="P220" s="9">
        <f>IFERROR(F220/M220,"NULL")</f>
        <v>70.000169491525426</v>
      </c>
      <c r="Q220" t="str">
        <f>LEFT(O220,SEARCH("/",O220,1)-1)</f>
        <v>film &amp; video</v>
      </c>
      <c r="R220" t="str">
        <f>RIGHT(O220,LEN(O220)-SEARCH("/",O220,1))</f>
        <v>documentary</v>
      </c>
      <c r="S220" s="17">
        <f>(((K220/60)/60)/24)+DATE(1970,1,1)</f>
        <v>42559.755671296298</v>
      </c>
      <c r="T220" s="15">
        <f>(((J220/60)/60)/24)+DATE(1970,1,1)</f>
        <v>42616.041666666672</v>
      </c>
      <c r="U220" t="b">
        <f>AND(L220,N220)</f>
        <v>1</v>
      </c>
    </row>
    <row r="221" spans="1:21" ht="20" customHeight="1" x14ac:dyDescent="0.35">
      <c r="A221" s="13">
        <f>F221/E221</f>
        <v>1.0808333333333333</v>
      </c>
      <c r="B221">
        <v>339</v>
      </c>
      <c r="C221" s="3" t="s">
        <v>340</v>
      </c>
      <c r="D221" s="3" t="s">
        <v>4449</v>
      </c>
      <c r="E221" s="5">
        <v>6000</v>
      </c>
      <c r="F221" s="5">
        <v>6485</v>
      </c>
      <c r="G221" t="s">
        <v>8219</v>
      </c>
      <c r="H221" t="s">
        <v>8224</v>
      </c>
      <c r="I221" t="s">
        <v>8246</v>
      </c>
      <c r="J221">
        <v>1430331268</v>
      </c>
      <c r="K221">
        <v>1427739268</v>
      </c>
      <c r="L221" t="b">
        <v>1</v>
      </c>
      <c r="M221">
        <v>89</v>
      </c>
      <c r="N221" t="b">
        <v>1</v>
      </c>
      <c r="O221" t="s">
        <v>8269</v>
      </c>
      <c r="P221" s="9">
        <f>IFERROR(F221/M221,"NULL")</f>
        <v>72.865168539325836</v>
      </c>
      <c r="Q221" t="str">
        <f>LEFT(O221,SEARCH("/",O221,1)-1)</f>
        <v>film &amp; video</v>
      </c>
      <c r="R221" t="str">
        <f>RIGHT(O221,LEN(O221)-SEARCH("/",O221,1))</f>
        <v>documentary</v>
      </c>
      <c r="S221" s="17">
        <f>(((K221/60)/60)/24)+DATE(1970,1,1)</f>
        <v>42093.760046296295</v>
      </c>
      <c r="T221" s="15">
        <f>(((J221/60)/60)/24)+DATE(1970,1,1)</f>
        <v>42123.760046296295</v>
      </c>
      <c r="U221" t="b">
        <f>AND(L221,N221)</f>
        <v>1</v>
      </c>
    </row>
    <row r="222" spans="1:21" ht="20" customHeight="1" x14ac:dyDescent="0.35">
      <c r="A222" s="13">
        <f>F222/E222</f>
        <v>1.2502285714285715</v>
      </c>
      <c r="B222">
        <v>340</v>
      </c>
      <c r="C222" s="3" t="s">
        <v>341</v>
      </c>
      <c r="D222" s="3" t="s">
        <v>4450</v>
      </c>
      <c r="E222" s="5">
        <v>35000</v>
      </c>
      <c r="F222" s="5">
        <v>43758</v>
      </c>
      <c r="G222" t="s">
        <v>8219</v>
      </c>
      <c r="H222" t="s">
        <v>8224</v>
      </c>
      <c r="I222" t="s">
        <v>8246</v>
      </c>
      <c r="J222">
        <v>1489006800</v>
      </c>
      <c r="K222">
        <v>1486397007</v>
      </c>
      <c r="L222" t="b">
        <v>1</v>
      </c>
      <c r="M222">
        <v>299</v>
      </c>
      <c r="N222" t="b">
        <v>1</v>
      </c>
      <c r="O222" t="s">
        <v>8269</v>
      </c>
      <c r="P222" s="9">
        <f>IFERROR(F222/M222,"NULL")</f>
        <v>146.34782608695653</v>
      </c>
      <c r="Q222" t="str">
        <f>LEFT(O222,SEARCH("/",O222,1)-1)</f>
        <v>film &amp; video</v>
      </c>
      <c r="R222" t="str">
        <f>RIGHT(O222,LEN(O222)-SEARCH("/",O222,1))</f>
        <v>documentary</v>
      </c>
      <c r="S222" s="17">
        <f>(((K222/60)/60)/24)+DATE(1970,1,1)</f>
        <v>42772.669062500005</v>
      </c>
      <c r="T222" s="15">
        <f>(((J222/60)/60)/24)+DATE(1970,1,1)</f>
        <v>42802.875</v>
      </c>
      <c r="U222" t="b">
        <f>AND(L222,N222)</f>
        <v>1</v>
      </c>
    </row>
    <row r="223" spans="1:21" ht="20" customHeight="1" x14ac:dyDescent="0.35">
      <c r="A223" s="13">
        <f>F223/E223</f>
        <v>1.0671428571428572</v>
      </c>
      <c r="B223">
        <v>341</v>
      </c>
      <c r="C223" s="3" t="s">
        <v>342</v>
      </c>
      <c r="D223" s="3" t="s">
        <v>4451</v>
      </c>
      <c r="E223" s="5">
        <v>3500</v>
      </c>
      <c r="F223" s="5">
        <v>3735</v>
      </c>
      <c r="G223" t="s">
        <v>8219</v>
      </c>
      <c r="H223" t="s">
        <v>8224</v>
      </c>
      <c r="I223" t="s">
        <v>8246</v>
      </c>
      <c r="J223">
        <v>1412135940</v>
      </c>
      <c r="K223">
        <v>1410555998</v>
      </c>
      <c r="L223" t="b">
        <v>1</v>
      </c>
      <c r="M223">
        <v>55</v>
      </c>
      <c r="N223" t="b">
        <v>1</v>
      </c>
      <c r="O223" t="s">
        <v>8269</v>
      </c>
      <c r="P223" s="9">
        <f>IFERROR(F223/M223,"NULL")</f>
        <v>67.909090909090907</v>
      </c>
      <c r="Q223" t="str">
        <f>LEFT(O223,SEARCH("/",O223,1)-1)</f>
        <v>film &amp; video</v>
      </c>
      <c r="R223" t="str">
        <f>RIGHT(O223,LEN(O223)-SEARCH("/",O223,1))</f>
        <v>documentary</v>
      </c>
      <c r="S223" s="17">
        <f>(((K223/60)/60)/24)+DATE(1970,1,1)</f>
        <v>41894.879606481481</v>
      </c>
      <c r="T223" s="15">
        <f>(((J223/60)/60)/24)+DATE(1970,1,1)</f>
        <v>41913.165972222225</v>
      </c>
      <c r="U223" t="b">
        <f>AND(L223,N223)</f>
        <v>1</v>
      </c>
    </row>
    <row r="224" spans="1:21" ht="20" customHeight="1" x14ac:dyDescent="0.35">
      <c r="A224" s="13">
        <f>F224/E224</f>
        <v>1.0036639999999999</v>
      </c>
      <c r="B224">
        <v>342</v>
      </c>
      <c r="C224" s="3" t="s">
        <v>343</v>
      </c>
      <c r="D224" s="3" t="s">
        <v>4452</v>
      </c>
      <c r="E224" s="5">
        <v>55000</v>
      </c>
      <c r="F224" s="5">
        <v>55201.52</v>
      </c>
      <c r="G224" t="s">
        <v>8219</v>
      </c>
      <c r="H224" t="s">
        <v>8224</v>
      </c>
      <c r="I224" t="s">
        <v>8246</v>
      </c>
      <c r="J224">
        <v>1461955465</v>
      </c>
      <c r="K224">
        <v>1459363465</v>
      </c>
      <c r="L224" t="b">
        <v>1</v>
      </c>
      <c r="M224">
        <v>325</v>
      </c>
      <c r="N224" t="b">
        <v>1</v>
      </c>
      <c r="O224" t="s">
        <v>8269</v>
      </c>
      <c r="P224" s="9">
        <f>IFERROR(F224/M224,"NULL")</f>
        <v>169.85083076923075</v>
      </c>
      <c r="Q224" t="str">
        <f>LEFT(O224,SEARCH("/",O224,1)-1)</f>
        <v>film &amp; video</v>
      </c>
      <c r="R224" t="str">
        <f>RIGHT(O224,LEN(O224)-SEARCH("/",O224,1))</f>
        <v>documentary</v>
      </c>
      <c r="S224" s="17">
        <f>(((K224/60)/60)/24)+DATE(1970,1,1)</f>
        <v>42459.780844907407</v>
      </c>
      <c r="T224" s="15">
        <f>(((J224/60)/60)/24)+DATE(1970,1,1)</f>
        <v>42489.780844907407</v>
      </c>
      <c r="U224" t="b">
        <f>AND(L224,N224)</f>
        <v>1</v>
      </c>
    </row>
    <row r="225" spans="1:21" ht="20" customHeight="1" x14ac:dyDescent="0.35">
      <c r="A225" s="13">
        <f>F225/E225</f>
        <v>1.0202863333333334</v>
      </c>
      <c r="B225">
        <v>343</v>
      </c>
      <c r="C225" s="3" t="s">
        <v>344</v>
      </c>
      <c r="D225" s="3" t="s">
        <v>4453</v>
      </c>
      <c r="E225" s="5">
        <v>30000</v>
      </c>
      <c r="F225" s="5">
        <v>30608.59</v>
      </c>
      <c r="G225" t="s">
        <v>8219</v>
      </c>
      <c r="H225" t="s">
        <v>8224</v>
      </c>
      <c r="I225" t="s">
        <v>8246</v>
      </c>
      <c r="J225">
        <v>1415934000</v>
      </c>
      <c r="K225">
        <v>1413308545</v>
      </c>
      <c r="L225" t="b">
        <v>1</v>
      </c>
      <c r="M225">
        <v>524</v>
      </c>
      <c r="N225" t="b">
        <v>1</v>
      </c>
      <c r="O225" t="s">
        <v>8269</v>
      </c>
      <c r="P225" s="9">
        <f>IFERROR(F225/M225,"NULL")</f>
        <v>58.413339694656486</v>
      </c>
      <c r="Q225" t="str">
        <f>LEFT(O225,SEARCH("/",O225,1)-1)</f>
        <v>film &amp; video</v>
      </c>
      <c r="R225" t="str">
        <f>RIGHT(O225,LEN(O225)-SEARCH("/",O225,1))</f>
        <v>documentary</v>
      </c>
      <c r="S225" s="17">
        <f>(((K225/60)/60)/24)+DATE(1970,1,1)</f>
        <v>41926.73778935185</v>
      </c>
      <c r="T225" s="15">
        <f>(((J225/60)/60)/24)+DATE(1970,1,1)</f>
        <v>41957.125</v>
      </c>
      <c r="U225" t="b">
        <f>AND(L225,N225)</f>
        <v>1</v>
      </c>
    </row>
    <row r="226" spans="1:21" ht="20" customHeight="1" x14ac:dyDescent="0.35">
      <c r="A226" s="13">
        <f>F226/E226</f>
        <v>1.0208358208955224</v>
      </c>
      <c r="B226">
        <v>344</v>
      </c>
      <c r="C226" s="3" t="s">
        <v>345</v>
      </c>
      <c r="D226" s="3" t="s">
        <v>4454</v>
      </c>
      <c r="E226" s="5">
        <v>33500</v>
      </c>
      <c r="F226" s="5">
        <v>34198</v>
      </c>
      <c r="G226" t="s">
        <v>8219</v>
      </c>
      <c r="H226" t="s">
        <v>8224</v>
      </c>
      <c r="I226" t="s">
        <v>8246</v>
      </c>
      <c r="J226">
        <v>1433125200</v>
      </c>
      <c r="K226">
        <v>1429312694</v>
      </c>
      <c r="L226" t="b">
        <v>1</v>
      </c>
      <c r="M226">
        <v>285</v>
      </c>
      <c r="N226" t="b">
        <v>1</v>
      </c>
      <c r="O226" t="s">
        <v>8269</v>
      </c>
      <c r="P226" s="9">
        <f>IFERROR(F226/M226,"NULL")</f>
        <v>119.99298245614035</v>
      </c>
      <c r="Q226" t="str">
        <f>LEFT(O226,SEARCH("/",O226,1)-1)</f>
        <v>film &amp; video</v>
      </c>
      <c r="R226" t="str">
        <f>RIGHT(O226,LEN(O226)-SEARCH("/",O226,1))</f>
        <v>documentary</v>
      </c>
      <c r="S226" s="17">
        <f>(((K226/60)/60)/24)+DATE(1970,1,1)</f>
        <v>42111.970995370371</v>
      </c>
      <c r="T226" s="15">
        <f>(((J226/60)/60)/24)+DATE(1970,1,1)</f>
        <v>42156.097222222219</v>
      </c>
      <c r="U226" t="b">
        <f>AND(L226,N226)</f>
        <v>1</v>
      </c>
    </row>
    <row r="227" spans="1:21" ht="20" customHeight="1" x14ac:dyDescent="0.35">
      <c r="A227" s="13">
        <f>F227/E227</f>
        <v>1.2327586206896552</v>
      </c>
      <c r="B227">
        <v>345</v>
      </c>
      <c r="C227" s="3" t="s">
        <v>346</v>
      </c>
      <c r="D227" s="3" t="s">
        <v>4455</v>
      </c>
      <c r="E227" s="5">
        <v>14500</v>
      </c>
      <c r="F227" s="5">
        <v>17875</v>
      </c>
      <c r="G227" t="s">
        <v>8219</v>
      </c>
      <c r="H227" t="s">
        <v>8224</v>
      </c>
      <c r="I227" t="s">
        <v>8246</v>
      </c>
      <c r="J227">
        <v>1432161590</v>
      </c>
      <c r="K227">
        <v>1429569590</v>
      </c>
      <c r="L227" t="b">
        <v>1</v>
      </c>
      <c r="M227">
        <v>179</v>
      </c>
      <c r="N227" t="b">
        <v>1</v>
      </c>
      <c r="O227" t="s">
        <v>8269</v>
      </c>
      <c r="P227" s="9">
        <f>IFERROR(F227/M227,"NULL")</f>
        <v>99.860335195530723</v>
      </c>
      <c r="Q227" t="str">
        <f>LEFT(O227,SEARCH("/",O227,1)-1)</f>
        <v>film &amp; video</v>
      </c>
      <c r="R227" t="str">
        <f>RIGHT(O227,LEN(O227)-SEARCH("/",O227,1))</f>
        <v>documentary</v>
      </c>
      <c r="S227" s="17">
        <f>(((K227/60)/60)/24)+DATE(1970,1,1)</f>
        <v>42114.944328703699</v>
      </c>
      <c r="T227" s="15">
        <f>(((J227/60)/60)/24)+DATE(1970,1,1)</f>
        <v>42144.944328703699</v>
      </c>
      <c r="U227" t="b">
        <f>AND(L227,N227)</f>
        <v>1</v>
      </c>
    </row>
    <row r="228" spans="1:21" ht="20" customHeight="1" x14ac:dyDescent="0.35">
      <c r="A228" s="13">
        <f>F228/E228</f>
        <v>1.7028880000000002</v>
      </c>
      <c r="B228">
        <v>346</v>
      </c>
      <c r="C228" s="3" t="s">
        <v>347</v>
      </c>
      <c r="D228" s="3" t="s">
        <v>4456</v>
      </c>
      <c r="E228" s="5">
        <v>10000</v>
      </c>
      <c r="F228" s="5">
        <v>17028.88</v>
      </c>
      <c r="G228" t="s">
        <v>8219</v>
      </c>
      <c r="H228" t="s">
        <v>8224</v>
      </c>
      <c r="I228" t="s">
        <v>8246</v>
      </c>
      <c r="J228">
        <v>1444824021</v>
      </c>
      <c r="K228">
        <v>1442232021</v>
      </c>
      <c r="L228" t="b">
        <v>1</v>
      </c>
      <c r="M228">
        <v>188</v>
      </c>
      <c r="N228" t="b">
        <v>1</v>
      </c>
      <c r="O228" t="s">
        <v>8269</v>
      </c>
      <c r="P228" s="9">
        <f>IFERROR(F228/M228,"NULL")</f>
        <v>90.579148936170213</v>
      </c>
      <c r="Q228" t="str">
        <f>LEFT(O228,SEARCH("/",O228,1)-1)</f>
        <v>film &amp; video</v>
      </c>
      <c r="R228" t="str">
        <f>RIGHT(O228,LEN(O228)-SEARCH("/",O228,1))</f>
        <v>documentary</v>
      </c>
      <c r="S228" s="17">
        <f>(((K228/60)/60)/24)+DATE(1970,1,1)</f>
        <v>42261.500243055561</v>
      </c>
      <c r="T228" s="15">
        <f>(((J228/60)/60)/24)+DATE(1970,1,1)</f>
        <v>42291.500243055561</v>
      </c>
      <c r="U228" t="b">
        <f>AND(L228,N228)</f>
        <v>1</v>
      </c>
    </row>
    <row r="229" spans="1:21" ht="20" customHeight="1" x14ac:dyDescent="0.35">
      <c r="A229" s="13">
        <f>F229/E229</f>
        <v>1.1159049999999999</v>
      </c>
      <c r="B229">
        <v>347</v>
      </c>
      <c r="C229" s="3" t="s">
        <v>348</v>
      </c>
      <c r="D229" s="3" t="s">
        <v>4457</v>
      </c>
      <c r="E229" s="5">
        <v>40000</v>
      </c>
      <c r="F229" s="5">
        <v>44636.2</v>
      </c>
      <c r="G229" t="s">
        <v>8219</v>
      </c>
      <c r="H229" t="s">
        <v>8224</v>
      </c>
      <c r="I229" t="s">
        <v>8246</v>
      </c>
      <c r="J229">
        <v>1447505609</v>
      </c>
      <c r="K229">
        <v>1444910009</v>
      </c>
      <c r="L229" t="b">
        <v>1</v>
      </c>
      <c r="M229">
        <v>379</v>
      </c>
      <c r="N229" t="b">
        <v>1</v>
      </c>
      <c r="O229" t="s">
        <v>8269</v>
      </c>
      <c r="P229" s="9">
        <f>IFERROR(F229/M229,"NULL")</f>
        <v>117.77361477572559</v>
      </c>
      <c r="Q229" t="str">
        <f>LEFT(O229,SEARCH("/",O229,1)-1)</f>
        <v>film &amp; video</v>
      </c>
      <c r="R229" t="str">
        <f>RIGHT(O229,LEN(O229)-SEARCH("/",O229,1))</f>
        <v>documentary</v>
      </c>
      <c r="S229" s="17">
        <f>(((K229/60)/60)/24)+DATE(1970,1,1)</f>
        <v>42292.495474537034</v>
      </c>
      <c r="T229" s="15">
        <f>(((J229/60)/60)/24)+DATE(1970,1,1)</f>
        <v>42322.537141203706</v>
      </c>
      <c r="U229" t="b">
        <f>AND(L229,N229)</f>
        <v>1</v>
      </c>
    </row>
    <row r="230" spans="1:21" ht="20" customHeight="1" x14ac:dyDescent="0.35">
      <c r="A230" s="13">
        <f>F230/E230</f>
        <v>1.03</v>
      </c>
      <c r="B230">
        <v>348</v>
      </c>
      <c r="C230" s="3" t="s">
        <v>349</v>
      </c>
      <c r="D230" s="3" t="s">
        <v>4458</v>
      </c>
      <c r="E230" s="5">
        <v>10000</v>
      </c>
      <c r="F230" s="5">
        <v>10300</v>
      </c>
      <c r="G230" t="s">
        <v>8219</v>
      </c>
      <c r="H230" t="s">
        <v>8224</v>
      </c>
      <c r="I230" t="s">
        <v>8246</v>
      </c>
      <c r="J230">
        <v>1440165916</v>
      </c>
      <c r="K230">
        <v>1437573916</v>
      </c>
      <c r="L230" t="b">
        <v>1</v>
      </c>
      <c r="M230">
        <v>119</v>
      </c>
      <c r="N230" t="b">
        <v>1</v>
      </c>
      <c r="O230" t="s">
        <v>8269</v>
      </c>
      <c r="P230" s="9">
        <f>IFERROR(F230/M230,"NULL")</f>
        <v>86.554621848739501</v>
      </c>
      <c r="Q230" t="str">
        <f>LEFT(O230,SEARCH("/",O230,1)-1)</f>
        <v>film &amp; video</v>
      </c>
      <c r="R230" t="str">
        <f>RIGHT(O230,LEN(O230)-SEARCH("/",O230,1))</f>
        <v>documentary</v>
      </c>
      <c r="S230" s="17">
        <f>(((K230/60)/60)/24)+DATE(1970,1,1)</f>
        <v>42207.58699074074</v>
      </c>
      <c r="T230" s="15">
        <f>(((J230/60)/60)/24)+DATE(1970,1,1)</f>
        <v>42237.58699074074</v>
      </c>
      <c r="U230" t="b">
        <f>AND(L230,N230)</f>
        <v>1</v>
      </c>
    </row>
    <row r="231" spans="1:21" ht="20" customHeight="1" x14ac:dyDescent="0.35">
      <c r="A231" s="13">
        <f>F231/E231</f>
        <v>1.0663570159857905</v>
      </c>
      <c r="B231">
        <v>349</v>
      </c>
      <c r="C231" s="3" t="s">
        <v>350</v>
      </c>
      <c r="D231" s="3" t="s">
        <v>4459</v>
      </c>
      <c r="E231" s="5">
        <v>11260</v>
      </c>
      <c r="F231" s="5">
        <v>12007.18</v>
      </c>
      <c r="G231" t="s">
        <v>8219</v>
      </c>
      <c r="H231" t="s">
        <v>8224</v>
      </c>
      <c r="I231" t="s">
        <v>8246</v>
      </c>
      <c r="J231">
        <v>1487937508</v>
      </c>
      <c r="K231">
        <v>1485345508</v>
      </c>
      <c r="L231" t="b">
        <v>1</v>
      </c>
      <c r="M231">
        <v>167</v>
      </c>
      <c r="N231" t="b">
        <v>1</v>
      </c>
      <c r="O231" t="s">
        <v>8269</v>
      </c>
      <c r="P231" s="9">
        <f>IFERROR(F231/M231,"NULL")</f>
        <v>71.899281437125751</v>
      </c>
      <c r="Q231" t="str">
        <f>LEFT(O231,SEARCH("/",O231,1)-1)</f>
        <v>film &amp; video</v>
      </c>
      <c r="R231" t="str">
        <f>RIGHT(O231,LEN(O231)-SEARCH("/",O231,1))</f>
        <v>documentary</v>
      </c>
      <c r="S231" s="17">
        <f>(((K231/60)/60)/24)+DATE(1970,1,1)</f>
        <v>42760.498935185184</v>
      </c>
      <c r="T231" s="15">
        <f>(((J231/60)/60)/24)+DATE(1970,1,1)</f>
        <v>42790.498935185184</v>
      </c>
      <c r="U231" t="b">
        <f>AND(L231,N231)</f>
        <v>1</v>
      </c>
    </row>
    <row r="232" spans="1:21" ht="20" customHeight="1" x14ac:dyDescent="0.35">
      <c r="A232" s="13">
        <f>F232/E232</f>
        <v>1.1476</v>
      </c>
      <c r="B232">
        <v>350</v>
      </c>
      <c r="C232" s="3" t="s">
        <v>351</v>
      </c>
      <c r="D232" s="3" t="s">
        <v>4460</v>
      </c>
      <c r="E232" s="5">
        <v>25000</v>
      </c>
      <c r="F232" s="5">
        <v>28690</v>
      </c>
      <c r="G232" t="s">
        <v>8219</v>
      </c>
      <c r="H232" t="s">
        <v>8224</v>
      </c>
      <c r="I232" t="s">
        <v>8246</v>
      </c>
      <c r="J232">
        <v>1473566340</v>
      </c>
      <c r="K232">
        <v>1470274509</v>
      </c>
      <c r="L232" t="b">
        <v>1</v>
      </c>
      <c r="M232">
        <v>221</v>
      </c>
      <c r="N232" t="b">
        <v>1</v>
      </c>
      <c r="O232" t="s">
        <v>8269</v>
      </c>
      <c r="P232" s="9">
        <f>IFERROR(F232/M232,"NULL")</f>
        <v>129.81900452488688</v>
      </c>
      <c r="Q232" t="str">
        <f>LEFT(O232,SEARCH("/",O232,1)-1)</f>
        <v>film &amp; video</v>
      </c>
      <c r="R232" t="str">
        <f>RIGHT(O232,LEN(O232)-SEARCH("/",O232,1))</f>
        <v>documentary</v>
      </c>
      <c r="S232" s="17">
        <f>(((K232/60)/60)/24)+DATE(1970,1,1)</f>
        <v>42586.066076388888</v>
      </c>
      <c r="T232" s="15">
        <f>(((J232/60)/60)/24)+DATE(1970,1,1)</f>
        <v>42624.165972222225</v>
      </c>
      <c r="U232" t="b">
        <f>AND(L232,N232)</f>
        <v>1</v>
      </c>
    </row>
    <row r="233" spans="1:21" ht="20" customHeight="1" x14ac:dyDescent="0.35">
      <c r="A233" s="13">
        <f>F233/E233</f>
        <v>1.2734117647058822</v>
      </c>
      <c r="B233">
        <v>351</v>
      </c>
      <c r="C233" s="3" t="s">
        <v>352</v>
      </c>
      <c r="D233" s="3" t="s">
        <v>4461</v>
      </c>
      <c r="E233" s="5">
        <v>34000</v>
      </c>
      <c r="F233" s="5">
        <v>43296</v>
      </c>
      <c r="G233" t="s">
        <v>8219</v>
      </c>
      <c r="H233" t="s">
        <v>8227</v>
      </c>
      <c r="I233" t="s">
        <v>8249</v>
      </c>
      <c r="J233">
        <v>1460066954</v>
      </c>
      <c r="K233">
        <v>1456614554</v>
      </c>
      <c r="L233" t="b">
        <v>1</v>
      </c>
      <c r="M233">
        <v>964</v>
      </c>
      <c r="N233" t="b">
        <v>1</v>
      </c>
      <c r="O233" t="s">
        <v>8269</v>
      </c>
      <c r="P233" s="9">
        <f>IFERROR(F233/M233,"NULL")</f>
        <v>44.912863070539416</v>
      </c>
      <c r="Q233" t="str">
        <f>LEFT(O233,SEARCH("/",O233,1)-1)</f>
        <v>film &amp; video</v>
      </c>
      <c r="R233" t="str">
        <f>RIGHT(O233,LEN(O233)-SEARCH("/",O233,1))</f>
        <v>documentary</v>
      </c>
      <c r="S233" s="17">
        <f>(((K233/60)/60)/24)+DATE(1970,1,1)</f>
        <v>42427.964745370366</v>
      </c>
      <c r="T233" s="15">
        <f>(((J233/60)/60)/24)+DATE(1970,1,1)</f>
        <v>42467.923078703709</v>
      </c>
      <c r="U233" t="b">
        <f>AND(L233,N233)</f>
        <v>1</v>
      </c>
    </row>
    <row r="234" spans="1:21" ht="20" customHeight="1" x14ac:dyDescent="0.35">
      <c r="A234" s="13">
        <f>F234/E234</f>
        <v>1.1656</v>
      </c>
      <c r="B234">
        <v>352</v>
      </c>
      <c r="C234" s="3" t="s">
        <v>353</v>
      </c>
      <c r="D234" s="3" t="s">
        <v>4462</v>
      </c>
      <c r="E234" s="5">
        <v>10000</v>
      </c>
      <c r="F234" s="5">
        <v>11656</v>
      </c>
      <c r="G234" t="s">
        <v>8219</v>
      </c>
      <c r="H234" t="s">
        <v>8224</v>
      </c>
      <c r="I234" t="s">
        <v>8246</v>
      </c>
      <c r="J234">
        <v>1412740868</v>
      </c>
      <c r="K234">
        <v>1410148868</v>
      </c>
      <c r="L234" t="b">
        <v>1</v>
      </c>
      <c r="M234">
        <v>286</v>
      </c>
      <c r="N234" t="b">
        <v>1</v>
      </c>
      <c r="O234" t="s">
        <v>8269</v>
      </c>
      <c r="P234" s="9">
        <f>IFERROR(F234/M234,"NULL")</f>
        <v>40.755244755244753</v>
      </c>
      <c r="Q234" t="str">
        <f>LEFT(O234,SEARCH("/",O234,1)-1)</f>
        <v>film &amp; video</v>
      </c>
      <c r="R234" t="str">
        <f>RIGHT(O234,LEN(O234)-SEARCH("/",O234,1))</f>
        <v>documentary</v>
      </c>
      <c r="S234" s="17">
        <f>(((K234/60)/60)/24)+DATE(1970,1,1)</f>
        <v>41890.167453703703</v>
      </c>
      <c r="T234" s="15">
        <f>(((J234/60)/60)/24)+DATE(1970,1,1)</f>
        <v>41920.167453703703</v>
      </c>
      <c r="U234" t="b">
        <f>AND(L234,N234)</f>
        <v>1</v>
      </c>
    </row>
    <row r="235" spans="1:21" ht="20" customHeight="1" x14ac:dyDescent="0.35">
      <c r="A235" s="13">
        <f>F235/E235</f>
        <v>1.0861819426615318</v>
      </c>
      <c r="B235">
        <v>353</v>
      </c>
      <c r="C235" s="3" t="s">
        <v>354</v>
      </c>
      <c r="D235" s="3" t="s">
        <v>4463</v>
      </c>
      <c r="E235" s="5">
        <v>58425</v>
      </c>
      <c r="F235" s="5">
        <v>63460.18</v>
      </c>
      <c r="G235" t="s">
        <v>8219</v>
      </c>
      <c r="H235" t="s">
        <v>8224</v>
      </c>
      <c r="I235" t="s">
        <v>8246</v>
      </c>
      <c r="J235">
        <v>1447963219</v>
      </c>
      <c r="K235">
        <v>1445367619</v>
      </c>
      <c r="L235" t="b">
        <v>1</v>
      </c>
      <c r="M235">
        <v>613</v>
      </c>
      <c r="N235" t="b">
        <v>1</v>
      </c>
      <c r="O235" t="s">
        <v>8269</v>
      </c>
      <c r="P235" s="9">
        <f>IFERROR(F235/M235,"NULL")</f>
        <v>103.52394779771615</v>
      </c>
      <c r="Q235" t="str">
        <f>LEFT(O235,SEARCH("/",O235,1)-1)</f>
        <v>film &amp; video</v>
      </c>
      <c r="R235" t="str">
        <f>RIGHT(O235,LEN(O235)-SEARCH("/",O235,1))</f>
        <v>documentary</v>
      </c>
      <c r="S235" s="17">
        <f>(((K235/60)/60)/24)+DATE(1970,1,1)</f>
        <v>42297.791886574079</v>
      </c>
      <c r="T235" s="15">
        <f>(((J235/60)/60)/24)+DATE(1970,1,1)</f>
        <v>42327.833553240736</v>
      </c>
      <c r="U235" t="b">
        <f>AND(L235,N235)</f>
        <v>1</v>
      </c>
    </row>
    <row r="236" spans="1:21" ht="20" customHeight="1" x14ac:dyDescent="0.35">
      <c r="A236" s="13">
        <f>F236/E236</f>
        <v>1.0394285714285714</v>
      </c>
      <c r="B236">
        <v>354</v>
      </c>
      <c r="C236" s="3" t="s">
        <v>355</v>
      </c>
      <c r="D236" s="3" t="s">
        <v>4464</v>
      </c>
      <c r="E236" s="5">
        <v>3500</v>
      </c>
      <c r="F236" s="5">
        <v>3638</v>
      </c>
      <c r="G236" t="s">
        <v>8219</v>
      </c>
      <c r="H236" t="s">
        <v>8224</v>
      </c>
      <c r="I236" t="s">
        <v>8246</v>
      </c>
      <c r="J236">
        <v>1460141521</v>
      </c>
      <c r="K236">
        <v>1457553121</v>
      </c>
      <c r="L236" t="b">
        <v>1</v>
      </c>
      <c r="M236">
        <v>29</v>
      </c>
      <c r="N236" t="b">
        <v>1</v>
      </c>
      <c r="O236" t="s">
        <v>8269</v>
      </c>
      <c r="P236" s="9">
        <f>IFERROR(F236/M236,"NULL")</f>
        <v>125.44827586206897</v>
      </c>
      <c r="Q236" t="str">
        <f>LEFT(O236,SEARCH("/",O236,1)-1)</f>
        <v>film &amp; video</v>
      </c>
      <c r="R236" t="str">
        <f>RIGHT(O236,LEN(O236)-SEARCH("/",O236,1))</f>
        <v>documentary</v>
      </c>
      <c r="S236" s="17">
        <f>(((K236/60)/60)/24)+DATE(1970,1,1)</f>
        <v>42438.827789351853</v>
      </c>
      <c r="T236" s="15">
        <f>(((J236/60)/60)/24)+DATE(1970,1,1)</f>
        <v>42468.786122685182</v>
      </c>
      <c r="U236" t="b">
        <f>AND(L236,N236)</f>
        <v>1</v>
      </c>
    </row>
    <row r="237" spans="1:21" ht="20" customHeight="1" x14ac:dyDescent="0.35">
      <c r="A237" s="13">
        <f>F237/E237</f>
        <v>1.1625714285714286</v>
      </c>
      <c r="B237">
        <v>355</v>
      </c>
      <c r="C237" s="3" t="s">
        <v>356</v>
      </c>
      <c r="D237" s="3" t="s">
        <v>4465</v>
      </c>
      <c r="E237" s="5">
        <v>35000</v>
      </c>
      <c r="F237" s="5">
        <v>40690</v>
      </c>
      <c r="G237" t="s">
        <v>8219</v>
      </c>
      <c r="H237" t="s">
        <v>8224</v>
      </c>
      <c r="I237" t="s">
        <v>8246</v>
      </c>
      <c r="J237">
        <v>1417420994</v>
      </c>
      <c r="K237">
        <v>1414738994</v>
      </c>
      <c r="L237" t="b">
        <v>1</v>
      </c>
      <c r="M237">
        <v>165</v>
      </c>
      <c r="N237" t="b">
        <v>1</v>
      </c>
      <c r="O237" t="s">
        <v>8269</v>
      </c>
      <c r="P237" s="9">
        <f>IFERROR(F237/M237,"NULL")</f>
        <v>246.60606060606059</v>
      </c>
      <c r="Q237" t="str">
        <f>LEFT(O237,SEARCH("/",O237,1)-1)</f>
        <v>film &amp; video</v>
      </c>
      <c r="R237" t="str">
        <f>RIGHT(O237,LEN(O237)-SEARCH("/",O237,1))</f>
        <v>documentary</v>
      </c>
      <c r="S237" s="17">
        <f>(((K237/60)/60)/24)+DATE(1970,1,1)</f>
        <v>41943.293912037036</v>
      </c>
      <c r="T237" s="15">
        <f>(((J237/60)/60)/24)+DATE(1970,1,1)</f>
        <v>41974.3355787037</v>
      </c>
      <c r="U237" t="b">
        <f>AND(L237,N237)</f>
        <v>1</v>
      </c>
    </row>
    <row r="238" spans="1:21" ht="20" customHeight="1" x14ac:dyDescent="0.35">
      <c r="A238" s="13">
        <f>F238/E238</f>
        <v>1.0269239999999999</v>
      </c>
      <c r="B238">
        <v>356</v>
      </c>
      <c r="C238" s="3" t="s">
        <v>357</v>
      </c>
      <c r="D238" s="3" t="s">
        <v>4466</v>
      </c>
      <c r="E238" s="5">
        <v>7500</v>
      </c>
      <c r="F238" s="5">
        <v>7701.93</v>
      </c>
      <c r="G238" t="s">
        <v>8219</v>
      </c>
      <c r="H238" t="s">
        <v>8224</v>
      </c>
      <c r="I238" t="s">
        <v>8246</v>
      </c>
      <c r="J238">
        <v>1458152193</v>
      </c>
      <c r="K238">
        <v>1455563793</v>
      </c>
      <c r="L238" t="b">
        <v>1</v>
      </c>
      <c r="M238">
        <v>97</v>
      </c>
      <c r="N238" t="b">
        <v>1</v>
      </c>
      <c r="O238" t="s">
        <v>8269</v>
      </c>
      <c r="P238" s="9">
        <f>IFERROR(F238/M238,"NULL")</f>
        <v>79.401340206185566</v>
      </c>
      <c r="Q238" t="str">
        <f>LEFT(O238,SEARCH("/",O238,1)-1)</f>
        <v>film &amp; video</v>
      </c>
      <c r="R238" t="str">
        <f>RIGHT(O238,LEN(O238)-SEARCH("/",O238,1))</f>
        <v>documentary</v>
      </c>
      <c r="S238" s="17">
        <f>(((K238/60)/60)/24)+DATE(1970,1,1)</f>
        <v>42415.803159722222</v>
      </c>
      <c r="T238" s="15">
        <f>(((J238/60)/60)/24)+DATE(1970,1,1)</f>
        <v>42445.761493055557</v>
      </c>
      <c r="U238" t="b">
        <f>AND(L238,N238)</f>
        <v>1</v>
      </c>
    </row>
    <row r="239" spans="1:21" ht="20" customHeight="1" x14ac:dyDescent="0.35">
      <c r="A239" s="13">
        <f>F239/E239</f>
        <v>1.74</v>
      </c>
      <c r="B239">
        <v>357</v>
      </c>
      <c r="C239" s="3" t="s">
        <v>358</v>
      </c>
      <c r="D239" s="3" t="s">
        <v>4467</v>
      </c>
      <c r="E239" s="5">
        <v>15000</v>
      </c>
      <c r="F239" s="5">
        <v>26100</v>
      </c>
      <c r="G239" t="s">
        <v>8219</v>
      </c>
      <c r="H239" t="s">
        <v>8224</v>
      </c>
      <c r="I239" t="s">
        <v>8246</v>
      </c>
      <c r="J239">
        <v>1429852797</v>
      </c>
      <c r="K239">
        <v>1426396797</v>
      </c>
      <c r="L239" t="b">
        <v>1</v>
      </c>
      <c r="M239">
        <v>303</v>
      </c>
      <c r="N239" t="b">
        <v>1</v>
      </c>
      <c r="O239" t="s">
        <v>8269</v>
      </c>
      <c r="P239" s="9">
        <f>IFERROR(F239/M239,"NULL")</f>
        <v>86.138613861386133</v>
      </c>
      <c r="Q239" t="str">
        <f>LEFT(O239,SEARCH("/",O239,1)-1)</f>
        <v>film &amp; video</v>
      </c>
      <c r="R239" t="str">
        <f>RIGHT(O239,LEN(O239)-SEARCH("/",O239,1))</f>
        <v>documentary</v>
      </c>
      <c r="S239" s="17">
        <f>(((K239/60)/60)/24)+DATE(1970,1,1)</f>
        <v>42078.222187499996</v>
      </c>
      <c r="T239" s="15">
        <f>(((J239/60)/60)/24)+DATE(1970,1,1)</f>
        <v>42118.222187499996</v>
      </c>
      <c r="U239" t="b">
        <f>AND(L239,N239)</f>
        <v>1</v>
      </c>
    </row>
    <row r="240" spans="1:21" ht="20" customHeight="1" x14ac:dyDescent="0.35">
      <c r="A240" s="13">
        <f>F240/E240</f>
        <v>1.03088</v>
      </c>
      <c r="B240">
        <v>358</v>
      </c>
      <c r="C240" s="3" t="s">
        <v>359</v>
      </c>
      <c r="D240" s="3" t="s">
        <v>4468</v>
      </c>
      <c r="E240" s="5">
        <v>50000</v>
      </c>
      <c r="F240" s="5">
        <v>51544</v>
      </c>
      <c r="G240" t="s">
        <v>8219</v>
      </c>
      <c r="H240" t="s">
        <v>8224</v>
      </c>
      <c r="I240" t="s">
        <v>8246</v>
      </c>
      <c r="J240">
        <v>1466002800</v>
      </c>
      <c r="K240">
        <v>1463517521</v>
      </c>
      <c r="L240" t="b">
        <v>1</v>
      </c>
      <c r="M240">
        <v>267</v>
      </c>
      <c r="N240" t="b">
        <v>1</v>
      </c>
      <c r="O240" t="s">
        <v>8269</v>
      </c>
      <c r="P240" s="9">
        <f>IFERROR(F240/M240,"NULL")</f>
        <v>193.04868913857678</v>
      </c>
      <c r="Q240" t="str">
        <f>LEFT(O240,SEARCH("/",O240,1)-1)</f>
        <v>film &amp; video</v>
      </c>
      <c r="R240" t="str">
        <f>RIGHT(O240,LEN(O240)-SEARCH("/",O240,1))</f>
        <v>documentary</v>
      </c>
      <c r="S240" s="17">
        <f>(((K240/60)/60)/24)+DATE(1970,1,1)</f>
        <v>42507.860196759255</v>
      </c>
      <c r="T240" s="15">
        <f>(((J240/60)/60)/24)+DATE(1970,1,1)</f>
        <v>42536.625</v>
      </c>
      <c r="U240" t="b">
        <f>AND(L240,N240)</f>
        <v>1</v>
      </c>
    </row>
    <row r="241" spans="1:21" ht="20" customHeight="1" x14ac:dyDescent="0.35">
      <c r="A241" s="13">
        <f>F241/E241</f>
        <v>1.0485537190082646</v>
      </c>
      <c r="B241">
        <v>359</v>
      </c>
      <c r="C241" s="3" t="s">
        <v>360</v>
      </c>
      <c r="D241" s="3" t="s">
        <v>4469</v>
      </c>
      <c r="E241" s="5">
        <v>24200</v>
      </c>
      <c r="F241" s="5">
        <v>25375</v>
      </c>
      <c r="G241" t="s">
        <v>8219</v>
      </c>
      <c r="H241" t="s">
        <v>8224</v>
      </c>
      <c r="I241" t="s">
        <v>8246</v>
      </c>
      <c r="J241">
        <v>1415941920</v>
      </c>
      <c r="K241">
        <v>1414028490</v>
      </c>
      <c r="L241" t="b">
        <v>1</v>
      </c>
      <c r="M241">
        <v>302</v>
      </c>
      <c r="N241" t="b">
        <v>1</v>
      </c>
      <c r="O241" t="s">
        <v>8269</v>
      </c>
      <c r="P241" s="9">
        <f>IFERROR(F241/M241,"NULL")</f>
        <v>84.023178807947019</v>
      </c>
      <c r="Q241" t="str">
        <f>LEFT(O241,SEARCH("/",O241,1)-1)</f>
        <v>film &amp; video</v>
      </c>
      <c r="R241" t="str">
        <f>RIGHT(O241,LEN(O241)-SEARCH("/",O241,1))</f>
        <v>documentary</v>
      </c>
      <c r="S241" s="17">
        <f>(((K241/60)/60)/24)+DATE(1970,1,1)</f>
        <v>41935.070486111108</v>
      </c>
      <c r="T241" s="15">
        <f>(((J241/60)/60)/24)+DATE(1970,1,1)</f>
        <v>41957.216666666667</v>
      </c>
      <c r="U241" t="b">
        <f>AND(L241,N241)</f>
        <v>1</v>
      </c>
    </row>
    <row r="242" spans="1:21" ht="20" customHeight="1" x14ac:dyDescent="0.35">
      <c r="A242" s="13">
        <f>F242/E242</f>
        <v>1.0137499999999999</v>
      </c>
      <c r="B242">
        <v>360</v>
      </c>
      <c r="C242" s="3" t="s">
        <v>361</v>
      </c>
      <c r="D242" s="3" t="s">
        <v>4470</v>
      </c>
      <c r="E242" s="5">
        <v>12000</v>
      </c>
      <c r="F242" s="5">
        <v>12165</v>
      </c>
      <c r="G242" t="s">
        <v>8219</v>
      </c>
      <c r="H242" t="s">
        <v>8224</v>
      </c>
      <c r="I242" t="s">
        <v>8246</v>
      </c>
      <c r="J242">
        <v>1437621060</v>
      </c>
      <c r="K242">
        <v>1433799180</v>
      </c>
      <c r="L242" t="b">
        <v>0</v>
      </c>
      <c r="M242">
        <v>87</v>
      </c>
      <c r="N242" t="b">
        <v>1</v>
      </c>
      <c r="O242" t="s">
        <v>8269</v>
      </c>
      <c r="P242" s="9">
        <f>IFERROR(F242/M242,"NULL")</f>
        <v>139.82758620689654</v>
      </c>
      <c r="Q242" t="str">
        <f>LEFT(O242,SEARCH("/",O242,1)-1)</f>
        <v>film &amp; video</v>
      </c>
      <c r="R242" t="str">
        <f>RIGHT(O242,LEN(O242)-SEARCH("/",O242,1))</f>
        <v>documentary</v>
      </c>
      <c r="S242" s="17">
        <f>(((K242/60)/60)/24)+DATE(1970,1,1)</f>
        <v>42163.897916666669</v>
      </c>
      <c r="T242" s="15">
        <f>(((J242/60)/60)/24)+DATE(1970,1,1)</f>
        <v>42208.132638888885</v>
      </c>
      <c r="U242" t="b">
        <f>AND(L242,N242)</f>
        <v>0</v>
      </c>
    </row>
    <row r="243" spans="1:21" ht="20" customHeight="1" x14ac:dyDescent="0.35">
      <c r="A243" s="13">
        <f>F243/E243</f>
        <v>1.1107699999999998</v>
      </c>
      <c r="B243">
        <v>361</v>
      </c>
      <c r="C243" s="3" t="s">
        <v>362</v>
      </c>
      <c r="D243" s="3" t="s">
        <v>4471</v>
      </c>
      <c r="E243" s="5">
        <v>35000</v>
      </c>
      <c r="F243" s="5">
        <v>38876.949999999997</v>
      </c>
      <c r="G243" t="s">
        <v>8219</v>
      </c>
      <c r="H243" t="s">
        <v>8224</v>
      </c>
      <c r="I243" t="s">
        <v>8246</v>
      </c>
      <c r="J243">
        <v>1416704506</v>
      </c>
      <c r="K243">
        <v>1414108906</v>
      </c>
      <c r="L243" t="b">
        <v>0</v>
      </c>
      <c r="M243">
        <v>354</v>
      </c>
      <c r="N243" t="b">
        <v>1</v>
      </c>
      <c r="O243" t="s">
        <v>8269</v>
      </c>
      <c r="P243" s="9">
        <f>IFERROR(F243/M243,"NULL")</f>
        <v>109.82189265536722</v>
      </c>
      <c r="Q243" t="str">
        <f>LEFT(O243,SEARCH("/",O243,1)-1)</f>
        <v>film &amp; video</v>
      </c>
      <c r="R243" t="str">
        <f>RIGHT(O243,LEN(O243)-SEARCH("/",O243,1))</f>
        <v>documentary</v>
      </c>
      <c r="S243" s="17">
        <f>(((K243/60)/60)/24)+DATE(1970,1,1)</f>
        <v>41936.001226851848</v>
      </c>
      <c r="T243" s="15">
        <f>(((J243/60)/60)/24)+DATE(1970,1,1)</f>
        <v>41966.042893518519</v>
      </c>
      <c r="U243" t="b">
        <f>AND(L243,N243)</f>
        <v>0</v>
      </c>
    </row>
    <row r="244" spans="1:21" ht="20" customHeight="1" x14ac:dyDescent="0.35">
      <c r="A244" s="13">
        <f>F244/E244</f>
        <v>1.2415933781686497</v>
      </c>
      <c r="B244">
        <v>362</v>
      </c>
      <c r="C244" s="3" t="s">
        <v>363</v>
      </c>
      <c r="D244" s="3" t="s">
        <v>4472</v>
      </c>
      <c r="E244" s="5">
        <v>9665</v>
      </c>
      <c r="F244" s="5">
        <v>12000</v>
      </c>
      <c r="G244" t="s">
        <v>8219</v>
      </c>
      <c r="H244" t="s">
        <v>8224</v>
      </c>
      <c r="I244" t="s">
        <v>8246</v>
      </c>
      <c r="J244">
        <v>1407456000</v>
      </c>
      <c r="K244">
        <v>1405573391</v>
      </c>
      <c r="L244" t="b">
        <v>0</v>
      </c>
      <c r="M244">
        <v>86</v>
      </c>
      <c r="N244" t="b">
        <v>1</v>
      </c>
      <c r="O244" t="s">
        <v>8269</v>
      </c>
      <c r="P244" s="9">
        <f>IFERROR(F244/M244,"NULL")</f>
        <v>139.53488372093022</v>
      </c>
      <c r="Q244" t="str">
        <f>LEFT(O244,SEARCH("/",O244,1)-1)</f>
        <v>film &amp; video</v>
      </c>
      <c r="R244" t="str">
        <f>RIGHT(O244,LEN(O244)-SEARCH("/",O244,1))</f>
        <v>documentary</v>
      </c>
      <c r="S244" s="17">
        <f>(((K244/60)/60)/24)+DATE(1970,1,1)</f>
        <v>41837.210543981484</v>
      </c>
      <c r="T244" s="15">
        <f>(((J244/60)/60)/24)+DATE(1970,1,1)</f>
        <v>41859</v>
      </c>
      <c r="U244" t="b">
        <f>AND(L244,N244)</f>
        <v>0</v>
      </c>
    </row>
    <row r="245" spans="1:21" ht="20" customHeight="1" x14ac:dyDescent="0.35">
      <c r="A245" s="13">
        <f>F245/E245</f>
        <v>1.0133333333333334</v>
      </c>
      <c r="B245">
        <v>363</v>
      </c>
      <c r="C245" s="3" t="s">
        <v>364</v>
      </c>
      <c r="D245" s="3" t="s">
        <v>4473</v>
      </c>
      <c r="E245" s="5">
        <v>8925</v>
      </c>
      <c r="F245" s="5">
        <v>9044</v>
      </c>
      <c r="G245" t="s">
        <v>8219</v>
      </c>
      <c r="H245" t="s">
        <v>8224</v>
      </c>
      <c r="I245" t="s">
        <v>8246</v>
      </c>
      <c r="J245">
        <v>1272828120</v>
      </c>
      <c r="K245">
        <v>1268934736</v>
      </c>
      <c r="L245" t="b">
        <v>0</v>
      </c>
      <c r="M245">
        <v>26</v>
      </c>
      <c r="N245" t="b">
        <v>1</v>
      </c>
      <c r="O245" t="s">
        <v>8269</v>
      </c>
      <c r="P245" s="9">
        <f>IFERROR(F245/M245,"NULL")</f>
        <v>347.84615384615387</v>
      </c>
      <c r="Q245" t="str">
        <f>LEFT(O245,SEARCH("/",O245,1)-1)</f>
        <v>film &amp; video</v>
      </c>
      <c r="R245" t="str">
        <f>RIGHT(O245,LEN(O245)-SEARCH("/",O245,1))</f>
        <v>documentary</v>
      </c>
      <c r="S245" s="17">
        <f>(((K245/60)/60)/24)+DATE(1970,1,1)</f>
        <v>40255.744629629626</v>
      </c>
      <c r="T245" s="15">
        <f>(((J245/60)/60)/24)+DATE(1970,1,1)</f>
        <v>40300.806944444441</v>
      </c>
      <c r="U245" t="b">
        <f>AND(L245,N245)</f>
        <v>0</v>
      </c>
    </row>
    <row r="246" spans="1:21" ht="20" customHeight="1" x14ac:dyDescent="0.35">
      <c r="A246" s="13">
        <f>F246/E246</f>
        <v>1.1016142857142857</v>
      </c>
      <c r="B246">
        <v>364</v>
      </c>
      <c r="C246" s="3" t="s">
        <v>365</v>
      </c>
      <c r="D246" s="3" t="s">
        <v>4474</v>
      </c>
      <c r="E246" s="5">
        <v>7000</v>
      </c>
      <c r="F246" s="5">
        <v>7711.3</v>
      </c>
      <c r="G246" t="s">
        <v>8219</v>
      </c>
      <c r="H246" t="s">
        <v>8224</v>
      </c>
      <c r="I246" t="s">
        <v>8246</v>
      </c>
      <c r="J246">
        <v>1403323140</v>
      </c>
      <c r="K246">
        <v>1400704672</v>
      </c>
      <c r="L246" t="b">
        <v>0</v>
      </c>
      <c r="M246">
        <v>113</v>
      </c>
      <c r="N246" t="b">
        <v>1</v>
      </c>
      <c r="O246" t="s">
        <v>8269</v>
      </c>
      <c r="P246" s="9">
        <f>IFERROR(F246/M246,"NULL")</f>
        <v>68.24159292035398</v>
      </c>
      <c r="Q246" t="str">
        <f>LEFT(O246,SEARCH("/",O246,1)-1)</f>
        <v>film &amp; video</v>
      </c>
      <c r="R246" t="str">
        <f>RIGHT(O246,LEN(O246)-SEARCH("/",O246,1))</f>
        <v>documentary</v>
      </c>
      <c r="S246" s="17">
        <f>(((K246/60)/60)/24)+DATE(1970,1,1)</f>
        <v>41780.859629629631</v>
      </c>
      <c r="T246" s="15">
        <f>(((J246/60)/60)/24)+DATE(1970,1,1)</f>
        <v>41811.165972222225</v>
      </c>
      <c r="U246" t="b">
        <f>AND(L246,N246)</f>
        <v>0</v>
      </c>
    </row>
    <row r="247" spans="1:21" ht="20" customHeight="1" x14ac:dyDescent="0.35">
      <c r="A247" s="13">
        <f>F247/E247</f>
        <v>1.0397333333333334</v>
      </c>
      <c r="B247">
        <v>365</v>
      </c>
      <c r="C247" s="3" t="s">
        <v>366</v>
      </c>
      <c r="D247" s="3" t="s">
        <v>4475</v>
      </c>
      <c r="E247" s="5">
        <v>15000</v>
      </c>
      <c r="F247" s="5">
        <v>15596</v>
      </c>
      <c r="G247" t="s">
        <v>8219</v>
      </c>
      <c r="H247" t="s">
        <v>8225</v>
      </c>
      <c r="I247" t="s">
        <v>8247</v>
      </c>
      <c r="J247">
        <v>1393597999</v>
      </c>
      <c r="K247">
        <v>1391005999</v>
      </c>
      <c r="L247" t="b">
        <v>0</v>
      </c>
      <c r="M247">
        <v>65</v>
      </c>
      <c r="N247" t="b">
        <v>1</v>
      </c>
      <c r="O247" t="s">
        <v>8269</v>
      </c>
      <c r="P247" s="9">
        <f>IFERROR(F247/M247,"NULL")</f>
        <v>239.93846153846152</v>
      </c>
      <c r="Q247" t="str">
        <f>LEFT(O247,SEARCH("/",O247,1)-1)</f>
        <v>film &amp; video</v>
      </c>
      <c r="R247" t="str">
        <f>RIGHT(O247,LEN(O247)-SEARCH("/",O247,1))</f>
        <v>documentary</v>
      </c>
      <c r="S247" s="17">
        <f>(((K247/60)/60)/24)+DATE(1970,1,1)</f>
        <v>41668.606469907405</v>
      </c>
      <c r="T247" s="15">
        <f>(((J247/60)/60)/24)+DATE(1970,1,1)</f>
        <v>41698.606469907405</v>
      </c>
      <c r="U247" t="b">
        <f>AND(L247,N247)</f>
        <v>0</v>
      </c>
    </row>
    <row r="248" spans="1:21" ht="20" customHeight="1" x14ac:dyDescent="0.35">
      <c r="A248" s="13">
        <f>F248/E248</f>
        <v>1.013157894736842</v>
      </c>
      <c r="B248">
        <v>366</v>
      </c>
      <c r="C248" s="3" t="s">
        <v>367</v>
      </c>
      <c r="D248" s="3" t="s">
        <v>4476</v>
      </c>
      <c r="E248" s="5">
        <v>38000</v>
      </c>
      <c r="F248" s="5">
        <v>38500</v>
      </c>
      <c r="G248" t="s">
        <v>8219</v>
      </c>
      <c r="H248" t="s">
        <v>8224</v>
      </c>
      <c r="I248" t="s">
        <v>8246</v>
      </c>
      <c r="J248">
        <v>1337540518</v>
      </c>
      <c r="K248">
        <v>1334948518</v>
      </c>
      <c r="L248" t="b">
        <v>0</v>
      </c>
      <c r="M248">
        <v>134</v>
      </c>
      <c r="N248" t="b">
        <v>1</v>
      </c>
      <c r="O248" t="s">
        <v>8269</v>
      </c>
      <c r="P248" s="9">
        <f>IFERROR(F248/M248,"NULL")</f>
        <v>287.31343283582089</v>
      </c>
      <c r="Q248" t="str">
        <f>LEFT(O248,SEARCH("/",O248,1)-1)</f>
        <v>film &amp; video</v>
      </c>
      <c r="R248" t="str">
        <f>RIGHT(O248,LEN(O248)-SEARCH("/",O248,1))</f>
        <v>documentary</v>
      </c>
      <c r="S248" s="17">
        <f>(((K248/60)/60)/24)+DATE(1970,1,1)</f>
        <v>41019.793032407404</v>
      </c>
      <c r="T248" s="15">
        <f>(((J248/60)/60)/24)+DATE(1970,1,1)</f>
        <v>41049.793032407404</v>
      </c>
      <c r="U248" t="b">
        <f>AND(L248,N248)</f>
        <v>0</v>
      </c>
    </row>
    <row r="249" spans="1:21" ht="20" customHeight="1" x14ac:dyDescent="0.35">
      <c r="A249" s="13">
        <f>F249/E249</f>
        <v>1.033501</v>
      </c>
      <c r="B249">
        <v>367</v>
      </c>
      <c r="C249" s="3" t="s">
        <v>368</v>
      </c>
      <c r="D249" s="3" t="s">
        <v>4477</v>
      </c>
      <c r="E249" s="5">
        <v>10000</v>
      </c>
      <c r="F249" s="5">
        <v>10335.01</v>
      </c>
      <c r="G249" t="s">
        <v>8219</v>
      </c>
      <c r="H249" t="s">
        <v>8224</v>
      </c>
      <c r="I249" t="s">
        <v>8246</v>
      </c>
      <c r="J249">
        <v>1367384340</v>
      </c>
      <c r="K249">
        <v>1363960278</v>
      </c>
      <c r="L249" t="b">
        <v>0</v>
      </c>
      <c r="M249">
        <v>119</v>
      </c>
      <c r="N249" t="b">
        <v>1</v>
      </c>
      <c r="O249" t="s">
        <v>8269</v>
      </c>
      <c r="P249" s="9">
        <f>IFERROR(F249/M249,"NULL")</f>
        <v>86.84882352941176</v>
      </c>
      <c r="Q249" t="str">
        <f>LEFT(O249,SEARCH("/",O249,1)-1)</f>
        <v>film &amp; video</v>
      </c>
      <c r="R249" t="str">
        <f>RIGHT(O249,LEN(O249)-SEARCH("/",O249,1))</f>
        <v>documentary</v>
      </c>
      <c r="S249" s="17">
        <f>(((K249/60)/60)/24)+DATE(1970,1,1)</f>
        <v>41355.577291666668</v>
      </c>
      <c r="T249" s="15">
        <f>(((J249/60)/60)/24)+DATE(1970,1,1)</f>
        <v>41395.207638888889</v>
      </c>
      <c r="U249" t="b">
        <f>AND(L249,N249)</f>
        <v>0</v>
      </c>
    </row>
    <row r="250" spans="1:21" ht="20" customHeight="1" x14ac:dyDescent="0.35">
      <c r="A250" s="13">
        <f>F250/E250</f>
        <v>1.04112</v>
      </c>
      <c r="B250">
        <v>368</v>
      </c>
      <c r="C250" s="3" t="s">
        <v>369</v>
      </c>
      <c r="D250" s="3" t="s">
        <v>4478</v>
      </c>
      <c r="E250" s="5">
        <v>12500</v>
      </c>
      <c r="F250" s="5">
        <v>13014</v>
      </c>
      <c r="G250" t="s">
        <v>8219</v>
      </c>
      <c r="H250" t="s">
        <v>8224</v>
      </c>
      <c r="I250" t="s">
        <v>8246</v>
      </c>
      <c r="J250">
        <v>1426426322</v>
      </c>
      <c r="K250">
        <v>1423405922</v>
      </c>
      <c r="L250" t="b">
        <v>0</v>
      </c>
      <c r="M250">
        <v>159</v>
      </c>
      <c r="N250" t="b">
        <v>1</v>
      </c>
      <c r="O250" t="s">
        <v>8269</v>
      </c>
      <c r="P250" s="9">
        <f>IFERROR(F250/M250,"NULL")</f>
        <v>81.84905660377359</v>
      </c>
      <c r="Q250" t="str">
        <f>LEFT(O250,SEARCH("/",O250,1)-1)</f>
        <v>film &amp; video</v>
      </c>
      <c r="R250" t="str">
        <f>RIGHT(O250,LEN(O250)-SEARCH("/",O250,1))</f>
        <v>documentary</v>
      </c>
      <c r="S250" s="17">
        <f>(((K250/60)/60)/24)+DATE(1970,1,1)</f>
        <v>42043.605578703704</v>
      </c>
      <c r="T250" s="15">
        <f>(((J250/60)/60)/24)+DATE(1970,1,1)</f>
        <v>42078.563912037032</v>
      </c>
      <c r="U250" t="b">
        <f>AND(L250,N250)</f>
        <v>0</v>
      </c>
    </row>
    <row r="251" spans="1:21" ht="20" customHeight="1" x14ac:dyDescent="0.35">
      <c r="A251" s="13">
        <f>F251/E251</f>
        <v>1.1015569230769231</v>
      </c>
      <c r="B251">
        <v>369</v>
      </c>
      <c r="C251" s="3" t="s">
        <v>370</v>
      </c>
      <c r="D251" s="3" t="s">
        <v>4479</v>
      </c>
      <c r="E251" s="5">
        <v>6500</v>
      </c>
      <c r="F251" s="5">
        <v>7160.12</v>
      </c>
      <c r="G251" t="s">
        <v>8219</v>
      </c>
      <c r="H251" t="s">
        <v>8224</v>
      </c>
      <c r="I251" t="s">
        <v>8246</v>
      </c>
      <c r="J251">
        <v>1326633269</v>
      </c>
      <c r="K251">
        <v>1324041269</v>
      </c>
      <c r="L251" t="b">
        <v>0</v>
      </c>
      <c r="M251">
        <v>167</v>
      </c>
      <c r="N251" t="b">
        <v>1</v>
      </c>
      <c r="O251" t="s">
        <v>8269</v>
      </c>
      <c r="P251" s="9">
        <f>IFERROR(F251/M251,"NULL")</f>
        <v>42.874970059880241</v>
      </c>
      <c r="Q251" t="str">
        <f>LEFT(O251,SEARCH("/",O251,1)-1)</f>
        <v>film &amp; video</v>
      </c>
      <c r="R251" t="str">
        <f>RIGHT(O251,LEN(O251)-SEARCH("/",O251,1))</f>
        <v>documentary</v>
      </c>
      <c r="S251" s="17">
        <f>(((K251/60)/60)/24)+DATE(1970,1,1)</f>
        <v>40893.551724537036</v>
      </c>
      <c r="T251" s="15">
        <f>(((J251/60)/60)/24)+DATE(1970,1,1)</f>
        <v>40923.551724537036</v>
      </c>
      <c r="U251" t="b">
        <f>AND(L251,N251)</f>
        <v>0</v>
      </c>
    </row>
    <row r="252" spans="1:21" ht="20" customHeight="1" x14ac:dyDescent="0.35">
      <c r="A252" s="13">
        <f>F252/E252</f>
        <v>1.2202</v>
      </c>
      <c r="B252">
        <v>370</v>
      </c>
      <c r="C252" s="3" t="s">
        <v>371</v>
      </c>
      <c r="D252" s="3" t="s">
        <v>4480</v>
      </c>
      <c r="E252" s="5">
        <v>25000</v>
      </c>
      <c r="F252" s="5">
        <v>30505</v>
      </c>
      <c r="G252" t="s">
        <v>8219</v>
      </c>
      <c r="H252" t="s">
        <v>8224</v>
      </c>
      <c r="I252" t="s">
        <v>8246</v>
      </c>
      <c r="J252">
        <v>1483729500</v>
      </c>
      <c r="K252">
        <v>1481137500</v>
      </c>
      <c r="L252" t="b">
        <v>0</v>
      </c>
      <c r="M252">
        <v>43</v>
      </c>
      <c r="N252" t="b">
        <v>1</v>
      </c>
      <c r="O252" t="s">
        <v>8269</v>
      </c>
      <c r="P252" s="9">
        <f>IFERROR(F252/M252,"NULL")</f>
        <v>709.41860465116281</v>
      </c>
      <c r="Q252" t="str">
        <f>LEFT(O252,SEARCH("/",O252,1)-1)</f>
        <v>film &amp; video</v>
      </c>
      <c r="R252" t="str">
        <f>RIGHT(O252,LEN(O252)-SEARCH("/",O252,1))</f>
        <v>documentary</v>
      </c>
      <c r="S252" s="17">
        <f>(((K252/60)/60)/24)+DATE(1970,1,1)</f>
        <v>42711.795138888891</v>
      </c>
      <c r="T252" s="15">
        <f>(((J252/60)/60)/24)+DATE(1970,1,1)</f>
        <v>42741.795138888891</v>
      </c>
      <c r="U252" t="b">
        <f>AND(L252,N252)</f>
        <v>0</v>
      </c>
    </row>
    <row r="253" spans="1:21" ht="20" customHeight="1" x14ac:dyDescent="0.35">
      <c r="A253" s="13">
        <f>F253/E253</f>
        <v>1.1416866666666667</v>
      </c>
      <c r="B253">
        <v>371</v>
      </c>
      <c r="C253" s="3" t="s">
        <v>372</v>
      </c>
      <c r="D253" s="3" t="s">
        <v>4481</v>
      </c>
      <c r="E253" s="5">
        <v>150000</v>
      </c>
      <c r="F253" s="5">
        <v>171253</v>
      </c>
      <c r="G253" t="s">
        <v>8219</v>
      </c>
      <c r="H253" t="s">
        <v>8224</v>
      </c>
      <c r="I253" t="s">
        <v>8246</v>
      </c>
      <c r="J253">
        <v>1359743139</v>
      </c>
      <c r="K253">
        <v>1355855139</v>
      </c>
      <c r="L253" t="b">
        <v>0</v>
      </c>
      <c r="M253">
        <v>1062</v>
      </c>
      <c r="N253" t="b">
        <v>1</v>
      </c>
      <c r="O253" t="s">
        <v>8269</v>
      </c>
      <c r="P253" s="9">
        <f>IFERROR(F253/M253,"NULL")</f>
        <v>161.25517890772127</v>
      </c>
      <c r="Q253" t="str">
        <f>LEFT(O253,SEARCH("/",O253,1)-1)</f>
        <v>film &amp; video</v>
      </c>
      <c r="R253" t="str">
        <f>RIGHT(O253,LEN(O253)-SEARCH("/",O253,1))</f>
        <v>documentary</v>
      </c>
      <c r="S253" s="17">
        <f>(((K253/60)/60)/24)+DATE(1970,1,1)</f>
        <v>41261.767812500002</v>
      </c>
      <c r="T253" s="15">
        <f>(((J253/60)/60)/24)+DATE(1970,1,1)</f>
        <v>41306.767812500002</v>
      </c>
      <c r="U253" t="b">
        <f>AND(L253,N253)</f>
        <v>0</v>
      </c>
    </row>
    <row r="254" spans="1:21" ht="20" customHeight="1" x14ac:dyDescent="0.35">
      <c r="A254" s="13">
        <f>F254/E254</f>
        <v>1.2533333333333334</v>
      </c>
      <c r="B254">
        <v>372</v>
      </c>
      <c r="C254" s="3" t="s">
        <v>373</v>
      </c>
      <c r="D254" s="3" t="s">
        <v>4482</v>
      </c>
      <c r="E254" s="5">
        <v>300</v>
      </c>
      <c r="F254" s="5">
        <v>376</v>
      </c>
      <c r="G254" t="s">
        <v>8219</v>
      </c>
      <c r="H254" t="s">
        <v>8225</v>
      </c>
      <c r="I254" t="s">
        <v>8247</v>
      </c>
      <c r="J254">
        <v>1459872000</v>
      </c>
      <c r="K254">
        <v>1456408244</v>
      </c>
      <c r="L254" t="b">
        <v>0</v>
      </c>
      <c r="M254">
        <v>9</v>
      </c>
      <c r="N254" t="b">
        <v>1</v>
      </c>
      <c r="O254" t="s">
        <v>8269</v>
      </c>
      <c r="P254" s="9">
        <f>IFERROR(F254/M254,"NULL")</f>
        <v>41.777777777777779</v>
      </c>
      <c r="Q254" t="str">
        <f>LEFT(O254,SEARCH("/",O254,1)-1)</f>
        <v>film &amp; video</v>
      </c>
      <c r="R254" t="str">
        <f>RIGHT(O254,LEN(O254)-SEARCH("/",O254,1))</f>
        <v>documentary</v>
      </c>
      <c r="S254" s="17">
        <f>(((K254/60)/60)/24)+DATE(1970,1,1)</f>
        <v>42425.576898148152</v>
      </c>
      <c r="T254" s="15">
        <f>(((J254/60)/60)/24)+DATE(1970,1,1)</f>
        <v>42465.666666666672</v>
      </c>
      <c r="U254" t="b">
        <f>AND(L254,N254)</f>
        <v>0</v>
      </c>
    </row>
    <row r="255" spans="1:21" ht="20" customHeight="1" x14ac:dyDescent="0.35">
      <c r="A255" s="13">
        <f>F255/E255</f>
        <v>1.0666666666666667</v>
      </c>
      <c r="B255">
        <v>373</v>
      </c>
      <c r="C255" s="3" t="s">
        <v>374</v>
      </c>
      <c r="D255" s="3" t="s">
        <v>4483</v>
      </c>
      <c r="E255" s="5">
        <v>7500</v>
      </c>
      <c r="F255" s="5">
        <v>8000</v>
      </c>
      <c r="G255" t="s">
        <v>8219</v>
      </c>
      <c r="H255" t="s">
        <v>8224</v>
      </c>
      <c r="I255" t="s">
        <v>8246</v>
      </c>
      <c r="J255">
        <v>1342648398</v>
      </c>
      <c r="K255">
        <v>1340056398</v>
      </c>
      <c r="L255" t="b">
        <v>0</v>
      </c>
      <c r="M255">
        <v>89</v>
      </c>
      <c r="N255" t="b">
        <v>1</v>
      </c>
      <c r="O255" t="s">
        <v>8269</v>
      </c>
      <c r="P255" s="9">
        <f>IFERROR(F255/M255,"NULL")</f>
        <v>89.887640449438209</v>
      </c>
      <c r="Q255" t="str">
        <f>LEFT(O255,SEARCH("/",O255,1)-1)</f>
        <v>film &amp; video</v>
      </c>
      <c r="R255" t="str">
        <f>RIGHT(O255,LEN(O255)-SEARCH("/",O255,1))</f>
        <v>documentary</v>
      </c>
      <c r="S255" s="17">
        <f>(((K255/60)/60)/24)+DATE(1970,1,1)</f>
        <v>41078.91201388889</v>
      </c>
      <c r="T255" s="15">
        <f>(((J255/60)/60)/24)+DATE(1970,1,1)</f>
        <v>41108.91201388889</v>
      </c>
      <c r="U255" t="b">
        <f>AND(L255,N255)</f>
        <v>0</v>
      </c>
    </row>
    <row r="256" spans="1:21" ht="20" customHeight="1" x14ac:dyDescent="0.35">
      <c r="A256" s="13">
        <f>F256/E256</f>
        <v>1.3065</v>
      </c>
      <c r="B256">
        <v>374</v>
      </c>
      <c r="C256" s="3" t="s">
        <v>375</v>
      </c>
      <c r="D256" s="3" t="s">
        <v>4484</v>
      </c>
      <c r="E256" s="5">
        <v>6000</v>
      </c>
      <c r="F256" s="5">
        <v>7839</v>
      </c>
      <c r="G256" t="s">
        <v>8219</v>
      </c>
      <c r="H256" t="s">
        <v>8224</v>
      </c>
      <c r="I256" t="s">
        <v>8246</v>
      </c>
      <c r="J256">
        <v>1316208031</v>
      </c>
      <c r="K256">
        <v>1312320031</v>
      </c>
      <c r="L256" t="b">
        <v>0</v>
      </c>
      <c r="M256">
        <v>174</v>
      </c>
      <c r="N256" t="b">
        <v>1</v>
      </c>
      <c r="O256" t="s">
        <v>8269</v>
      </c>
      <c r="P256" s="9">
        <f>IFERROR(F256/M256,"NULL")</f>
        <v>45.051724137931032</v>
      </c>
      <c r="Q256" t="str">
        <f>LEFT(O256,SEARCH("/",O256,1)-1)</f>
        <v>film &amp; video</v>
      </c>
      <c r="R256" t="str">
        <f>RIGHT(O256,LEN(O256)-SEARCH("/",O256,1))</f>
        <v>documentary</v>
      </c>
      <c r="S256" s="17">
        <f>(((K256/60)/60)/24)+DATE(1970,1,1)</f>
        <v>40757.889247685183</v>
      </c>
      <c r="T256" s="15">
        <f>(((J256/60)/60)/24)+DATE(1970,1,1)</f>
        <v>40802.889247685183</v>
      </c>
      <c r="U256" t="b">
        <f>AND(L256,N256)</f>
        <v>0</v>
      </c>
    </row>
    <row r="257" spans="1:21" ht="20" customHeight="1" x14ac:dyDescent="0.35">
      <c r="A257" s="13">
        <f>F257/E257</f>
        <v>1.2</v>
      </c>
      <c r="B257">
        <v>375</v>
      </c>
      <c r="C257" s="3" t="s">
        <v>376</v>
      </c>
      <c r="D257" s="3" t="s">
        <v>4485</v>
      </c>
      <c r="E257" s="5">
        <v>500</v>
      </c>
      <c r="F257" s="5">
        <v>600</v>
      </c>
      <c r="G257" t="s">
        <v>8219</v>
      </c>
      <c r="H257" t="s">
        <v>8224</v>
      </c>
      <c r="I257" t="s">
        <v>8246</v>
      </c>
      <c r="J257">
        <v>1393694280</v>
      </c>
      <c r="K257">
        <v>1390088311</v>
      </c>
      <c r="L257" t="b">
        <v>0</v>
      </c>
      <c r="M257">
        <v>14</v>
      </c>
      <c r="N257" t="b">
        <v>1</v>
      </c>
      <c r="O257" t="s">
        <v>8269</v>
      </c>
      <c r="P257" s="9">
        <f>IFERROR(F257/M257,"NULL")</f>
        <v>42.857142857142854</v>
      </c>
      <c r="Q257" t="str">
        <f>LEFT(O257,SEARCH("/",O257,1)-1)</f>
        <v>film &amp; video</v>
      </c>
      <c r="R257" t="str">
        <f>RIGHT(O257,LEN(O257)-SEARCH("/",O257,1))</f>
        <v>documentary</v>
      </c>
      <c r="S257" s="17">
        <f>(((K257/60)/60)/24)+DATE(1970,1,1)</f>
        <v>41657.985081018516</v>
      </c>
      <c r="T257" s="15">
        <f>(((J257/60)/60)/24)+DATE(1970,1,1)</f>
        <v>41699.720833333333</v>
      </c>
      <c r="U257" t="b">
        <f>AND(L257,N257)</f>
        <v>0</v>
      </c>
    </row>
    <row r="258" spans="1:21" ht="20" customHeight="1" x14ac:dyDescent="0.35">
      <c r="A258" s="13">
        <f>F258/E258</f>
        <v>1.0595918367346939</v>
      </c>
      <c r="B258">
        <v>376</v>
      </c>
      <c r="C258" s="3" t="s">
        <v>377</v>
      </c>
      <c r="D258" s="3" t="s">
        <v>4486</v>
      </c>
      <c r="E258" s="5">
        <v>2450</v>
      </c>
      <c r="F258" s="5">
        <v>2596</v>
      </c>
      <c r="G258" t="s">
        <v>8219</v>
      </c>
      <c r="H258" t="s">
        <v>8225</v>
      </c>
      <c r="I258" t="s">
        <v>8247</v>
      </c>
      <c r="J258">
        <v>1472122316</v>
      </c>
      <c r="K258">
        <v>1469443916</v>
      </c>
      <c r="L258" t="b">
        <v>0</v>
      </c>
      <c r="M258">
        <v>48</v>
      </c>
      <c r="N258" t="b">
        <v>1</v>
      </c>
      <c r="O258" t="s">
        <v>8269</v>
      </c>
      <c r="P258" s="9">
        <f>IFERROR(F258/M258,"NULL")</f>
        <v>54.083333333333336</v>
      </c>
      <c r="Q258" t="str">
        <f>LEFT(O258,SEARCH("/",O258,1)-1)</f>
        <v>film &amp; video</v>
      </c>
      <c r="R258" t="str">
        <f>RIGHT(O258,LEN(O258)-SEARCH("/",O258,1))</f>
        <v>documentary</v>
      </c>
      <c r="S258" s="17">
        <f>(((K258/60)/60)/24)+DATE(1970,1,1)</f>
        <v>42576.452731481477</v>
      </c>
      <c r="T258" s="15">
        <f>(((J258/60)/60)/24)+DATE(1970,1,1)</f>
        <v>42607.452731481477</v>
      </c>
      <c r="U258" t="b">
        <f>AND(L258,N258)</f>
        <v>0</v>
      </c>
    </row>
    <row r="259" spans="1:21" ht="20" customHeight="1" x14ac:dyDescent="0.35">
      <c r="A259" s="13">
        <f>F259/E259</f>
        <v>1.1439999999999999</v>
      </c>
      <c r="B259">
        <v>377</v>
      </c>
      <c r="C259" s="3" t="s">
        <v>378</v>
      </c>
      <c r="D259" s="3" t="s">
        <v>4487</v>
      </c>
      <c r="E259" s="5">
        <v>12000</v>
      </c>
      <c r="F259" s="5">
        <v>13728</v>
      </c>
      <c r="G259" t="s">
        <v>8219</v>
      </c>
      <c r="H259" t="s">
        <v>8224</v>
      </c>
      <c r="I259" t="s">
        <v>8246</v>
      </c>
      <c r="J259">
        <v>1447484460</v>
      </c>
      <c r="K259">
        <v>1444888868</v>
      </c>
      <c r="L259" t="b">
        <v>0</v>
      </c>
      <c r="M259">
        <v>133</v>
      </c>
      <c r="N259" t="b">
        <v>1</v>
      </c>
      <c r="O259" t="s">
        <v>8269</v>
      </c>
      <c r="P259" s="9">
        <f>IFERROR(F259/M259,"NULL")</f>
        <v>103.21804511278195</v>
      </c>
      <c r="Q259" t="str">
        <f>LEFT(O259,SEARCH("/",O259,1)-1)</f>
        <v>film &amp; video</v>
      </c>
      <c r="R259" t="str">
        <f>RIGHT(O259,LEN(O259)-SEARCH("/",O259,1))</f>
        <v>documentary</v>
      </c>
      <c r="S259" s="17">
        <f>(((K259/60)/60)/24)+DATE(1970,1,1)</f>
        <v>42292.250787037032</v>
      </c>
      <c r="T259" s="15">
        <f>(((J259/60)/60)/24)+DATE(1970,1,1)</f>
        <v>42322.292361111111</v>
      </c>
      <c r="U259" t="b">
        <f>AND(L259,N259)</f>
        <v>0</v>
      </c>
    </row>
    <row r="260" spans="1:21" ht="20" customHeight="1" x14ac:dyDescent="0.35">
      <c r="A260" s="13">
        <f>F260/E260</f>
        <v>1.1176666666666666</v>
      </c>
      <c r="B260">
        <v>378</v>
      </c>
      <c r="C260" s="3" t="s">
        <v>379</v>
      </c>
      <c r="D260" s="3" t="s">
        <v>4488</v>
      </c>
      <c r="E260" s="5">
        <v>3000</v>
      </c>
      <c r="F260" s="5">
        <v>3353</v>
      </c>
      <c r="G260" t="s">
        <v>8219</v>
      </c>
      <c r="H260" t="s">
        <v>8229</v>
      </c>
      <c r="I260" t="s">
        <v>8251</v>
      </c>
      <c r="J260">
        <v>1453765920</v>
      </c>
      <c r="K260">
        <v>1451655808</v>
      </c>
      <c r="L260" t="b">
        <v>0</v>
      </c>
      <c r="M260">
        <v>83</v>
      </c>
      <c r="N260" t="b">
        <v>1</v>
      </c>
      <c r="O260" t="s">
        <v>8269</v>
      </c>
      <c r="P260" s="9">
        <f>IFERROR(F260/M260,"NULL")</f>
        <v>40.397590361445786</v>
      </c>
      <c r="Q260" t="str">
        <f>LEFT(O260,SEARCH("/",O260,1)-1)</f>
        <v>film &amp; video</v>
      </c>
      <c r="R260" t="str">
        <f>RIGHT(O260,LEN(O260)-SEARCH("/",O260,1))</f>
        <v>documentary</v>
      </c>
      <c r="S260" s="17">
        <f>(((K260/60)/60)/24)+DATE(1970,1,1)</f>
        <v>42370.571851851855</v>
      </c>
      <c r="T260" s="15">
        <f>(((J260/60)/60)/24)+DATE(1970,1,1)</f>
        <v>42394.994444444441</v>
      </c>
      <c r="U260" t="b">
        <f>AND(L260,N260)</f>
        <v>0</v>
      </c>
    </row>
    <row r="261" spans="1:21" ht="20" customHeight="1" x14ac:dyDescent="0.35">
      <c r="A261" s="13">
        <f>F261/E261</f>
        <v>1.1608000000000001</v>
      </c>
      <c r="B261">
        <v>379</v>
      </c>
      <c r="C261" s="3" t="s">
        <v>380</v>
      </c>
      <c r="D261" s="3" t="s">
        <v>4489</v>
      </c>
      <c r="E261" s="5">
        <v>15000</v>
      </c>
      <c r="F261" s="5">
        <v>17412</v>
      </c>
      <c r="G261" t="s">
        <v>8219</v>
      </c>
      <c r="H261" t="s">
        <v>8224</v>
      </c>
      <c r="I261" t="s">
        <v>8246</v>
      </c>
      <c r="J261">
        <v>1336062672</v>
      </c>
      <c r="K261">
        <v>1332174672</v>
      </c>
      <c r="L261" t="b">
        <v>0</v>
      </c>
      <c r="M261">
        <v>149</v>
      </c>
      <c r="N261" t="b">
        <v>1</v>
      </c>
      <c r="O261" t="s">
        <v>8269</v>
      </c>
      <c r="P261" s="9">
        <f>IFERROR(F261/M261,"NULL")</f>
        <v>116.85906040268456</v>
      </c>
      <c r="Q261" t="str">
        <f>LEFT(O261,SEARCH("/",O261,1)-1)</f>
        <v>film &amp; video</v>
      </c>
      <c r="R261" t="str">
        <f>RIGHT(O261,LEN(O261)-SEARCH("/",O261,1))</f>
        <v>documentary</v>
      </c>
      <c r="S261" s="17">
        <f>(((K261/60)/60)/24)+DATE(1970,1,1)</f>
        <v>40987.688333333332</v>
      </c>
      <c r="T261" s="15">
        <f>(((J261/60)/60)/24)+DATE(1970,1,1)</f>
        <v>41032.688333333332</v>
      </c>
      <c r="U261" t="b">
        <f>AND(L261,N261)</f>
        <v>0</v>
      </c>
    </row>
    <row r="262" spans="1:21" ht="20" customHeight="1" x14ac:dyDescent="0.35">
      <c r="A262" s="13">
        <f>F262/E262</f>
        <v>1.415</v>
      </c>
      <c r="B262">
        <v>380</v>
      </c>
      <c r="C262" s="3" t="s">
        <v>381</v>
      </c>
      <c r="D262" s="3" t="s">
        <v>4490</v>
      </c>
      <c r="E262" s="5">
        <v>4000</v>
      </c>
      <c r="F262" s="5">
        <v>5660</v>
      </c>
      <c r="G262" t="s">
        <v>8219</v>
      </c>
      <c r="H262" t="s">
        <v>8224</v>
      </c>
      <c r="I262" t="s">
        <v>8246</v>
      </c>
      <c r="J262">
        <v>1453569392</v>
      </c>
      <c r="K262">
        <v>1451409392</v>
      </c>
      <c r="L262" t="b">
        <v>0</v>
      </c>
      <c r="M262">
        <v>49</v>
      </c>
      <c r="N262" t="b">
        <v>1</v>
      </c>
      <c r="O262" t="s">
        <v>8269</v>
      </c>
      <c r="P262" s="9">
        <f>IFERROR(F262/M262,"NULL")</f>
        <v>115.51020408163265</v>
      </c>
      <c r="Q262" t="str">
        <f>LEFT(O262,SEARCH("/",O262,1)-1)</f>
        <v>film &amp; video</v>
      </c>
      <c r="R262" t="str">
        <f>RIGHT(O262,LEN(O262)-SEARCH("/",O262,1))</f>
        <v>documentary</v>
      </c>
      <c r="S262" s="17">
        <f>(((K262/60)/60)/24)+DATE(1970,1,1)</f>
        <v>42367.719814814816</v>
      </c>
      <c r="T262" s="15">
        <f>(((J262/60)/60)/24)+DATE(1970,1,1)</f>
        <v>42392.719814814816</v>
      </c>
      <c r="U262" t="b">
        <f>AND(L262,N262)</f>
        <v>0</v>
      </c>
    </row>
    <row r="263" spans="1:21" ht="20" customHeight="1" x14ac:dyDescent="0.35">
      <c r="A263" s="13">
        <f>F263/E263</f>
        <v>1.0472999999999999</v>
      </c>
      <c r="B263">
        <v>381</v>
      </c>
      <c r="C263" s="3" t="s">
        <v>382</v>
      </c>
      <c r="D263" s="3" t="s">
        <v>4491</v>
      </c>
      <c r="E263" s="5">
        <v>25000</v>
      </c>
      <c r="F263" s="5">
        <v>26182.5</v>
      </c>
      <c r="G263" t="s">
        <v>8219</v>
      </c>
      <c r="H263" t="s">
        <v>8224</v>
      </c>
      <c r="I263" t="s">
        <v>8246</v>
      </c>
      <c r="J263">
        <v>1343624400</v>
      </c>
      <c r="K263">
        <v>1340642717</v>
      </c>
      <c r="L263" t="b">
        <v>0</v>
      </c>
      <c r="M263">
        <v>251</v>
      </c>
      <c r="N263" t="b">
        <v>1</v>
      </c>
      <c r="O263" t="s">
        <v>8269</v>
      </c>
      <c r="P263" s="9">
        <f>IFERROR(F263/M263,"NULL")</f>
        <v>104.31274900398407</v>
      </c>
      <c r="Q263" t="str">
        <f>LEFT(O263,SEARCH("/",O263,1)-1)</f>
        <v>film &amp; video</v>
      </c>
      <c r="R263" t="str">
        <f>RIGHT(O263,LEN(O263)-SEARCH("/",O263,1))</f>
        <v>documentary</v>
      </c>
      <c r="S263" s="17">
        <f>(((K263/60)/60)/24)+DATE(1970,1,1)</f>
        <v>41085.698113425926</v>
      </c>
      <c r="T263" s="15">
        <f>(((J263/60)/60)/24)+DATE(1970,1,1)</f>
        <v>41120.208333333336</v>
      </c>
      <c r="U263" t="b">
        <f>AND(L263,N263)</f>
        <v>0</v>
      </c>
    </row>
    <row r="264" spans="1:21" ht="20" customHeight="1" x14ac:dyDescent="0.35">
      <c r="A264" s="13">
        <f>F264/E264</f>
        <v>2.5583333333333331</v>
      </c>
      <c r="B264">
        <v>382</v>
      </c>
      <c r="C264" s="3" t="s">
        <v>383</v>
      </c>
      <c r="D264" s="3" t="s">
        <v>4492</v>
      </c>
      <c r="E264" s="5">
        <v>600</v>
      </c>
      <c r="F264" s="5">
        <v>1535</v>
      </c>
      <c r="G264" t="s">
        <v>8219</v>
      </c>
      <c r="H264" t="s">
        <v>8224</v>
      </c>
      <c r="I264" t="s">
        <v>8246</v>
      </c>
      <c r="J264">
        <v>1346950900</v>
      </c>
      <c r="K264">
        <v>1345741300</v>
      </c>
      <c r="L264" t="b">
        <v>0</v>
      </c>
      <c r="M264">
        <v>22</v>
      </c>
      <c r="N264" t="b">
        <v>1</v>
      </c>
      <c r="O264" t="s">
        <v>8269</v>
      </c>
      <c r="P264" s="9">
        <f>IFERROR(F264/M264,"NULL")</f>
        <v>69.772727272727266</v>
      </c>
      <c r="Q264" t="str">
        <f>LEFT(O264,SEARCH("/",O264,1)-1)</f>
        <v>film &amp; video</v>
      </c>
      <c r="R264" t="str">
        <f>RIGHT(O264,LEN(O264)-SEARCH("/",O264,1))</f>
        <v>documentary</v>
      </c>
      <c r="S264" s="17">
        <f>(((K264/60)/60)/24)+DATE(1970,1,1)</f>
        <v>41144.709490740745</v>
      </c>
      <c r="T264" s="15">
        <f>(((J264/60)/60)/24)+DATE(1970,1,1)</f>
        <v>41158.709490740745</v>
      </c>
      <c r="U264" t="b">
        <f>AND(L264,N264)</f>
        <v>0</v>
      </c>
    </row>
    <row r="265" spans="1:21" ht="20" customHeight="1" x14ac:dyDescent="0.35">
      <c r="A265" s="13">
        <f>F265/E265</f>
        <v>2.0670670670670672</v>
      </c>
      <c r="B265">
        <v>383</v>
      </c>
      <c r="C265" s="3" t="s">
        <v>384</v>
      </c>
      <c r="D265" s="3" t="s">
        <v>4493</v>
      </c>
      <c r="E265" s="5">
        <v>999</v>
      </c>
      <c r="F265" s="5">
        <v>2065</v>
      </c>
      <c r="G265" t="s">
        <v>8219</v>
      </c>
      <c r="H265" t="s">
        <v>8224</v>
      </c>
      <c r="I265" t="s">
        <v>8246</v>
      </c>
      <c r="J265">
        <v>1400467759</v>
      </c>
      <c r="K265">
        <v>1398480559</v>
      </c>
      <c r="L265" t="b">
        <v>0</v>
      </c>
      <c r="M265">
        <v>48</v>
      </c>
      <c r="N265" t="b">
        <v>1</v>
      </c>
      <c r="O265" t="s">
        <v>8269</v>
      </c>
      <c r="P265" s="9">
        <f>IFERROR(F265/M265,"NULL")</f>
        <v>43.020833333333336</v>
      </c>
      <c r="Q265" t="str">
        <f>LEFT(O265,SEARCH("/",O265,1)-1)</f>
        <v>film &amp; video</v>
      </c>
      <c r="R265" t="str">
        <f>RIGHT(O265,LEN(O265)-SEARCH("/",O265,1))</f>
        <v>documentary</v>
      </c>
      <c r="S265" s="17">
        <f>(((K265/60)/60)/24)+DATE(1970,1,1)</f>
        <v>41755.117581018516</v>
      </c>
      <c r="T265" s="15">
        <f>(((J265/60)/60)/24)+DATE(1970,1,1)</f>
        <v>41778.117581018516</v>
      </c>
      <c r="U265" t="b">
        <f>AND(L265,N265)</f>
        <v>0</v>
      </c>
    </row>
    <row r="266" spans="1:21" ht="20" customHeight="1" x14ac:dyDescent="0.35">
      <c r="A266" s="13">
        <f>F266/E266</f>
        <v>1.1210500000000001</v>
      </c>
      <c r="B266">
        <v>384</v>
      </c>
      <c r="C266" s="3" t="s">
        <v>385</v>
      </c>
      <c r="D266" s="3" t="s">
        <v>4494</v>
      </c>
      <c r="E266" s="5">
        <v>20000</v>
      </c>
      <c r="F266" s="5">
        <v>22421</v>
      </c>
      <c r="G266" t="s">
        <v>8219</v>
      </c>
      <c r="H266" t="s">
        <v>8224</v>
      </c>
      <c r="I266" t="s">
        <v>8246</v>
      </c>
      <c r="J266">
        <v>1420569947</v>
      </c>
      <c r="K266">
        <v>1417977947</v>
      </c>
      <c r="L266" t="b">
        <v>0</v>
      </c>
      <c r="M266">
        <v>383</v>
      </c>
      <c r="N266" t="b">
        <v>1</v>
      </c>
      <c r="O266" t="s">
        <v>8269</v>
      </c>
      <c r="P266" s="9">
        <f>IFERROR(F266/M266,"NULL")</f>
        <v>58.540469973890339</v>
      </c>
      <c r="Q266" t="str">
        <f>LEFT(O266,SEARCH("/",O266,1)-1)</f>
        <v>film &amp; video</v>
      </c>
      <c r="R266" t="str">
        <f>RIGHT(O266,LEN(O266)-SEARCH("/",O266,1))</f>
        <v>documentary</v>
      </c>
      <c r="S266" s="17">
        <f>(((K266/60)/60)/24)+DATE(1970,1,1)</f>
        <v>41980.781793981485</v>
      </c>
      <c r="T266" s="15">
        <f>(((J266/60)/60)/24)+DATE(1970,1,1)</f>
        <v>42010.781793981485</v>
      </c>
      <c r="U266" t="b">
        <f>AND(L266,N266)</f>
        <v>0</v>
      </c>
    </row>
    <row r="267" spans="1:21" ht="20" customHeight="1" x14ac:dyDescent="0.35">
      <c r="A267" s="13">
        <f>F267/E267</f>
        <v>1.05982</v>
      </c>
      <c r="B267">
        <v>385</v>
      </c>
      <c r="C267" s="3" t="s">
        <v>386</v>
      </c>
      <c r="D267" s="3" t="s">
        <v>4495</v>
      </c>
      <c r="E267" s="5">
        <v>25000</v>
      </c>
      <c r="F267" s="5">
        <v>26495.5</v>
      </c>
      <c r="G267" t="s">
        <v>8219</v>
      </c>
      <c r="H267" t="s">
        <v>8224</v>
      </c>
      <c r="I267" t="s">
        <v>8246</v>
      </c>
      <c r="J267">
        <v>1416582101</v>
      </c>
      <c r="K267">
        <v>1413986501</v>
      </c>
      <c r="L267" t="b">
        <v>0</v>
      </c>
      <c r="M267">
        <v>237</v>
      </c>
      <c r="N267" t="b">
        <v>1</v>
      </c>
      <c r="O267" t="s">
        <v>8269</v>
      </c>
      <c r="P267" s="9">
        <f>IFERROR(F267/M267,"NULL")</f>
        <v>111.79535864978902</v>
      </c>
      <c r="Q267" t="str">
        <f>LEFT(O267,SEARCH("/",O267,1)-1)</f>
        <v>film &amp; video</v>
      </c>
      <c r="R267" t="str">
        <f>RIGHT(O267,LEN(O267)-SEARCH("/",O267,1))</f>
        <v>documentary</v>
      </c>
      <c r="S267" s="17">
        <f>(((K267/60)/60)/24)+DATE(1970,1,1)</f>
        <v>41934.584502314814</v>
      </c>
      <c r="T267" s="15">
        <f>(((J267/60)/60)/24)+DATE(1970,1,1)</f>
        <v>41964.626168981486</v>
      </c>
      <c r="U267" t="b">
        <f>AND(L267,N267)</f>
        <v>0</v>
      </c>
    </row>
    <row r="268" spans="1:21" ht="20" customHeight="1" x14ac:dyDescent="0.35">
      <c r="A268" s="13">
        <f>F268/E268</f>
        <v>1.0016666666666667</v>
      </c>
      <c r="B268">
        <v>386</v>
      </c>
      <c r="C268" s="3" t="s">
        <v>387</v>
      </c>
      <c r="D268" s="3" t="s">
        <v>4496</v>
      </c>
      <c r="E268" s="5">
        <v>600</v>
      </c>
      <c r="F268" s="5">
        <v>601</v>
      </c>
      <c r="G268" t="s">
        <v>8219</v>
      </c>
      <c r="H268" t="s">
        <v>8224</v>
      </c>
      <c r="I268" t="s">
        <v>8246</v>
      </c>
      <c r="J268">
        <v>1439246991</v>
      </c>
      <c r="K268">
        <v>1437950991</v>
      </c>
      <c r="L268" t="b">
        <v>0</v>
      </c>
      <c r="M268">
        <v>13</v>
      </c>
      <c r="N268" t="b">
        <v>1</v>
      </c>
      <c r="O268" t="s">
        <v>8269</v>
      </c>
      <c r="P268" s="9">
        <f>IFERROR(F268/M268,"NULL")</f>
        <v>46.230769230769234</v>
      </c>
      <c r="Q268" t="str">
        <f>LEFT(O268,SEARCH("/",O268,1)-1)</f>
        <v>film &amp; video</v>
      </c>
      <c r="R268" t="str">
        <f>RIGHT(O268,LEN(O268)-SEARCH("/",O268,1))</f>
        <v>documentary</v>
      </c>
      <c r="S268" s="17">
        <f>(((K268/60)/60)/24)+DATE(1970,1,1)</f>
        <v>42211.951284722221</v>
      </c>
      <c r="T268" s="15">
        <f>(((J268/60)/60)/24)+DATE(1970,1,1)</f>
        <v>42226.951284722221</v>
      </c>
      <c r="U268" t="b">
        <f>AND(L268,N268)</f>
        <v>0</v>
      </c>
    </row>
    <row r="269" spans="1:21" ht="20" customHeight="1" x14ac:dyDescent="0.35">
      <c r="A269" s="13">
        <f>F269/E269</f>
        <v>2.1398947368421051</v>
      </c>
      <c r="B269">
        <v>387</v>
      </c>
      <c r="C269" s="3" t="s">
        <v>388</v>
      </c>
      <c r="D269" s="3" t="s">
        <v>4497</v>
      </c>
      <c r="E269" s="5">
        <v>38000</v>
      </c>
      <c r="F269" s="5">
        <v>81316</v>
      </c>
      <c r="G269" t="s">
        <v>8219</v>
      </c>
      <c r="H269" t="s">
        <v>8224</v>
      </c>
      <c r="I269" t="s">
        <v>8246</v>
      </c>
      <c r="J269">
        <v>1439618400</v>
      </c>
      <c r="K269">
        <v>1436976858</v>
      </c>
      <c r="L269" t="b">
        <v>0</v>
      </c>
      <c r="M269">
        <v>562</v>
      </c>
      <c r="N269" t="b">
        <v>1</v>
      </c>
      <c r="O269" t="s">
        <v>8269</v>
      </c>
      <c r="P269" s="9">
        <f>IFERROR(F269/M269,"NULL")</f>
        <v>144.69039145907473</v>
      </c>
      <c r="Q269" t="str">
        <f>LEFT(O269,SEARCH("/",O269,1)-1)</f>
        <v>film &amp; video</v>
      </c>
      <c r="R269" t="str">
        <f>RIGHT(O269,LEN(O269)-SEARCH("/",O269,1))</f>
        <v>documentary</v>
      </c>
      <c r="S269" s="17">
        <f>(((K269/60)/60)/24)+DATE(1970,1,1)</f>
        <v>42200.67659722222</v>
      </c>
      <c r="T269" s="15">
        <f>(((J269/60)/60)/24)+DATE(1970,1,1)</f>
        <v>42231.25</v>
      </c>
      <c r="U269" t="b">
        <f>AND(L269,N269)</f>
        <v>0</v>
      </c>
    </row>
    <row r="270" spans="1:21" ht="20" customHeight="1" x14ac:dyDescent="0.35">
      <c r="A270" s="13">
        <f>F270/E270</f>
        <v>1.2616000000000001</v>
      </c>
      <c r="B270">
        <v>388</v>
      </c>
      <c r="C270" s="3" t="s">
        <v>389</v>
      </c>
      <c r="D270" s="3" t="s">
        <v>4498</v>
      </c>
      <c r="E270" s="5">
        <v>5000</v>
      </c>
      <c r="F270" s="5">
        <v>6308</v>
      </c>
      <c r="G270" t="s">
        <v>8219</v>
      </c>
      <c r="H270" t="s">
        <v>8224</v>
      </c>
      <c r="I270" t="s">
        <v>8246</v>
      </c>
      <c r="J270">
        <v>1469670580</v>
      </c>
      <c r="K270">
        <v>1467078580</v>
      </c>
      <c r="L270" t="b">
        <v>0</v>
      </c>
      <c r="M270">
        <v>71</v>
      </c>
      <c r="N270" t="b">
        <v>1</v>
      </c>
      <c r="O270" t="s">
        <v>8269</v>
      </c>
      <c r="P270" s="9">
        <f>IFERROR(F270/M270,"NULL")</f>
        <v>88.845070422535215</v>
      </c>
      <c r="Q270" t="str">
        <f>LEFT(O270,SEARCH("/",O270,1)-1)</f>
        <v>film &amp; video</v>
      </c>
      <c r="R270" t="str">
        <f>RIGHT(O270,LEN(O270)-SEARCH("/",O270,1))</f>
        <v>documentary</v>
      </c>
      <c r="S270" s="17">
        <f>(((K270/60)/60)/24)+DATE(1970,1,1)</f>
        <v>42549.076157407413</v>
      </c>
      <c r="T270" s="15">
        <f>(((J270/60)/60)/24)+DATE(1970,1,1)</f>
        <v>42579.076157407413</v>
      </c>
      <c r="U270" t="b">
        <f>AND(L270,N270)</f>
        <v>0</v>
      </c>
    </row>
    <row r="271" spans="1:21" ht="20" customHeight="1" x14ac:dyDescent="0.35">
      <c r="A271" s="13">
        <f>F271/E271</f>
        <v>1.8153547058823529</v>
      </c>
      <c r="B271">
        <v>389</v>
      </c>
      <c r="C271" s="3" t="s">
        <v>390</v>
      </c>
      <c r="D271" s="3" t="s">
        <v>4499</v>
      </c>
      <c r="E271" s="5">
        <v>68000</v>
      </c>
      <c r="F271" s="5">
        <v>123444.12</v>
      </c>
      <c r="G271" t="s">
        <v>8219</v>
      </c>
      <c r="H271" t="s">
        <v>8224</v>
      </c>
      <c r="I271" t="s">
        <v>8246</v>
      </c>
      <c r="J271">
        <v>1394233140</v>
      </c>
      <c r="K271">
        <v>1391477450</v>
      </c>
      <c r="L271" t="b">
        <v>0</v>
      </c>
      <c r="M271">
        <v>1510</v>
      </c>
      <c r="N271" t="b">
        <v>1</v>
      </c>
      <c r="O271" t="s">
        <v>8269</v>
      </c>
      <c r="P271" s="9">
        <f>IFERROR(F271/M271,"NULL")</f>
        <v>81.75107284768211</v>
      </c>
      <c r="Q271" t="str">
        <f>LEFT(O271,SEARCH("/",O271,1)-1)</f>
        <v>film &amp; video</v>
      </c>
      <c r="R271" t="str">
        <f>RIGHT(O271,LEN(O271)-SEARCH("/",O271,1))</f>
        <v>documentary</v>
      </c>
      <c r="S271" s="17">
        <f>(((K271/60)/60)/24)+DATE(1970,1,1)</f>
        <v>41674.063078703701</v>
      </c>
      <c r="T271" s="15">
        <f>(((J271/60)/60)/24)+DATE(1970,1,1)</f>
        <v>41705.957638888889</v>
      </c>
      <c r="U271" t="b">
        <f>AND(L271,N271)</f>
        <v>0</v>
      </c>
    </row>
    <row r="272" spans="1:21" ht="20" customHeight="1" x14ac:dyDescent="0.35">
      <c r="A272" s="13">
        <f>F272/E272</f>
        <v>1</v>
      </c>
      <c r="B272">
        <v>390</v>
      </c>
      <c r="C272" s="3" t="s">
        <v>391</v>
      </c>
      <c r="D272" s="3" t="s">
        <v>4500</v>
      </c>
      <c r="E272" s="5">
        <v>1000</v>
      </c>
      <c r="F272" s="5">
        <v>1000</v>
      </c>
      <c r="G272" t="s">
        <v>8219</v>
      </c>
      <c r="H272" t="s">
        <v>8224</v>
      </c>
      <c r="I272" t="s">
        <v>8246</v>
      </c>
      <c r="J272">
        <v>1431046372</v>
      </c>
      <c r="K272">
        <v>1429318372</v>
      </c>
      <c r="L272" t="b">
        <v>0</v>
      </c>
      <c r="M272">
        <v>14</v>
      </c>
      <c r="N272" t="b">
        <v>1</v>
      </c>
      <c r="O272" t="s">
        <v>8269</v>
      </c>
      <c r="P272" s="9">
        <f>IFERROR(F272/M272,"NULL")</f>
        <v>71.428571428571431</v>
      </c>
      <c r="Q272" t="str">
        <f>LEFT(O272,SEARCH("/",O272,1)-1)</f>
        <v>film &amp; video</v>
      </c>
      <c r="R272" t="str">
        <f>RIGHT(O272,LEN(O272)-SEARCH("/",O272,1))</f>
        <v>documentary</v>
      </c>
      <c r="S272" s="17">
        <f>(((K272/60)/60)/24)+DATE(1970,1,1)</f>
        <v>42112.036712962959</v>
      </c>
      <c r="T272" s="15">
        <f>(((J272/60)/60)/24)+DATE(1970,1,1)</f>
        <v>42132.036712962959</v>
      </c>
      <c r="U272" t="b">
        <f>AND(L272,N272)</f>
        <v>0</v>
      </c>
    </row>
    <row r="273" spans="1:21" ht="20" customHeight="1" x14ac:dyDescent="0.35">
      <c r="A273" s="13">
        <f>F273/E273</f>
        <v>1.0061</v>
      </c>
      <c r="B273">
        <v>391</v>
      </c>
      <c r="C273" s="3" t="s">
        <v>392</v>
      </c>
      <c r="D273" s="3" t="s">
        <v>4501</v>
      </c>
      <c r="E273" s="5">
        <v>20000</v>
      </c>
      <c r="F273" s="5">
        <v>20122</v>
      </c>
      <c r="G273" t="s">
        <v>8219</v>
      </c>
      <c r="H273" t="s">
        <v>8224</v>
      </c>
      <c r="I273" t="s">
        <v>8246</v>
      </c>
      <c r="J273">
        <v>1324169940</v>
      </c>
      <c r="K273">
        <v>1321578051</v>
      </c>
      <c r="L273" t="b">
        <v>0</v>
      </c>
      <c r="M273">
        <v>193</v>
      </c>
      <c r="N273" t="b">
        <v>1</v>
      </c>
      <c r="O273" t="s">
        <v>8269</v>
      </c>
      <c r="P273" s="9">
        <f>IFERROR(F273/M273,"NULL")</f>
        <v>104.25906735751295</v>
      </c>
      <c r="Q273" t="str">
        <f>LEFT(O273,SEARCH("/",O273,1)-1)</f>
        <v>film &amp; video</v>
      </c>
      <c r="R273" t="str">
        <f>RIGHT(O273,LEN(O273)-SEARCH("/",O273,1))</f>
        <v>documentary</v>
      </c>
      <c r="S273" s="17">
        <f>(((K273/60)/60)/24)+DATE(1970,1,1)</f>
        <v>40865.042256944449</v>
      </c>
      <c r="T273" s="15">
        <f>(((J273/60)/60)/24)+DATE(1970,1,1)</f>
        <v>40895.040972222225</v>
      </c>
      <c r="U273" t="b">
        <f>AND(L273,N273)</f>
        <v>0</v>
      </c>
    </row>
    <row r="274" spans="1:21" ht="20" customHeight="1" x14ac:dyDescent="0.35">
      <c r="A274" s="13">
        <f>F274/E274</f>
        <v>1.009027027027027</v>
      </c>
      <c r="B274">
        <v>392</v>
      </c>
      <c r="C274" s="3" t="s">
        <v>393</v>
      </c>
      <c r="D274" s="3" t="s">
        <v>4502</v>
      </c>
      <c r="E274" s="5">
        <v>18500</v>
      </c>
      <c r="F274" s="5">
        <v>18667</v>
      </c>
      <c r="G274" t="s">
        <v>8219</v>
      </c>
      <c r="H274" t="s">
        <v>8224</v>
      </c>
      <c r="I274" t="s">
        <v>8246</v>
      </c>
      <c r="J274">
        <v>1315450800</v>
      </c>
      <c r="K274">
        <v>1312823571</v>
      </c>
      <c r="L274" t="b">
        <v>0</v>
      </c>
      <c r="M274">
        <v>206</v>
      </c>
      <c r="N274" t="b">
        <v>1</v>
      </c>
      <c r="O274" t="s">
        <v>8269</v>
      </c>
      <c r="P274" s="9">
        <f>IFERROR(F274/M274,"NULL")</f>
        <v>90.616504854368927</v>
      </c>
      <c r="Q274" t="str">
        <f>LEFT(O274,SEARCH("/",O274,1)-1)</f>
        <v>film &amp; video</v>
      </c>
      <c r="R274" t="str">
        <f>RIGHT(O274,LEN(O274)-SEARCH("/",O274,1))</f>
        <v>documentary</v>
      </c>
      <c r="S274" s="17">
        <f>(((K274/60)/60)/24)+DATE(1970,1,1)</f>
        <v>40763.717256944445</v>
      </c>
      <c r="T274" s="15">
        <f>(((J274/60)/60)/24)+DATE(1970,1,1)</f>
        <v>40794.125</v>
      </c>
      <c r="U274" t="b">
        <f>AND(L274,N274)</f>
        <v>0</v>
      </c>
    </row>
    <row r="275" spans="1:21" ht="20" customHeight="1" x14ac:dyDescent="0.35">
      <c r="A275" s="13">
        <f>F275/E275</f>
        <v>1.10446</v>
      </c>
      <c r="B275">
        <v>393</v>
      </c>
      <c r="C275" s="3" t="s">
        <v>394</v>
      </c>
      <c r="D275" s="3" t="s">
        <v>4503</v>
      </c>
      <c r="E275" s="5">
        <v>50000</v>
      </c>
      <c r="F275" s="5">
        <v>55223</v>
      </c>
      <c r="G275" t="s">
        <v>8219</v>
      </c>
      <c r="H275" t="s">
        <v>8224</v>
      </c>
      <c r="I275" t="s">
        <v>8246</v>
      </c>
      <c r="J275">
        <v>1381424452</v>
      </c>
      <c r="K275">
        <v>1378746052</v>
      </c>
      <c r="L275" t="b">
        <v>0</v>
      </c>
      <c r="M275">
        <v>351</v>
      </c>
      <c r="N275" t="b">
        <v>1</v>
      </c>
      <c r="O275" t="s">
        <v>8269</v>
      </c>
      <c r="P275" s="9">
        <f>IFERROR(F275/M275,"NULL")</f>
        <v>157.33048433048432</v>
      </c>
      <c r="Q275" t="str">
        <f>LEFT(O275,SEARCH("/",O275,1)-1)</f>
        <v>film &amp; video</v>
      </c>
      <c r="R275" t="str">
        <f>RIGHT(O275,LEN(O275)-SEARCH("/",O275,1))</f>
        <v>documentary</v>
      </c>
      <c r="S275" s="17">
        <f>(((K275/60)/60)/24)+DATE(1970,1,1)</f>
        <v>41526.708935185183</v>
      </c>
      <c r="T275" s="15">
        <f>(((J275/60)/60)/24)+DATE(1970,1,1)</f>
        <v>41557.708935185183</v>
      </c>
      <c r="U275" t="b">
        <f>AND(L275,N275)</f>
        <v>0</v>
      </c>
    </row>
    <row r="276" spans="1:21" ht="20" customHeight="1" x14ac:dyDescent="0.35">
      <c r="A276" s="13">
        <f>F276/E276</f>
        <v>1.118936170212766</v>
      </c>
      <c r="B276">
        <v>394</v>
      </c>
      <c r="C276" s="3" t="s">
        <v>395</v>
      </c>
      <c r="D276" s="3" t="s">
        <v>4504</v>
      </c>
      <c r="E276" s="5">
        <v>4700</v>
      </c>
      <c r="F276" s="5">
        <v>5259</v>
      </c>
      <c r="G276" t="s">
        <v>8219</v>
      </c>
      <c r="H276" t="s">
        <v>8227</v>
      </c>
      <c r="I276" t="s">
        <v>8249</v>
      </c>
      <c r="J276">
        <v>1460918282</v>
      </c>
      <c r="K276">
        <v>1455737882</v>
      </c>
      <c r="L276" t="b">
        <v>0</v>
      </c>
      <c r="M276">
        <v>50</v>
      </c>
      <c r="N276" t="b">
        <v>1</v>
      </c>
      <c r="O276" t="s">
        <v>8269</v>
      </c>
      <c r="P276" s="9">
        <f>IFERROR(F276/M276,"NULL")</f>
        <v>105.18</v>
      </c>
      <c r="Q276" t="str">
        <f>LEFT(O276,SEARCH("/",O276,1)-1)</f>
        <v>film &amp; video</v>
      </c>
      <c r="R276" t="str">
        <f>RIGHT(O276,LEN(O276)-SEARCH("/",O276,1))</f>
        <v>documentary</v>
      </c>
      <c r="S276" s="17">
        <f>(((K276/60)/60)/24)+DATE(1970,1,1)</f>
        <v>42417.818078703705</v>
      </c>
      <c r="T276" s="15">
        <f>(((J276/60)/60)/24)+DATE(1970,1,1)</f>
        <v>42477.776412037041</v>
      </c>
      <c r="U276" t="b">
        <f>AND(L276,N276)</f>
        <v>0</v>
      </c>
    </row>
    <row r="277" spans="1:21" ht="20" customHeight="1" x14ac:dyDescent="0.35">
      <c r="A277" s="13">
        <f>F277/E277</f>
        <v>1.0804450000000001</v>
      </c>
      <c r="B277">
        <v>395</v>
      </c>
      <c r="C277" s="3" t="s">
        <v>396</v>
      </c>
      <c r="D277" s="3" t="s">
        <v>4505</v>
      </c>
      <c r="E277" s="5">
        <v>10000</v>
      </c>
      <c r="F277" s="5">
        <v>10804.45</v>
      </c>
      <c r="G277" t="s">
        <v>8219</v>
      </c>
      <c r="H277" t="s">
        <v>8224</v>
      </c>
      <c r="I277" t="s">
        <v>8246</v>
      </c>
      <c r="J277">
        <v>1335562320</v>
      </c>
      <c r="K277">
        <v>1332452960</v>
      </c>
      <c r="L277" t="b">
        <v>0</v>
      </c>
      <c r="M277">
        <v>184</v>
      </c>
      <c r="N277" t="b">
        <v>1</v>
      </c>
      <c r="O277" t="s">
        <v>8269</v>
      </c>
      <c r="P277" s="9">
        <f>IFERROR(F277/M277,"NULL")</f>
        <v>58.719836956521746</v>
      </c>
      <c r="Q277" t="str">
        <f>LEFT(O277,SEARCH("/",O277,1)-1)</f>
        <v>film &amp; video</v>
      </c>
      <c r="R277" t="str">
        <f>RIGHT(O277,LEN(O277)-SEARCH("/",O277,1))</f>
        <v>documentary</v>
      </c>
      <c r="S277" s="17">
        <f>(((K277/60)/60)/24)+DATE(1970,1,1)</f>
        <v>40990.909259259257</v>
      </c>
      <c r="T277" s="15">
        <f>(((J277/60)/60)/24)+DATE(1970,1,1)</f>
        <v>41026.897222222222</v>
      </c>
      <c r="U277" t="b">
        <f>AND(L277,N277)</f>
        <v>0</v>
      </c>
    </row>
    <row r="278" spans="1:21" ht="20" customHeight="1" x14ac:dyDescent="0.35">
      <c r="A278" s="13">
        <f>F278/E278</f>
        <v>1.0666666666666667</v>
      </c>
      <c r="B278">
        <v>396</v>
      </c>
      <c r="C278" s="3" t="s">
        <v>397</v>
      </c>
      <c r="D278" s="3" t="s">
        <v>4506</v>
      </c>
      <c r="E278" s="5">
        <v>15000</v>
      </c>
      <c r="F278" s="5">
        <v>16000</v>
      </c>
      <c r="G278" t="s">
        <v>8219</v>
      </c>
      <c r="H278" t="s">
        <v>8224</v>
      </c>
      <c r="I278" t="s">
        <v>8246</v>
      </c>
      <c r="J278">
        <v>1341668006</v>
      </c>
      <c r="K278">
        <v>1340372006</v>
      </c>
      <c r="L278" t="b">
        <v>0</v>
      </c>
      <c r="M278">
        <v>196</v>
      </c>
      <c r="N278" t="b">
        <v>1</v>
      </c>
      <c r="O278" t="s">
        <v>8269</v>
      </c>
      <c r="P278" s="9">
        <f>IFERROR(F278/M278,"NULL")</f>
        <v>81.632653061224488</v>
      </c>
      <c r="Q278" t="str">
        <f>LEFT(O278,SEARCH("/",O278,1)-1)</f>
        <v>film &amp; video</v>
      </c>
      <c r="R278" t="str">
        <f>RIGHT(O278,LEN(O278)-SEARCH("/",O278,1))</f>
        <v>documentary</v>
      </c>
      <c r="S278" s="17">
        <f>(((K278/60)/60)/24)+DATE(1970,1,1)</f>
        <v>41082.564884259256</v>
      </c>
      <c r="T278" s="15">
        <f>(((J278/60)/60)/24)+DATE(1970,1,1)</f>
        <v>41097.564884259256</v>
      </c>
      <c r="U278" t="b">
        <f>AND(L278,N278)</f>
        <v>0</v>
      </c>
    </row>
    <row r="279" spans="1:21" ht="20" customHeight="1" x14ac:dyDescent="0.35">
      <c r="A279" s="13">
        <f>F279/E279</f>
        <v>1.0390027322404372</v>
      </c>
      <c r="B279">
        <v>397</v>
      </c>
      <c r="C279" s="3" t="s">
        <v>398</v>
      </c>
      <c r="D279" s="3" t="s">
        <v>4507</v>
      </c>
      <c r="E279" s="5">
        <v>12444</v>
      </c>
      <c r="F279" s="5">
        <v>12929.35</v>
      </c>
      <c r="G279" t="s">
        <v>8219</v>
      </c>
      <c r="H279" t="s">
        <v>8224</v>
      </c>
      <c r="I279" t="s">
        <v>8246</v>
      </c>
      <c r="J279">
        <v>1283312640</v>
      </c>
      <c r="K279">
        <v>1279651084</v>
      </c>
      <c r="L279" t="b">
        <v>0</v>
      </c>
      <c r="M279">
        <v>229</v>
      </c>
      <c r="N279" t="b">
        <v>1</v>
      </c>
      <c r="O279" t="s">
        <v>8269</v>
      </c>
      <c r="P279" s="9">
        <f>IFERROR(F279/M279,"NULL")</f>
        <v>56.460043668122275</v>
      </c>
      <c r="Q279" t="str">
        <f>LEFT(O279,SEARCH("/",O279,1)-1)</f>
        <v>film &amp; video</v>
      </c>
      <c r="R279" t="str">
        <f>RIGHT(O279,LEN(O279)-SEARCH("/",O279,1))</f>
        <v>documentary</v>
      </c>
      <c r="S279" s="17">
        <f>(((K279/60)/60)/24)+DATE(1970,1,1)</f>
        <v>40379.776435185187</v>
      </c>
      <c r="T279" s="15">
        <f>(((J279/60)/60)/24)+DATE(1970,1,1)</f>
        <v>40422.155555555553</v>
      </c>
      <c r="U279" t="b">
        <f>AND(L279,N279)</f>
        <v>0</v>
      </c>
    </row>
    <row r="280" spans="1:21" ht="20" customHeight="1" x14ac:dyDescent="0.35">
      <c r="A280" s="13">
        <f>F280/E280</f>
        <v>1.2516</v>
      </c>
      <c r="B280">
        <v>398</v>
      </c>
      <c r="C280" s="3" t="s">
        <v>399</v>
      </c>
      <c r="D280" s="3" t="s">
        <v>4508</v>
      </c>
      <c r="E280" s="5">
        <v>7500</v>
      </c>
      <c r="F280" s="5">
        <v>9387</v>
      </c>
      <c r="G280" t="s">
        <v>8219</v>
      </c>
      <c r="H280" t="s">
        <v>8224</v>
      </c>
      <c r="I280" t="s">
        <v>8246</v>
      </c>
      <c r="J280">
        <v>1430334126</v>
      </c>
      <c r="K280">
        <v>1426446126</v>
      </c>
      <c r="L280" t="b">
        <v>0</v>
      </c>
      <c r="M280">
        <v>67</v>
      </c>
      <c r="N280" t="b">
        <v>1</v>
      </c>
      <c r="O280" t="s">
        <v>8269</v>
      </c>
      <c r="P280" s="9">
        <f>IFERROR(F280/M280,"NULL")</f>
        <v>140.1044776119403</v>
      </c>
      <c r="Q280" t="str">
        <f>LEFT(O280,SEARCH("/",O280,1)-1)</f>
        <v>film &amp; video</v>
      </c>
      <c r="R280" t="str">
        <f>RIGHT(O280,LEN(O280)-SEARCH("/",O280,1))</f>
        <v>documentary</v>
      </c>
      <c r="S280" s="17">
        <f>(((K280/60)/60)/24)+DATE(1970,1,1)</f>
        <v>42078.793124999997</v>
      </c>
      <c r="T280" s="15">
        <f>(((J280/60)/60)/24)+DATE(1970,1,1)</f>
        <v>42123.793124999997</v>
      </c>
      <c r="U280" t="b">
        <f>AND(L280,N280)</f>
        <v>0</v>
      </c>
    </row>
    <row r="281" spans="1:21" ht="20" customHeight="1" x14ac:dyDescent="0.35">
      <c r="A281" s="13">
        <f>F281/E281</f>
        <v>1.0680499999999999</v>
      </c>
      <c r="B281">
        <v>399</v>
      </c>
      <c r="C281" s="3" t="s">
        <v>400</v>
      </c>
      <c r="D281" s="3" t="s">
        <v>4509</v>
      </c>
      <c r="E281" s="5">
        <v>20000</v>
      </c>
      <c r="F281" s="5">
        <v>21361</v>
      </c>
      <c r="G281" t="s">
        <v>8219</v>
      </c>
      <c r="H281" t="s">
        <v>8225</v>
      </c>
      <c r="I281" t="s">
        <v>8247</v>
      </c>
      <c r="J281">
        <v>1481716800</v>
      </c>
      <c r="K281">
        <v>1479070867</v>
      </c>
      <c r="L281" t="b">
        <v>0</v>
      </c>
      <c r="M281">
        <v>95</v>
      </c>
      <c r="N281" t="b">
        <v>1</v>
      </c>
      <c r="O281" t="s">
        <v>8269</v>
      </c>
      <c r="P281" s="9">
        <f>IFERROR(F281/M281,"NULL")</f>
        <v>224.85263157894738</v>
      </c>
      <c r="Q281" t="str">
        <f>LEFT(O281,SEARCH("/",O281,1)-1)</f>
        <v>film &amp; video</v>
      </c>
      <c r="R281" t="str">
        <f>RIGHT(O281,LEN(O281)-SEARCH("/",O281,1))</f>
        <v>documentary</v>
      </c>
      <c r="S281" s="17">
        <f>(((K281/60)/60)/24)+DATE(1970,1,1)</f>
        <v>42687.875775462962</v>
      </c>
      <c r="T281" s="15">
        <f>(((J281/60)/60)/24)+DATE(1970,1,1)</f>
        <v>42718.5</v>
      </c>
      <c r="U281" t="b">
        <f>AND(L281,N281)</f>
        <v>0</v>
      </c>
    </row>
    <row r="282" spans="1:21" ht="20" customHeight="1" x14ac:dyDescent="0.35">
      <c r="A282" s="13">
        <f>F282/E282</f>
        <v>1.1230249999999999</v>
      </c>
      <c r="B282">
        <v>400</v>
      </c>
      <c r="C282" s="3" t="s">
        <v>401</v>
      </c>
      <c r="D282" s="3" t="s">
        <v>4510</v>
      </c>
      <c r="E282" s="5">
        <v>10000</v>
      </c>
      <c r="F282" s="5">
        <v>11230.25</v>
      </c>
      <c r="G282" t="s">
        <v>8219</v>
      </c>
      <c r="H282" t="s">
        <v>8224</v>
      </c>
      <c r="I282" t="s">
        <v>8246</v>
      </c>
      <c r="J282">
        <v>1400297400</v>
      </c>
      <c r="K282">
        <v>1397661347</v>
      </c>
      <c r="L282" t="b">
        <v>0</v>
      </c>
      <c r="M282">
        <v>62</v>
      </c>
      <c r="N282" t="b">
        <v>1</v>
      </c>
      <c r="O282" t="s">
        <v>8269</v>
      </c>
      <c r="P282" s="9">
        <f>IFERROR(F282/M282,"NULL")</f>
        <v>181.13306451612902</v>
      </c>
      <c r="Q282" t="str">
        <f>LEFT(O282,SEARCH("/",O282,1)-1)</f>
        <v>film &amp; video</v>
      </c>
      <c r="R282" t="str">
        <f>RIGHT(O282,LEN(O282)-SEARCH("/",O282,1))</f>
        <v>documentary</v>
      </c>
      <c r="S282" s="17">
        <f>(((K282/60)/60)/24)+DATE(1970,1,1)</f>
        <v>41745.635960648149</v>
      </c>
      <c r="T282" s="15">
        <f>(((J282/60)/60)/24)+DATE(1970,1,1)</f>
        <v>41776.145833333336</v>
      </c>
      <c r="U282" t="b">
        <f>AND(L282,N282)</f>
        <v>0</v>
      </c>
    </row>
    <row r="283" spans="1:21" ht="20" customHeight="1" x14ac:dyDescent="0.35">
      <c r="A283" s="13">
        <f>F283/E283</f>
        <v>1.0381199999999999</v>
      </c>
      <c r="B283">
        <v>401</v>
      </c>
      <c r="C283" s="3" t="s">
        <v>402</v>
      </c>
      <c r="D283" s="3" t="s">
        <v>4511</v>
      </c>
      <c r="E283" s="5">
        <v>50000</v>
      </c>
      <c r="F283" s="5">
        <v>51906</v>
      </c>
      <c r="G283" t="s">
        <v>8219</v>
      </c>
      <c r="H283" t="s">
        <v>8224</v>
      </c>
      <c r="I283" t="s">
        <v>8246</v>
      </c>
      <c r="J283">
        <v>1312747970</v>
      </c>
      <c r="K283">
        <v>1310155970</v>
      </c>
      <c r="L283" t="b">
        <v>0</v>
      </c>
      <c r="M283">
        <v>73</v>
      </c>
      <c r="N283" t="b">
        <v>1</v>
      </c>
      <c r="O283" t="s">
        <v>8269</v>
      </c>
      <c r="P283" s="9">
        <f>IFERROR(F283/M283,"NULL")</f>
        <v>711.04109589041093</v>
      </c>
      <c r="Q283" t="str">
        <f>LEFT(O283,SEARCH("/",O283,1)-1)</f>
        <v>film &amp; video</v>
      </c>
      <c r="R283" t="str">
        <f>RIGHT(O283,LEN(O283)-SEARCH("/",O283,1))</f>
        <v>documentary</v>
      </c>
      <c r="S283" s="17">
        <f>(((K283/60)/60)/24)+DATE(1970,1,1)</f>
        <v>40732.842245370368</v>
      </c>
      <c r="T283" s="15">
        <f>(((J283/60)/60)/24)+DATE(1970,1,1)</f>
        <v>40762.842245370368</v>
      </c>
      <c r="U283" t="b">
        <f>AND(L283,N283)</f>
        <v>0</v>
      </c>
    </row>
    <row r="284" spans="1:21" ht="20" customHeight="1" x14ac:dyDescent="0.35">
      <c r="A284" s="13">
        <f>F284/E284</f>
        <v>1.4165000000000001</v>
      </c>
      <c r="B284">
        <v>402</v>
      </c>
      <c r="C284" s="3" t="s">
        <v>403</v>
      </c>
      <c r="D284" s="3" t="s">
        <v>4512</v>
      </c>
      <c r="E284" s="5">
        <v>2000</v>
      </c>
      <c r="F284" s="5">
        <v>2833</v>
      </c>
      <c r="G284" t="s">
        <v>8219</v>
      </c>
      <c r="H284" t="s">
        <v>8224</v>
      </c>
      <c r="I284" t="s">
        <v>8246</v>
      </c>
      <c r="J284">
        <v>1446731817</v>
      </c>
      <c r="K284">
        <v>1444913817</v>
      </c>
      <c r="L284" t="b">
        <v>0</v>
      </c>
      <c r="M284">
        <v>43</v>
      </c>
      <c r="N284" t="b">
        <v>1</v>
      </c>
      <c r="O284" t="s">
        <v>8269</v>
      </c>
      <c r="P284" s="9">
        <f>IFERROR(F284/M284,"NULL")</f>
        <v>65.883720930232556</v>
      </c>
      <c r="Q284" t="str">
        <f>LEFT(O284,SEARCH("/",O284,1)-1)</f>
        <v>film &amp; video</v>
      </c>
      <c r="R284" t="str">
        <f>RIGHT(O284,LEN(O284)-SEARCH("/",O284,1))</f>
        <v>documentary</v>
      </c>
      <c r="S284" s="17">
        <f>(((K284/60)/60)/24)+DATE(1970,1,1)</f>
        <v>42292.539548611108</v>
      </c>
      <c r="T284" s="15">
        <f>(((J284/60)/60)/24)+DATE(1970,1,1)</f>
        <v>42313.58121527778</v>
      </c>
      <c r="U284" t="b">
        <f>AND(L284,N284)</f>
        <v>0</v>
      </c>
    </row>
    <row r="285" spans="1:21" ht="20" customHeight="1" x14ac:dyDescent="0.35">
      <c r="A285" s="13">
        <f>F285/E285</f>
        <v>1.0526</v>
      </c>
      <c r="B285">
        <v>403</v>
      </c>
      <c r="C285" s="3" t="s">
        <v>404</v>
      </c>
      <c r="D285" s="3" t="s">
        <v>4513</v>
      </c>
      <c r="E285" s="5">
        <v>5000</v>
      </c>
      <c r="F285" s="5">
        <v>5263</v>
      </c>
      <c r="G285" t="s">
        <v>8219</v>
      </c>
      <c r="H285" t="s">
        <v>8224</v>
      </c>
      <c r="I285" t="s">
        <v>8246</v>
      </c>
      <c r="J285">
        <v>1312960080</v>
      </c>
      <c r="K285">
        <v>1308900441</v>
      </c>
      <c r="L285" t="b">
        <v>0</v>
      </c>
      <c r="M285">
        <v>70</v>
      </c>
      <c r="N285" t="b">
        <v>1</v>
      </c>
      <c r="O285" t="s">
        <v>8269</v>
      </c>
      <c r="P285" s="9">
        <f>IFERROR(F285/M285,"NULL")</f>
        <v>75.185714285714283</v>
      </c>
      <c r="Q285" t="str">
        <f>LEFT(O285,SEARCH("/",O285,1)-1)</f>
        <v>film &amp; video</v>
      </c>
      <c r="R285" t="str">
        <f>RIGHT(O285,LEN(O285)-SEARCH("/",O285,1))</f>
        <v>documentary</v>
      </c>
      <c r="S285" s="17">
        <f>(((K285/60)/60)/24)+DATE(1970,1,1)</f>
        <v>40718.310659722221</v>
      </c>
      <c r="T285" s="15">
        <f>(((J285/60)/60)/24)+DATE(1970,1,1)</f>
        <v>40765.297222222223</v>
      </c>
      <c r="U285" t="b">
        <f>AND(L285,N285)</f>
        <v>0</v>
      </c>
    </row>
    <row r="286" spans="1:21" ht="20" customHeight="1" x14ac:dyDescent="0.35">
      <c r="A286" s="13">
        <f>F286/E286</f>
        <v>1.0309142857142857</v>
      </c>
      <c r="B286">
        <v>404</v>
      </c>
      <c r="C286" s="3" t="s">
        <v>405</v>
      </c>
      <c r="D286" s="3" t="s">
        <v>4514</v>
      </c>
      <c r="E286" s="5">
        <v>35000</v>
      </c>
      <c r="F286" s="5">
        <v>36082</v>
      </c>
      <c r="G286" t="s">
        <v>8219</v>
      </c>
      <c r="H286" t="s">
        <v>8224</v>
      </c>
      <c r="I286" t="s">
        <v>8246</v>
      </c>
      <c r="J286">
        <v>1391641440</v>
      </c>
      <c r="K286">
        <v>1389107062</v>
      </c>
      <c r="L286" t="b">
        <v>0</v>
      </c>
      <c r="M286">
        <v>271</v>
      </c>
      <c r="N286" t="b">
        <v>1</v>
      </c>
      <c r="O286" t="s">
        <v>8269</v>
      </c>
      <c r="P286" s="9">
        <f>IFERROR(F286/M286,"NULL")</f>
        <v>133.14391143911439</v>
      </c>
      <c r="Q286" t="str">
        <f>LEFT(O286,SEARCH("/",O286,1)-1)</f>
        <v>film &amp; video</v>
      </c>
      <c r="R286" t="str">
        <f>RIGHT(O286,LEN(O286)-SEARCH("/",O286,1))</f>
        <v>documentary</v>
      </c>
      <c r="S286" s="17">
        <f>(((K286/60)/60)/24)+DATE(1970,1,1)</f>
        <v>41646.628032407411</v>
      </c>
      <c r="T286" s="15">
        <f>(((J286/60)/60)/24)+DATE(1970,1,1)</f>
        <v>41675.961111111108</v>
      </c>
      <c r="U286" t="b">
        <f>AND(L286,N286)</f>
        <v>0</v>
      </c>
    </row>
    <row r="287" spans="1:21" ht="20" customHeight="1" x14ac:dyDescent="0.35">
      <c r="A287" s="13">
        <f>F287/E287</f>
        <v>1.0765957446808512</v>
      </c>
      <c r="B287">
        <v>405</v>
      </c>
      <c r="C287" s="3" t="s">
        <v>406</v>
      </c>
      <c r="D287" s="3" t="s">
        <v>4515</v>
      </c>
      <c r="E287" s="5">
        <v>2820</v>
      </c>
      <c r="F287" s="5">
        <v>3036</v>
      </c>
      <c r="G287" t="s">
        <v>8219</v>
      </c>
      <c r="H287" t="s">
        <v>8224</v>
      </c>
      <c r="I287" t="s">
        <v>8246</v>
      </c>
      <c r="J287">
        <v>1394071339</v>
      </c>
      <c r="K287">
        <v>1391479339</v>
      </c>
      <c r="L287" t="b">
        <v>0</v>
      </c>
      <c r="M287">
        <v>55</v>
      </c>
      <c r="N287" t="b">
        <v>1</v>
      </c>
      <c r="O287" t="s">
        <v>8269</v>
      </c>
      <c r="P287" s="9">
        <f>IFERROR(F287/M287,"NULL")</f>
        <v>55.2</v>
      </c>
      <c r="Q287" t="str">
        <f>LEFT(O287,SEARCH("/",O287,1)-1)</f>
        <v>film &amp; video</v>
      </c>
      <c r="R287" t="str">
        <f>RIGHT(O287,LEN(O287)-SEARCH("/",O287,1))</f>
        <v>documentary</v>
      </c>
      <c r="S287" s="17">
        <f>(((K287/60)/60)/24)+DATE(1970,1,1)</f>
        <v>41674.08494212963</v>
      </c>
      <c r="T287" s="15">
        <f>(((J287/60)/60)/24)+DATE(1970,1,1)</f>
        <v>41704.08494212963</v>
      </c>
      <c r="U287" t="b">
        <f>AND(L287,N287)</f>
        <v>0</v>
      </c>
    </row>
    <row r="288" spans="1:21" ht="20" customHeight="1" x14ac:dyDescent="0.35">
      <c r="A288" s="13">
        <f>F288/E288</f>
        <v>1.0770464285714285</v>
      </c>
      <c r="B288">
        <v>406</v>
      </c>
      <c r="C288" s="3" t="s">
        <v>407</v>
      </c>
      <c r="D288" s="3" t="s">
        <v>4516</v>
      </c>
      <c r="E288" s="5">
        <v>2800</v>
      </c>
      <c r="F288" s="5">
        <v>3015.73</v>
      </c>
      <c r="G288" t="s">
        <v>8219</v>
      </c>
      <c r="H288" t="s">
        <v>8224</v>
      </c>
      <c r="I288" t="s">
        <v>8246</v>
      </c>
      <c r="J288">
        <v>1304920740</v>
      </c>
      <c r="K288">
        <v>1301975637</v>
      </c>
      <c r="L288" t="b">
        <v>0</v>
      </c>
      <c r="M288">
        <v>35</v>
      </c>
      <c r="N288" t="b">
        <v>1</v>
      </c>
      <c r="O288" t="s">
        <v>8269</v>
      </c>
      <c r="P288" s="9">
        <f>IFERROR(F288/M288,"NULL")</f>
        <v>86.163714285714292</v>
      </c>
      <c r="Q288" t="str">
        <f>LEFT(O288,SEARCH("/",O288,1)-1)</f>
        <v>film &amp; video</v>
      </c>
      <c r="R288" t="str">
        <f>RIGHT(O288,LEN(O288)-SEARCH("/",O288,1))</f>
        <v>documentary</v>
      </c>
      <c r="S288" s="17">
        <f>(((K288/60)/60)/24)+DATE(1970,1,1)</f>
        <v>40638.162465277775</v>
      </c>
      <c r="T288" s="15">
        <f>(((J288/60)/60)/24)+DATE(1970,1,1)</f>
        <v>40672.249305555553</v>
      </c>
      <c r="U288" t="b">
        <f>AND(L288,N288)</f>
        <v>0</v>
      </c>
    </row>
    <row r="289" spans="1:21" ht="20" customHeight="1" x14ac:dyDescent="0.35">
      <c r="A289" s="13">
        <f>F289/E289</f>
        <v>1.0155000000000001</v>
      </c>
      <c r="B289">
        <v>407</v>
      </c>
      <c r="C289" s="3" t="s">
        <v>408</v>
      </c>
      <c r="D289" s="3" t="s">
        <v>4517</v>
      </c>
      <c r="E289" s="5">
        <v>2000</v>
      </c>
      <c r="F289" s="5">
        <v>2031</v>
      </c>
      <c r="G289" t="s">
        <v>8219</v>
      </c>
      <c r="H289" t="s">
        <v>8224</v>
      </c>
      <c r="I289" t="s">
        <v>8246</v>
      </c>
      <c r="J289">
        <v>1321739650</v>
      </c>
      <c r="K289">
        <v>1316552050</v>
      </c>
      <c r="L289" t="b">
        <v>0</v>
      </c>
      <c r="M289">
        <v>22</v>
      </c>
      <c r="N289" t="b">
        <v>1</v>
      </c>
      <c r="O289" t="s">
        <v>8269</v>
      </c>
      <c r="P289" s="9">
        <f>IFERROR(F289/M289,"NULL")</f>
        <v>92.318181818181813</v>
      </c>
      <c r="Q289" t="str">
        <f>LEFT(O289,SEARCH("/",O289,1)-1)</f>
        <v>film &amp; video</v>
      </c>
      <c r="R289" t="str">
        <f>RIGHT(O289,LEN(O289)-SEARCH("/",O289,1))</f>
        <v>documentary</v>
      </c>
      <c r="S289" s="17">
        <f>(((K289/60)/60)/24)+DATE(1970,1,1)</f>
        <v>40806.870949074073</v>
      </c>
      <c r="T289" s="15">
        <f>(((J289/60)/60)/24)+DATE(1970,1,1)</f>
        <v>40866.912615740745</v>
      </c>
      <c r="U289" t="b">
        <f>AND(L289,N289)</f>
        <v>0</v>
      </c>
    </row>
    <row r="290" spans="1:21" ht="20" customHeight="1" x14ac:dyDescent="0.35">
      <c r="A290" s="13">
        <f>F290/E290</f>
        <v>1.0143766666666667</v>
      </c>
      <c r="B290">
        <v>408</v>
      </c>
      <c r="C290" s="3" t="s">
        <v>409</v>
      </c>
      <c r="D290" s="3" t="s">
        <v>4518</v>
      </c>
      <c r="E290" s="5">
        <v>6000</v>
      </c>
      <c r="F290" s="5">
        <v>6086.26</v>
      </c>
      <c r="G290" t="s">
        <v>8219</v>
      </c>
      <c r="H290" t="s">
        <v>8224</v>
      </c>
      <c r="I290" t="s">
        <v>8246</v>
      </c>
      <c r="J290">
        <v>1383676790</v>
      </c>
      <c r="K290">
        <v>1380217190</v>
      </c>
      <c r="L290" t="b">
        <v>0</v>
      </c>
      <c r="M290">
        <v>38</v>
      </c>
      <c r="N290" t="b">
        <v>1</v>
      </c>
      <c r="O290" t="s">
        <v>8269</v>
      </c>
      <c r="P290" s="9">
        <f>IFERROR(F290/M290,"NULL")</f>
        <v>160.16473684210527</v>
      </c>
      <c r="Q290" t="str">
        <f>LEFT(O290,SEARCH("/",O290,1)-1)</f>
        <v>film &amp; video</v>
      </c>
      <c r="R290" t="str">
        <f>RIGHT(O290,LEN(O290)-SEARCH("/",O290,1))</f>
        <v>documentary</v>
      </c>
      <c r="S290" s="17">
        <f>(((K290/60)/60)/24)+DATE(1970,1,1)</f>
        <v>41543.735995370371</v>
      </c>
      <c r="T290" s="15">
        <f>(((J290/60)/60)/24)+DATE(1970,1,1)</f>
        <v>41583.777662037035</v>
      </c>
      <c r="U290" t="b">
        <f>AND(L290,N290)</f>
        <v>0</v>
      </c>
    </row>
    <row r="291" spans="1:21" ht="20" customHeight="1" x14ac:dyDescent="0.35">
      <c r="A291" s="13">
        <f>F291/E291</f>
        <v>1.3680000000000001</v>
      </c>
      <c r="B291">
        <v>409</v>
      </c>
      <c r="C291" s="3" t="s">
        <v>410</v>
      </c>
      <c r="D291" s="3" t="s">
        <v>4519</v>
      </c>
      <c r="E291" s="5">
        <v>500</v>
      </c>
      <c r="F291" s="5">
        <v>684</v>
      </c>
      <c r="G291" t="s">
        <v>8219</v>
      </c>
      <c r="H291" t="s">
        <v>8225</v>
      </c>
      <c r="I291" t="s">
        <v>8247</v>
      </c>
      <c r="J291">
        <v>1469220144</v>
      </c>
      <c r="K291">
        <v>1466628144</v>
      </c>
      <c r="L291" t="b">
        <v>0</v>
      </c>
      <c r="M291">
        <v>15</v>
      </c>
      <c r="N291" t="b">
        <v>1</v>
      </c>
      <c r="O291" t="s">
        <v>8269</v>
      </c>
      <c r="P291" s="9">
        <f>IFERROR(F291/M291,"NULL")</f>
        <v>45.6</v>
      </c>
      <c r="Q291" t="str">
        <f>LEFT(O291,SEARCH("/",O291,1)-1)</f>
        <v>film &amp; video</v>
      </c>
      <c r="R291" t="str">
        <f>RIGHT(O291,LEN(O291)-SEARCH("/",O291,1))</f>
        <v>documentary</v>
      </c>
      <c r="S291" s="17">
        <f>(((K291/60)/60)/24)+DATE(1970,1,1)</f>
        <v>42543.862777777773</v>
      </c>
      <c r="T291" s="15">
        <f>(((J291/60)/60)/24)+DATE(1970,1,1)</f>
        <v>42573.862777777773</v>
      </c>
      <c r="U291" t="b">
        <f>AND(L291,N291)</f>
        <v>0</v>
      </c>
    </row>
    <row r="292" spans="1:21" ht="20" customHeight="1" x14ac:dyDescent="0.35">
      <c r="A292" s="13">
        <f>F292/E292</f>
        <v>1.2829999999999999</v>
      </c>
      <c r="B292">
        <v>410</v>
      </c>
      <c r="C292" s="3" t="s">
        <v>411</v>
      </c>
      <c r="D292" s="3" t="s">
        <v>4520</v>
      </c>
      <c r="E292" s="5">
        <v>1000</v>
      </c>
      <c r="F292" s="5">
        <v>1283</v>
      </c>
      <c r="G292" t="s">
        <v>8219</v>
      </c>
      <c r="H292" t="s">
        <v>8229</v>
      </c>
      <c r="I292" t="s">
        <v>8251</v>
      </c>
      <c r="J292">
        <v>1434670397</v>
      </c>
      <c r="K292">
        <v>1429486397</v>
      </c>
      <c r="L292" t="b">
        <v>0</v>
      </c>
      <c r="M292">
        <v>7</v>
      </c>
      <c r="N292" t="b">
        <v>1</v>
      </c>
      <c r="O292" t="s">
        <v>8269</v>
      </c>
      <c r="P292" s="9">
        <f>IFERROR(F292/M292,"NULL")</f>
        <v>183.28571428571428</v>
      </c>
      <c r="Q292" t="str">
        <f>LEFT(O292,SEARCH("/",O292,1)-1)</f>
        <v>film &amp; video</v>
      </c>
      <c r="R292" t="str">
        <f>RIGHT(O292,LEN(O292)-SEARCH("/",O292,1))</f>
        <v>documentary</v>
      </c>
      <c r="S292" s="17">
        <f>(((K292/60)/60)/24)+DATE(1970,1,1)</f>
        <v>42113.981446759266</v>
      </c>
      <c r="T292" s="15">
        <f>(((J292/60)/60)/24)+DATE(1970,1,1)</f>
        <v>42173.981446759266</v>
      </c>
      <c r="U292" t="b">
        <f>AND(L292,N292)</f>
        <v>0</v>
      </c>
    </row>
    <row r="293" spans="1:21" ht="20" customHeight="1" x14ac:dyDescent="0.35">
      <c r="A293" s="13">
        <f>F293/E293</f>
        <v>1.0105</v>
      </c>
      <c r="B293">
        <v>411</v>
      </c>
      <c r="C293" s="3" t="s">
        <v>412</v>
      </c>
      <c r="D293" s="3" t="s">
        <v>4521</v>
      </c>
      <c r="E293" s="5">
        <v>30000</v>
      </c>
      <c r="F293" s="5">
        <v>30315</v>
      </c>
      <c r="G293" t="s">
        <v>8219</v>
      </c>
      <c r="H293" t="s">
        <v>8224</v>
      </c>
      <c r="I293" t="s">
        <v>8246</v>
      </c>
      <c r="J293">
        <v>1387688400</v>
      </c>
      <c r="K293">
        <v>1384920804</v>
      </c>
      <c r="L293" t="b">
        <v>0</v>
      </c>
      <c r="M293">
        <v>241</v>
      </c>
      <c r="N293" t="b">
        <v>1</v>
      </c>
      <c r="O293" t="s">
        <v>8269</v>
      </c>
      <c r="P293" s="9">
        <f>IFERROR(F293/M293,"NULL")</f>
        <v>125.78838174273859</v>
      </c>
      <c r="Q293" t="str">
        <f>LEFT(O293,SEARCH("/",O293,1)-1)</f>
        <v>film &amp; video</v>
      </c>
      <c r="R293" t="str">
        <f>RIGHT(O293,LEN(O293)-SEARCH("/",O293,1))</f>
        <v>documentary</v>
      </c>
      <c r="S293" s="17">
        <f>(((K293/60)/60)/24)+DATE(1970,1,1)</f>
        <v>41598.17597222222</v>
      </c>
      <c r="T293" s="15">
        <f>(((J293/60)/60)/24)+DATE(1970,1,1)</f>
        <v>41630.208333333336</v>
      </c>
      <c r="U293" t="b">
        <f>AND(L293,N293)</f>
        <v>0</v>
      </c>
    </row>
    <row r="294" spans="1:21" ht="20" customHeight="1" x14ac:dyDescent="0.35">
      <c r="A294" s="13">
        <f>F294/E294</f>
        <v>1.2684</v>
      </c>
      <c r="B294">
        <v>412</v>
      </c>
      <c r="C294" s="3" t="s">
        <v>413</v>
      </c>
      <c r="D294" s="3" t="s">
        <v>4522</v>
      </c>
      <c r="E294" s="5">
        <v>2500</v>
      </c>
      <c r="F294" s="5">
        <v>3171</v>
      </c>
      <c r="G294" t="s">
        <v>8219</v>
      </c>
      <c r="H294" t="s">
        <v>8224</v>
      </c>
      <c r="I294" t="s">
        <v>8246</v>
      </c>
      <c r="J294">
        <v>1343238578</v>
      </c>
      <c r="K294">
        <v>1341856178</v>
      </c>
      <c r="L294" t="b">
        <v>0</v>
      </c>
      <c r="M294">
        <v>55</v>
      </c>
      <c r="N294" t="b">
        <v>1</v>
      </c>
      <c r="O294" t="s">
        <v>8269</v>
      </c>
      <c r="P294" s="9">
        <f>IFERROR(F294/M294,"NULL")</f>
        <v>57.654545454545456</v>
      </c>
      <c r="Q294" t="str">
        <f>LEFT(O294,SEARCH("/",O294,1)-1)</f>
        <v>film &amp; video</v>
      </c>
      <c r="R294" t="str">
        <f>RIGHT(O294,LEN(O294)-SEARCH("/",O294,1))</f>
        <v>documentary</v>
      </c>
      <c r="S294" s="17">
        <f>(((K294/60)/60)/24)+DATE(1970,1,1)</f>
        <v>41099.742800925924</v>
      </c>
      <c r="T294" s="15">
        <f>(((J294/60)/60)/24)+DATE(1970,1,1)</f>
        <v>41115.742800925924</v>
      </c>
      <c r="U294" t="b">
        <f>AND(L294,N294)</f>
        <v>0</v>
      </c>
    </row>
    <row r="295" spans="1:21" ht="20" customHeight="1" x14ac:dyDescent="0.35">
      <c r="A295" s="13">
        <f>F295/E295</f>
        <v>1.0508593749999999</v>
      </c>
      <c r="B295">
        <v>413</v>
      </c>
      <c r="C295" s="3" t="s">
        <v>414</v>
      </c>
      <c r="D295" s="3" t="s">
        <v>4523</v>
      </c>
      <c r="E295" s="5">
        <v>12800</v>
      </c>
      <c r="F295" s="5">
        <v>13451</v>
      </c>
      <c r="G295" t="s">
        <v>8219</v>
      </c>
      <c r="H295" t="s">
        <v>8224</v>
      </c>
      <c r="I295" t="s">
        <v>8246</v>
      </c>
      <c r="J295">
        <v>1342731811</v>
      </c>
      <c r="K295">
        <v>1340139811</v>
      </c>
      <c r="L295" t="b">
        <v>0</v>
      </c>
      <c r="M295">
        <v>171</v>
      </c>
      <c r="N295" t="b">
        <v>1</v>
      </c>
      <c r="O295" t="s">
        <v>8269</v>
      </c>
      <c r="P295" s="9">
        <f>IFERROR(F295/M295,"NULL")</f>
        <v>78.660818713450297</v>
      </c>
      <c r="Q295" t="str">
        <f>LEFT(O295,SEARCH("/",O295,1)-1)</f>
        <v>film &amp; video</v>
      </c>
      <c r="R295" t="str">
        <f>RIGHT(O295,LEN(O295)-SEARCH("/",O295,1))</f>
        <v>documentary</v>
      </c>
      <c r="S295" s="17">
        <f>(((K295/60)/60)/24)+DATE(1970,1,1)</f>
        <v>41079.877442129626</v>
      </c>
      <c r="T295" s="15">
        <f>(((J295/60)/60)/24)+DATE(1970,1,1)</f>
        <v>41109.877442129626</v>
      </c>
      <c r="U295" t="b">
        <f>AND(L295,N295)</f>
        <v>0</v>
      </c>
    </row>
    <row r="296" spans="1:21" ht="20" customHeight="1" x14ac:dyDescent="0.35">
      <c r="A296" s="13">
        <f>F296/E296</f>
        <v>1.0285405405405406</v>
      </c>
      <c r="B296">
        <v>414</v>
      </c>
      <c r="C296" s="3" t="s">
        <v>415</v>
      </c>
      <c r="D296" s="3" t="s">
        <v>4524</v>
      </c>
      <c r="E296" s="5">
        <v>18500</v>
      </c>
      <c r="F296" s="5">
        <v>19028</v>
      </c>
      <c r="G296" t="s">
        <v>8219</v>
      </c>
      <c r="H296" t="s">
        <v>8224</v>
      </c>
      <c r="I296" t="s">
        <v>8246</v>
      </c>
      <c r="J296">
        <v>1381541465</v>
      </c>
      <c r="K296">
        <v>1378949465</v>
      </c>
      <c r="L296" t="b">
        <v>0</v>
      </c>
      <c r="M296">
        <v>208</v>
      </c>
      <c r="N296" t="b">
        <v>1</v>
      </c>
      <c r="O296" t="s">
        <v>8269</v>
      </c>
      <c r="P296" s="9">
        <f>IFERROR(F296/M296,"NULL")</f>
        <v>91.480769230769226</v>
      </c>
      <c r="Q296" t="str">
        <f>LEFT(O296,SEARCH("/",O296,1)-1)</f>
        <v>film &amp; video</v>
      </c>
      <c r="R296" t="str">
        <f>RIGHT(O296,LEN(O296)-SEARCH("/",O296,1))</f>
        <v>documentary</v>
      </c>
      <c r="S296" s="17">
        <f>(((K296/60)/60)/24)+DATE(1970,1,1)</f>
        <v>41529.063252314816</v>
      </c>
      <c r="T296" s="15">
        <f>(((J296/60)/60)/24)+DATE(1970,1,1)</f>
        <v>41559.063252314816</v>
      </c>
      <c r="U296" t="b">
        <f>AND(L296,N296)</f>
        <v>0</v>
      </c>
    </row>
    <row r="297" spans="1:21" ht="20" customHeight="1" x14ac:dyDescent="0.35">
      <c r="A297" s="13">
        <f>F297/E297</f>
        <v>1.0214714285714286</v>
      </c>
      <c r="B297">
        <v>415</v>
      </c>
      <c r="C297" s="3" t="s">
        <v>416</v>
      </c>
      <c r="D297" s="3" t="s">
        <v>4525</v>
      </c>
      <c r="E297" s="5">
        <v>1400</v>
      </c>
      <c r="F297" s="5">
        <v>1430.06</v>
      </c>
      <c r="G297" t="s">
        <v>8219</v>
      </c>
      <c r="H297" t="s">
        <v>8229</v>
      </c>
      <c r="I297" t="s">
        <v>8251</v>
      </c>
      <c r="J297">
        <v>1413547200</v>
      </c>
      <c r="K297">
        <v>1411417602</v>
      </c>
      <c r="L297" t="b">
        <v>0</v>
      </c>
      <c r="M297">
        <v>21</v>
      </c>
      <c r="N297" t="b">
        <v>1</v>
      </c>
      <c r="O297" t="s">
        <v>8269</v>
      </c>
      <c r="P297" s="9">
        <f>IFERROR(F297/M297,"NULL")</f>
        <v>68.09809523809524</v>
      </c>
      <c r="Q297" t="str">
        <f>LEFT(O297,SEARCH("/",O297,1)-1)</f>
        <v>film &amp; video</v>
      </c>
      <c r="R297" t="str">
        <f>RIGHT(O297,LEN(O297)-SEARCH("/",O297,1))</f>
        <v>documentary</v>
      </c>
      <c r="S297" s="17">
        <f>(((K297/60)/60)/24)+DATE(1970,1,1)</f>
        <v>41904.851875</v>
      </c>
      <c r="T297" s="15">
        <f>(((J297/60)/60)/24)+DATE(1970,1,1)</f>
        <v>41929.5</v>
      </c>
      <c r="U297" t="b">
        <f>AND(L297,N297)</f>
        <v>0</v>
      </c>
    </row>
    <row r="298" spans="1:21" ht="20" customHeight="1" x14ac:dyDescent="0.35">
      <c r="A298" s="13">
        <f>F298/E298</f>
        <v>1.2021700000000002</v>
      </c>
      <c r="B298">
        <v>416</v>
      </c>
      <c r="C298" s="3" t="s">
        <v>417</v>
      </c>
      <c r="D298" s="3" t="s">
        <v>4526</v>
      </c>
      <c r="E298" s="5">
        <v>1000</v>
      </c>
      <c r="F298" s="5">
        <v>1202.17</v>
      </c>
      <c r="G298" t="s">
        <v>8219</v>
      </c>
      <c r="H298" t="s">
        <v>8224</v>
      </c>
      <c r="I298" t="s">
        <v>8246</v>
      </c>
      <c r="J298">
        <v>1391851831</v>
      </c>
      <c r="K298">
        <v>1389259831</v>
      </c>
      <c r="L298" t="b">
        <v>0</v>
      </c>
      <c r="M298">
        <v>25</v>
      </c>
      <c r="N298" t="b">
        <v>1</v>
      </c>
      <c r="O298" t="s">
        <v>8269</v>
      </c>
      <c r="P298" s="9">
        <f>IFERROR(F298/M298,"NULL")</f>
        <v>48.086800000000004</v>
      </c>
      <c r="Q298" t="str">
        <f>LEFT(O298,SEARCH("/",O298,1)-1)</f>
        <v>film &amp; video</v>
      </c>
      <c r="R298" t="str">
        <f>RIGHT(O298,LEN(O298)-SEARCH("/",O298,1))</f>
        <v>documentary</v>
      </c>
      <c r="S298" s="17">
        <f>(((K298/60)/60)/24)+DATE(1970,1,1)</f>
        <v>41648.396192129629</v>
      </c>
      <c r="T298" s="15">
        <f>(((J298/60)/60)/24)+DATE(1970,1,1)</f>
        <v>41678.396192129629</v>
      </c>
      <c r="U298" t="b">
        <f>AND(L298,N298)</f>
        <v>0</v>
      </c>
    </row>
    <row r="299" spans="1:21" ht="20" customHeight="1" x14ac:dyDescent="0.35">
      <c r="A299" s="13">
        <f>F299/E299</f>
        <v>1.0024761904761905</v>
      </c>
      <c r="B299">
        <v>417</v>
      </c>
      <c r="C299" s="3" t="s">
        <v>418</v>
      </c>
      <c r="D299" s="3" t="s">
        <v>4527</v>
      </c>
      <c r="E299" s="5">
        <v>10500</v>
      </c>
      <c r="F299" s="5">
        <v>10526</v>
      </c>
      <c r="G299" t="s">
        <v>8219</v>
      </c>
      <c r="H299" t="s">
        <v>8224</v>
      </c>
      <c r="I299" t="s">
        <v>8246</v>
      </c>
      <c r="J299">
        <v>1365395580</v>
      </c>
      <c r="K299">
        <v>1364426260</v>
      </c>
      <c r="L299" t="b">
        <v>0</v>
      </c>
      <c r="M299">
        <v>52</v>
      </c>
      <c r="N299" t="b">
        <v>1</v>
      </c>
      <c r="O299" t="s">
        <v>8269</v>
      </c>
      <c r="P299" s="9">
        <f>IFERROR(F299/M299,"NULL")</f>
        <v>202.42307692307693</v>
      </c>
      <c r="Q299" t="str">
        <f>LEFT(O299,SEARCH("/",O299,1)-1)</f>
        <v>film &amp; video</v>
      </c>
      <c r="R299" t="str">
        <f>RIGHT(O299,LEN(O299)-SEARCH("/",O299,1))</f>
        <v>documentary</v>
      </c>
      <c r="S299" s="17">
        <f>(((K299/60)/60)/24)+DATE(1970,1,1)</f>
        <v>41360.970601851855</v>
      </c>
      <c r="T299" s="15">
        <f>(((J299/60)/60)/24)+DATE(1970,1,1)</f>
        <v>41372.189583333333</v>
      </c>
      <c r="U299" t="b">
        <f>AND(L299,N299)</f>
        <v>0</v>
      </c>
    </row>
    <row r="300" spans="1:21" ht="20" customHeight="1" x14ac:dyDescent="0.35">
      <c r="A300" s="13">
        <f>F300/E300</f>
        <v>1.0063392857142857</v>
      </c>
      <c r="B300">
        <v>418</v>
      </c>
      <c r="C300" s="3" t="s">
        <v>419</v>
      </c>
      <c r="D300" s="3" t="s">
        <v>4528</v>
      </c>
      <c r="E300" s="5">
        <v>22400</v>
      </c>
      <c r="F300" s="5">
        <v>22542</v>
      </c>
      <c r="G300" t="s">
        <v>8219</v>
      </c>
      <c r="H300" t="s">
        <v>8224</v>
      </c>
      <c r="I300" t="s">
        <v>8246</v>
      </c>
      <c r="J300">
        <v>1437633997</v>
      </c>
      <c r="K300">
        <v>1435041997</v>
      </c>
      <c r="L300" t="b">
        <v>0</v>
      </c>
      <c r="M300">
        <v>104</v>
      </c>
      <c r="N300" t="b">
        <v>1</v>
      </c>
      <c r="O300" t="s">
        <v>8269</v>
      </c>
      <c r="P300" s="9">
        <f>IFERROR(F300/M300,"NULL")</f>
        <v>216.75</v>
      </c>
      <c r="Q300" t="str">
        <f>LEFT(O300,SEARCH("/",O300,1)-1)</f>
        <v>film &amp; video</v>
      </c>
      <c r="R300" t="str">
        <f>RIGHT(O300,LEN(O300)-SEARCH("/",O300,1))</f>
        <v>documentary</v>
      </c>
      <c r="S300" s="17">
        <f>(((K300/60)/60)/24)+DATE(1970,1,1)</f>
        <v>42178.282372685186</v>
      </c>
      <c r="T300" s="15">
        <f>(((J300/60)/60)/24)+DATE(1970,1,1)</f>
        <v>42208.282372685186</v>
      </c>
      <c r="U300" t="b">
        <f>AND(L300,N300)</f>
        <v>0</v>
      </c>
    </row>
    <row r="301" spans="1:21" ht="20" customHeight="1" x14ac:dyDescent="0.35">
      <c r="A301" s="13">
        <f>F301/E301</f>
        <v>1.004375</v>
      </c>
      <c r="B301">
        <v>419</v>
      </c>
      <c r="C301" s="3" t="s">
        <v>420</v>
      </c>
      <c r="D301" s="3" t="s">
        <v>4529</v>
      </c>
      <c r="E301" s="5">
        <v>8000</v>
      </c>
      <c r="F301" s="5">
        <v>8035</v>
      </c>
      <c r="G301" t="s">
        <v>8219</v>
      </c>
      <c r="H301" t="s">
        <v>8224</v>
      </c>
      <c r="I301" t="s">
        <v>8246</v>
      </c>
      <c r="J301">
        <v>1372536787</v>
      </c>
      <c r="K301">
        <v>1367352787</v>
      </c>
      <c r="L301" t="b">
        <v>0</v>
      </c>
      <c r="M301">
        <v>73</v>
      </c>
      <c r="N301" t="b">
        <v>1</v>
      </c>
      <c r="O301" t="s">
        <v>8269</v>
      </c>
      <c r="P301" s="9">
        <f>IFERROR(F301/M301,"NULL")</f>
        <v>110.06849315068493</v>
      </c>
      <c r="Q301" t="str">
        <f>LEFT(O301,SEARCH("/",O301,1)-1)</f>
        <v>film &amp; video</v>
      </c>
      <c r="R301" t="str">
        <f>RIGHT(O301,LEN(O301)-SEARCH("/",O301,1))</f>
        <v>documentary</v>
      </c>
      <c r="S301" s="17">
        <f>(((K301/60)/60)/24)+DATE(1970,1,1)</f>
        <v>41394.842442129629</v>
      </c>
      <c r="T301" s="15">
        <f>(((J301/60)/60)/24)+DATE(1970,1,1)</f>
        <v>41454.842442129629</v>
      </c>
      <c r="U301" t="b">
        <f>AND(L301,N301)</f>
        <v>0</v>
      </c>
    </row>
    <row r="302" spans="1:21" ht="20" customHeight="1" x14ac:dyDescent="0.35">
      <c r="A302" s="13">
        <f>F302/E302</f>
        <v>1.0209999999999999</v>
      </c>
      <c r="B302">
        <v>520</v>
      </c>
      <c r="C302" s="3" t="s">
        <v>521</v>
      </c>
      <c r="D302" s="3" t="s">
        <v>4630</v>
      </c>
      <c r="E302" s="5">
        <v>5000</v>
      </c>
      <c r="F302" s="5">
        <v>5105</v>
      </c>
      <c r="G302" t="s">
        <v>8219</v>
      </c>
      <c r="H302" t="s">
        <v>8225</v>
      </c>
      <c r="I302" t="s">
        <v>8247</v>
      </c>
      <c r="J302">
        <v>1449766261</v>
      </c>
      <c r="K302">
        <v>1447174261</v>
      </c>
      <c r="L302" t="b">
        <v>0</v>
      </c>
      <c r="M302">
        <v>34</v>
      </c>
      <c r="N302" t="b">
        <v>1</v>
      </c>
      <c r="O302" t="s">
        <v>8271</v>
      </c>
      <c r="P302" s="9">
        <f>IFERROR(F302/M302,"NULL")</f>
        <v>150.14705882352942</v>
      </c>
      <c r="Q302" t="str">
        <f>LEFT(O302,SEARCH("/",O302,1)-1)</f>
        <v>theater</v>
      </c>
      <c r="R302" t="str">
        <f>RIGHT(O302,LEN(O302)-SEARCH("/",O302,1))</f>
        <v>plays</v>
      </c>
      <c r="S302" s="17">
        <f>(((K302/60)/60)/24)+DATE(1970,1,1)</f>
        <v>42318.702094907407</v>
      </c>
      <c r="T302" s="15">
        <f>(((J302/60)/60)/24)+DATE(1970,1,1)</f>
        <v>42348.702094907407</v>
      </c>
      <c r="U302" t="b">
        <f>AND(L302,N302)</f>
        <v>0</v>
      </c>
    </row>
    <row r="303" spans="1:21" ht="20" customHeight="1" x14ac:dyDescent="0.35">
      <c r="A303" s="13">
        <f>F303/E303</f>
        <v>1.0464</v>
      </c>
      <c r="B303">
        <v>521</v>
      </c>
      <c r="C303" s="3" t="s">
        <v>522</v>
      </c>
      <c r="D303" s="3" t="s">
        <v>4631</v>
      </c>
      <c r="E303" s="5">
        <v>5000</v>
      </c>
      <c r="F303" s="5">
        <v>5232</v>
      </c>
      <c r="G303" t="s">
        <v>8219</v>
      </c>
      <c r="H303" t="s">
        <v>8224</v>
      </c>
      <c r="I303" t="s">
        <v>8246</v>
      </c>
      <c r="J303">
        <v>1477976340</v>
      </c>
      <c r="K303">
        <v>1475460819</v>
      </c>
      <c r="L303" t="b">
        <v>0</v>
      </c>
      <c r="M303">
        <v>56</v>
      </c>
      <c r="N303" t="b">
        <v>1</v>
      </c>
      <c r="O303" t="s">
        <v>8271</v>
      </c>
      <c r="P303" s="9">
        <f>IFERROR(F303/M303,"NULL")</f>
        <v>93.428571428571431</v>
      </c>
      <c r="Q303" t="str">
        <f>LEFT(O303,SEARCH("/",O303,1)-1)</f>
        <v>theater</v>
      </c>
      <c r="R303" t="str">
        <f>RIGHT(O303,LEN(O303)-SEARCH("/",O303,1))</f>
        <v>plays</v>
      </c>
      <c r="S303" s="17">
        <f>(((K303/60)/60)/24)+DATE(1970,1,1)</f>
        <v>42646.092812499999</v>
      </c>
      <c r="T303" s="15">
        <f>(((J303/60)/60)/24)+DATE(1970,1,1)</f>
        <v>42675.207638888889</v>
      </c>
      <c r="U303" t="b">
        <f>AND(L303,N303)</f>
        <v>0</v>
      </c>
    </row>
    <row r="304" spans="1:21" ht="20" customHeight="1" x14ac:dyDescent="0.35">
      <c r="A304" s="13">
        <f>F304/E304</f>
        <v>1.1466666666666667</v>
      </c>
      <c r="B304">
        <v>522</v>
      </c>
      <c r="C304" s="3" t="s">
        <v>523</v>
      </c>
      <c r="D304" s="3" t="s">
        <v>4632</v>
      </c>
      <c r="E304" s="5">
        <v>3000</v>
      </c>
      <c r="F304" s="5">
        <v>3440</v>
      </c>
      <c r="G304" t="s">
        <v>8219</v>
      </c>
      <c r="H304" t="s">
        <v>8224</v>
      </c>
      <c r="I304" t="s">
        <v>8246</v>
      </c>
      <c r="J304">
        <v>1458518325</v>
      </c>
      <c r="K304">
        <v>1456793925</v>
      </c>
      <c r="L304" t="b">
        <v>0</v>
      </c>
      <c r="M304">
        <v>31</v>
      </c>
      <c r="N304" t="b">
        <v>1</v>
      </c>
      <c r="O304" t="s">
        <v>8271</v>
      </c>
      <c r="P304" s="9">
        <f>IFERROR(F304/M304,"NULL")</f>
        <v>110.96774193548387</v>
      </c>
      <c r="Q304" t="str">
        <f>LEFT(O304,SEARCH("/",O304,1)-1)</f>
        <v>theater</v>
      </c>
      <c r="R304" t="str">
        <f>RIGHT(O304,LEN(O304)-SEARCH("/",O304,1))</f>
        <v>plays</v>
      </c>
      <c r="S304" s="17">
        <f>(((K304/60)/60)/24)+DATE(1970,1,1)</f>
        <v>42430.040798611109</v>
      </c>
      <c r="T304" s="15">
        <f>(((J304/60)/60)/24)+DATE(1970,1,1)</f>
        <v>42449.999131944445</v>
      </c>
      <c r="U304" t="b">
        <f>AND(L304,N304)</f>
        <v>0</v>
      </c>
    </row>
    <row r="305" spans="1:21" ht="20" customHeight="1" x14ac:dyDescent="0.35">
      <c r="A305" s="13">
        <f>F305/E305</f>
        <v>1.206</v>
      </c>
      <c r="B305">
        <v>523</v>
      </c>
      <c r="C305" s="3" t="s">
        <v>524</v>
      </c>
      <c r="D305" s="3" t="s">
        <v>4633</v>
      </c>
      <c r="E305" s="5">
        <v>5000</v>
      </c>
      <c r="F305" s="5">
        <v>6030</v>
      </c>
      <c r="G305" t="s">
        <v>8219</v>
      </c>
      <c r="H305" t="s">
        <v>8224</v>
      </c>
      <c r="I305" t="s">
        <v>8246</v>
      </c>
      <c r="J305">
        <v>1442805076</v>
      </c>
      <c r="K305">
        <v>1440213076</v>
      </c>
      <c r="L305" t="b">
        <v>0</v>
      </c>
      <c r="M305">
        <v>84</v>
      </c>
      <c r="N305" t="b">
        <v>1</v>
      </c>
      <c r="O305" t="s">
        <v>8271</v>
      </c>
      <c r="P305" s="9">
        <f>IFERROR(F305/M305,"NULL")</f>
        <v>71.785714285714292</v>
      </c>
      <c r="Q305" t="str">
        <f>LEFT(O305,SEARCH("/",O305,1)-1)</f>
        <v>theater</v>
      </c>
      <c r="R305" t="str">
        <f>RIGHT(O305,LEN(O305)-SEARCH("/",O305,1))</f>
        <v>plays</v>
      </c>
      <c r="S305" s="17">
        <f>(((K305/60)/60)/24)+DATE(1970,1,1)</f>
        <v>42238.13282407407</v>
      </c>
      <c r="T305" s="15">
        <f>(((J305/60)/60)/24)+DATE(1970,1,1)</f>
        <v>42268.13282407407</v>
      </c>
      <c r="U305" t="b">
        <f>AND(L305,N305)</f>
        <v>0</v>
      </c>
    </row>
    <row r="306" spans="1:21" ht="20" customHeight="1" x14ac:dyDescent="0.35">
      <c r="A306" s="13">
        <f>F306/E306</f>
        <v>1.0867285714285715</v>
      </c>
      <c r="B306">
        <v>524</v>
      </c>
      <c r="C306" s="3" t="s">
        <v>525</v>
      </c>
      <c r="D306" s="3" t="s">
        <v>4634</v>
      </c>
      <c r="E306" s="5">
        <v>3500</v>
      </c>
      <c r="F306" s="5">
        <v>3803.55</v>
      </c>
      <c r="G306" t="s">
        <v>8219</v>
      </c>
      <c r="H306" t="s">
        <v>8225</v>
      </c>
      <c r="I306" t="s">
        <v>8247</v>
      </c>
      <c r="J306">
        <v>1464801169</v>
      </c>
      <c r="K306">
        <v>1462209169</v>
      </c>
      <c r="L306" t="b">
        <v>0</v>
      </c>
      <c r="M306">
        <v>130</v>
      </c>
      <c r="N306" t="b">
        <v>1</v>
      </c>
      <c r="O306" t="s">
        <v>8271</v>
      </c>
      <c r="P306" s="9">
        <f>IFERROR(F306/M306,"NULL")</f>
        <v>29.258076923076924</v>
      </c>
      <c r="Q306" t="str">
        <f>LEFT(O306,SEARCH("/",O306,1)-1)</f>
        <v>theater</v>
      </c>
      <c r="R306" t="str">
        <f>RIGHT(O306,LEN(O306)-SEARCH("/",O306,1))</f>
        <v>plays</v>
      </c>
      <c r="S306" s="17">
        <f>(((K306/60)/60)/24)+DATE(1970,1,1)</f>
        <v>42492.717233796298</v>
      </c>
      <c r="T306" s="15">
        <f>(((J306/60)/60)/24)+DATE(1970,1,1)</f>
        <v>42522.717233796298</v>
      </c>
      <c r="U306" t="b">
        <f>AND(L306,N306)</f>
        <v>0</v>
      </c>
    </row>
    <row r="307" spans="1:21" ht="20" customHeight="1" x14ac:dyDescent="0.35">
      <c r="A307" s="13">
        <f>F307/E307</f>
        <v>1</v>
      </c>
      <c r="B307">
        <v>525</v>
      </c>
      <c r="C307" s="3" t="s">
        <v>526</v>
      </c>
      <c r="D307" s="3" t="s">
        <v>4635</v>
      </c>
      <c r="E307" s="5">
        <v>12000</v>
      </c>
      <c r="F307" s="5">
        <v>12000</v>
      </c>
      <c r="G307" t="s">
        <v>8219</v>
      </c>
      <c r="H307" t="s">
        <v>8224</v>
      </c>
      <c r="I307" t="s">
        <v>8246</v>
      </c>
      <c r="J307">
        <v>1410601041</v>
      </c>
      <c r="K307">
        <v>1406713041</v>
      </c>
      <c r="L307" t="b">
        <v>0</v>
      </c>
      <c r="M307">
        <v>12</v>
      </c>
      <c r="N307" t="b">
        <v>1</v>
      </c>
      <c r="O307" t="s">
        <v>8271</v>
      </c>
      <c r="P307" s="9">
        <f>IFERROR(F307/M307,"NULL")</f>
        <v>1000</v>
      </c>
      <c r="Q307" t="str">
        <f>LEFT(O307,SEARCH("/",O307,1)-1)</f>
        <v>theater</v>
      </c>
      <c r="R307" t="str">
        <f>RIGHT(O307,LEN(O307)-SEARCH("/",O307,1))</f>
        <v>plays</v>
      </c>
      <c r="S307" s="17">
        <f>(((K307/60)/60)/24)+DATE(1970,1,1)</f>
        <v>41850.400937500002</v>
      </c>
      <c r="T307" s="15">
        <f>(((J307/60)/60)/24)+DATE(1970,1,1)</f>
        <v>41895.400937500002</v>
      </c>
      <c r="U307" t="b">
        <f>AND(L307,N307)</f>
        <v>0</v>
      </c>
    </row>
    <row r="308" spans="1:21" ht="20" customHeight="1" x14ac:dyDescent="0.35">
      <c r="A308" s="13">
        <f>F308/E308</f>
        <v>1.1399999999999999</v>
      </c>
      <c r="B308">
        <v>526</v>
      </c>
      <c r="C308" s="3" t="s">
        <v>527</v>
      </c>
      <c r="D308" s="3" t="s">
        <v>4636</v>
      </c>
      <c r="E308" s="5">
        <v>1500</v>
      </c>
      <c r="F308" s="5">
        <v>1710</v>
      </c>
      <c r="G308" t="s">
        <v>8219</v>
      </c>
      <c r="H308" t="s">
        <v>8225</v>
      </c>
      <c r="I308" t="s">
        <v>8247</v>
      </c>
      <c r="J308">
        <v>1438966800</v>
      </c>
      <c r="K308">
        <v>1436278344</v>
      </c>
      <c r="L308" t="b">
        <v>0</v>
      </c>
      <c r="M308">
        <v>23</v>
      </c>
      <c r="N308" t="b">
        <v>1</v>
      </c>
      <c r="O308" t="s">
        <v>8271</v>
      </c>
      <c r="P308" s="9">
        <f>IFERROR(F308/M308,"NULL")</f>
        <v>74.347826086956516</v>
      </c>
      <c r="Q308" t="str">
        <f>LEFT(O308,SEARCH("/",O308,1)-1)</f>
        <v>theater</v>
      </c>
      <c r="R308" t="str">
        <f>RIGHT(O308,LEN(O308)-SEARCH("/",O308,1))</f>
        <v>plays</v>
      </c>
      <c r="S308" s="17">
        <f>(((K308/60)/60)/24)+DATE(1970,1,1)</f>
        <v>42192.591944444444</v>
      </c>
      <c r="T308" s="15">
        <f>(((J308/60)/60)/24)+DATE(1970,1,1)</f>
        <v>42223.708333333328</v>
      </c>
      <c r="U308" t="b">
        <f>AND(L308,N308)</f>
        <v>0</v>
      </c>
    </row>
    <row r="309" spans="1:21" ht="20" customHeight="1" x14ac:dyDescent="0.35">
      <c r="A309" s="13">
        <f>F309/E309</f>
        <v>1.0085</v>
      </c>
      <c r="B309">
        <v>527</v>
      </c>
      <c r="C309" s="3" t="s">
        <v>528</v>
      </c>
      <c r="D309" s="3" t="s">
        <v>4637</v>
      </c>
      <c r="E309" s="5">
        <v>10000</v>
      </c>
      <c r="F309" s="5">
        <v>10085</v>
      </c>
      <c r="G309" t="s">
        <v>8219</v>
      </c>
      <c r="H309" t="s">
        <v>8224</v>
      </c>
      <c r="I309" t="s">
        <v>8246</v>
      </c>
      <c r="J309">
        <v>1487347500</v>
      </c>
      <c r="K309">
        <v>1484715366</v>
      </c>
      <c r="L309" t="b">
        <v>0</v>
      </c>
      <c r="M309">
        <v>158</v>
      </c>
      <c r="N309" t="b">
        <v>1</v>
      </c>
      <c r="O309" t="s">
        <v>8271</v>
      </c>
      <c r="P309" s="9">
        <f>IFERROR(F309/M309,"NULL")</f>
        <v>63.829113924050631</v>
      </c>
      <c r="Q309" t="str">
        <f>LEFT(O309,SEARCH("/",O309,1)-1)</f>
        <v>theater</v>
      </c>
      <c r="R309" t="str">
        <f>RIGHT(O309,LEN(O309)-SEARCH("/",O309,1))</f>
        <v>plays</v>
      </c>
      <c r="S309" s="17">
        <f>(((K309/60)/60)/24)+DATE(1970,1,1)</f>
        <v>42753.205625000002</v>
      </c>
      <c r="T309" s="15">
        <f>(((J309/60)/60)/24)+DATE(1970,1,1)</f>
        <v>42783.670138888891</v>
      </c>
      <c r="U309" t="b">
        <f>AND(L309,N309)</f>
        <v>0</v>
      </c>
    </row>
    <row r="310" spans="1:21" ht="20" customHeight="1" x14ac:dyDescent="0.35">
      <c r="A310" s="13">
        <f>F310/E310</f>
        <v>1.1565217391304348</v>
      </c>
      <c r="B310">
        <v>528</v>
      </c>
      <c r="C310" s="3" t="s">
        <v>529</v>
      </c>
      <c r="D310" s="3" t="s">
        <v>4638</v>
      </c>
      <c r="E310" s="5">
        <v>1150</v>
      </c>
      <c r="F310" s="5">
        <v>1330</v>
      </c>
      <c r="G310" t="s">
        <v>8219</v>
      </c>
      <c r="H310" t="s">
        <v>8224</v>
      </c>
      <c r="I310" t="s">
        <v>8246</v>
      </c>
      <c r="J310">
        <v>1434921600</v>
      </c>
      <c r="K310">
        <v>1433109907</v>
      </c>
      <c r="L310" t="b">
        <v>0</v>
      </c>
      <c r="M310">
        <v>30</v>
      </c>
      <c r="N310" t="b">
        <v>1</v>
      </c>
      <c r="O310" t="s">
        <v>8271</v>
      </c>
      <c r="P310" s="9">
        <f>IFERROR(F310/M310,"NULL")</f>
        <v>44.333333333333336</v>
      </c>
      <c r="Q310" t="str">
        <f>LEFT(O310,SEARCH("/",O310,1)-1)</f>
        <v>theater</v>
      </c>
      <c r="R310" t="str">
        <f>RIGHT(O310,LEN(O310)-SEARCH("/",O310,1))</f>
        <v>plays</v>
      </c>
      <c r="S310" s="17">
        <f>(((K310/60)/60)/24)+DATE(1970,1,1)</f>
        <v>42155.920219907406</v>
      </c>
      <c r="T310" s="15">
        <f>(((J310/60)/60)/24)+DATE(1970,1,1)</f>
        <v>42176.888888888891</v>
      </c>
      <c r="U310" t="b">
        <f>AND(L310,N310)</f>
        <v>0</v>
      </c>
    </row>
    <row r="311" spans="1:21" ht="20" customHeight="1" x14ac:dyDescent="0.35">
      <c r="A311" s="13">
        <f>F311/E311</f>
        <v>1.3041666666666667</v>
      </c>
      <c r="B311">
        <v>529</v>
      </c>
      <c r="C311" s="3" t="s">
        <v>530</v>
      </c>
      <c r="D311" s="3" t="s">
        <v>4639</v>
      </c>
      <c r="E311" s="5">
        <v>1200</v>
      </c>
      <c r="F311" s="5">
        <v>1565</v>
      </c>
      <c r="G311" t="s">
        <v>8219</v>
      </c>
      <c r="H311" t="s">
        <v>8229</v>
      </c>
      <c r="I311" t="s">
        <v>8251</v>
      </c>
      <c r="J311">
        <v>1484110800</v>
      </c>
      <c r="K311">
        <v>1482281094</v>
      </c>
      <c r="L311" t="b">
        <v>0</v>
      </c>
      <c r="M311">
        <v>18</v>
      </c>
      <c r="N311" t="b">
        <v>1</v>
      </c>
      <c r="O311" t="s">
        <v>8271</v>
      </c>
      <c r="P311" s="9">
        <f>IFERROR(F311/M311,"NULL")</f>
        <v>86.944444444444443</v>
      </c>
      <c r="Q311" t="str">
        <f>LEFT(O311,SEARCH("/",O311,1)-1)</f>
        <v>theater</v>
      </c>
      <c r="R311" t="str">
        <f>RIGHT(O311,LEN(O311)-SEARCH("/",O311,1))</f>
        <v>plays</v>
      </c>
      <c r="S311" s="17">
        <f>(((K311/60)/60)/24)+DATE(1970,1,1)</f>
        <v>42725.031180555554</v>
      </c>
      <c r="T311" s="15">
        <f>(((J311/60)/60)/24)+DATE(1970,1,1)</f>
        <v>42746.208333333328</v>
      </c>
      <c r="U311" t="b">
        <f>AND(L311,N311)</f>
        <v>0</v>
      </c>
    </row>
    <row r="312" spans="1:21" ht="20" customHeight="1" x14ac:dyDescent="0.35">
      <c r="A312" s="13">
        <f>F312/E312</f>
        <v>1.0778267254038179</v>
      </c>
      <c r="B312">
        <v>530</v>
      </c>
      <c r="C312" s="3" t="s">
        <v>531</v>
      </c>
      <c r="D312" s="3" t="s">
        <v>4640</v>
      </c>
      <c r="E312" s="5">
        <v>3405</v>
      </c>
      <c r="F312" s="5">
        <v>3670</v>
      </c>
      <c r="G312" t="s">
        <v>8219</v>
      </c>
      <c r="H312" t="s">
        <v>8224</v>
      </c>
      <c r="I312" t="s">
        <v>8246</v>
      </c>
      <c r="J312">
        <v>1435111200</v>
      </c>
      <c r="K312">
        <v>1433254268</v>
      </c>
      <c r="L312" t="b">
        <v>0</v>
      </c>
      <c r="M312">
        <v>29</v>
      </c>
      <c r="N312" t="b">
        <v>1</v>
      </c>
      <c r="O312" t="s">
        <v>8271</v>
      </c>
      <c r="P312" s="9">
        <f>IFERROR(F312/M312,"NULL")</f>
        <v>126.55172413793103</v>
      </c>
      <c r="Q312" t="str">
        <f>LEFT(O312,SEARCH("/",O312,1)-1)</f>
        <v>theater</v>
      </c>
      <c r="R312" t="str">
        <f>RIGHT(O312,LEN(O312)-SEARCH("/",O312,1))</f>
        <v>plays</v>
      </c>
      <c r="S312" s="17">
        <f>(((K312/60)/60)/24)+DATE(1970,1,1)</f>
        <v>42157.591064814813</v>
      </c>
      <c r="T312" s="15">
        <f>(((J312/60)/60)/24)+DATE(1970,1,1)</f>
        <v>42179.083333333328</v>
      </c>
      <c r="U312" t="b">
        <f>AND(L312,N312)</f>
        <v>0</v>
      </c>
    </row>
    <row r="313" spans="1:21" ht="20" customHeight="1" x14ac:dyDescent="0.35">
      <c r="A313" s="13">
        <f>F313/E313</f>
        <v>1</v>
      </c>
      <c r="B313">
        <v>531</v>
      </c>
      <c r="C313" s="3" t="s">
        <v>532</v>
      </c>
      <c r="D313" s="3" t="s">
        <v>4641</v>
      </c>
      <c r="E313" s="5">
        <v>4000</v>
      </c>
      <c r="F313" s="5">
        <v>4000</v>
      </c>
      <c r="G313" t="s">
        <v>8219</v>
      </c>
      <c r="H313" t="s">
        <v>8224</v>
      </c>
      <c r="I313" t="s">
        <v>8246</v>
      </c>
      <c r="J313">
        <v>1481957940</v>
      </c>
      <c r="K313">
        <v>1478050429</v>
      </c>
      <c r="L313" t="b">
        <v>0</v>
      </c>
      <c r="M313">
        <v>31</v>
      </c>
      <c r="N313" t="b">
        <v>1</v>
      </c>
      <c r="O313" t="s">
        <v>8271</v>
      </c>
      <c r="P313" s="9">
        <f>IFERROR(F313/M313,"NULL")</f>
        <v>129.03225806451613</v>
      </c>
      <c r="Q313" t="str">
        <f>LEFT(O313,SEARCH("/",O313,1)-1)</f>
        <v>theater</v>
      </c>
      <c r="R313" t="str">
        <f>RIGHT(O313,LEN(O313)-SEARCH("/",O313,1))</f>
        <v>plays</v>
      </c>
      <c r="S313" s="17">
        <f>(((K313/60)/60)/24)+DATE(1970,1,1)</f>
        <v>42676.065150462964</v>
      </c>
      <c r="T313" s="15">
        <f>(((J313/60)/60)/24)+DATE(1970,1,1)</f>
        <v>42721.290972222225</v>
      </c>
      <c r="U313" t="b">
        <f>AND(L313,N313)</f>
        <v>0</v>
      </c>
    </row>
    <row r="314" spans="1:21" ht="20" customHeight="1" x14ac:dyDescent="0.35">
      <c r="A314" s="13">
        <f>F314/E314</f>
        <v>1.2324999999999999</v>
      </c>
      <c r="B314">
        <v>532</v>
      </c>
      <c r="C314" s="3" t="s">
        <v>533</v>
      </c>
      <c r="D314" s="3" t="s">
        <v>4642</v>
      </c>
      <c r="E314" s="5">
        <v>10000</v>
      </c>
      <c r="F314" s="5">
        <v>12325</v>
      </c>
      <c r="G314" t="s">
        <v>8219</v>
      </c>
      <c r="H314" t="s">
        <v>8224</v>
      </c>
      <c r="I314" t="s">
        <v>8246</v>
      </c>
      <c r="J314">
        <v>1463098208</v>
      </c>
      <c r="K314">
        <v>1460506208</v>
      </c>
      <c r="L314" t="b">
        <v>0</v>
      </c>
      <c r="M314">
        <v>173</v>
      </c>
      <c r="N314" t="b">
        <v>1</v>
      </c>
      <c r="O314" t="s">
        <v>8271</v>
      </c>
      <c r="P314" s="9">
        <f>IFERROR(F314/M314,"NULL")</f>
        <v>71.242774566473983</v>
      </c>
      <c r="Q314" t="str">
        <f>LEFT(O314,SEARCH("/",O314,1)-1)</f>
        <v>theater</v>
      </c>
      <c r="R314" t="str">
        <f>RIGHT(O314,LEN(O314)-SEARCH("/",O314,1))</f>
        <v>plays</v>
      </c>
      <c r="S314" s="17">
        <f>(((K314/60)/60)/24)+DATE(1970,1,1)</f>
        <v>42473.007037037038</v>
      </c>
      <c r="T314" s="15">
        <f>(((J314/60)/60)/24)+DATE(1970,1,1)</f>
        <v>42503.007037037038</v>
      </c>
      <c r="U314" t="b">
        <f>AND(L314,N314)</f>
        <v>0</v>
      </c>
    </row>
    <row r="315" spans="1:21" ht="20" customHeight="1" x14ac:dyDescent="0.35">
      <c r="A315" s="13">
        <f>F315/E315</f>
        <v>1.002</v>
      </c>
      <c r="B315">
        <v>533</v>
      </c>
      <c r="C315" s="3" t="s">
        <v>534</v>
      </c>
      <c r="D315" s="3" t="s">
        <v>4643</v>
      </c>
      <c r="E315" s="5">
        <v>2000</v>
      </c>
      <c r="F315" s="5">
        <v>2004</v>
      </c>
      <c r="G315" t="s">
        <v>8219</v>
      </c>
      <c r="H315" t="s">
        <v>8225</v>
      </c>
      <c r="I315" t="s">
        <v>8247</v>
      </c>
      <c r="J315">
        <v>1463394365</v>
      </c>
      <c r="K315">
        <v>1461320765</v>
      </c>
      <c r="L315" t="b">
        <v>0</v>
      </c>
      <c r="M315">
        <v>17</v>
      </c>
      <c r="N315" t="b">
        <v>1</v>
      </c>
      <c r="O315" t="s">
        <v>8271</v>
      </c>
      <c r="P315" s="9">
        <f>IFERROR(F315/M315,"NULL")</f>
        <v>117.88235294117646</v>
      </c>
      <c r="Q315" t="str">
        <f>LEFT(O315,SEARCH("/",O315,1)-1)</f>
        <v>theater</v>
      </c>
      <c r="R315" t="str">
        <f>RIGHT(O315,LEN(O315)-SEARCH("/",O315,1))</f>
        <v>plays</v>
      </c>
      <c r="S315" s="17">
        <f>(((K315/60)/60)/24)+DATE(1970,1,1)</f>
        <v>42482.43478009259</v>
      </c>
      <c r="T315" s="15">
        <f>(((J315/60)/60)/24)+DATE(1970,1,1)</f>
        <v>42506.43478009259</v>
      </c>
      <c r="U315" t="b">
        <f>AND(L315,N315)</f>
        <v>0</v>
      </c>
    </row>
    <row r="316" spans="1:21" ht="20" customHeight="1" x14ac:dyDescent="0.35">
      <c r="A316" s="13">
        <f>F316/E316</f>
        <v>1.0466666666666666</v>
      </c>
      <c r="B316">
        <v>534</v>
      </c>
      <c r="C316" s="3" t="s">
        <v>535</v>
      </c>
      <c r="D316" s="3" t="s">
        <v>4644</v>
      </c>
      <c r="E316" s="5">
        <v>15000</v>
      </c>
      <c r="F316" s="5">
        <v>15700</v>
      </c>
      <c r="G316" t="s">
        <v>8219</v>
      </c>
      <c r="H316" t="s">
        <v>8234</v>
      </c>
      <c r="I316" t="s">
        <v>8254</v>
      </c>
      <c r="J316">
        <v>1446418800</v>
      </c>
      <c r="K316">
        <v>1443036470</v>
      </c>
      <c r="L316" t="b">
        <v>0</v>
      </c>
      <c r="M316">
        <v>48</v>
      </c>
      <c r="N316" t="b">
        <v>1</v>
      </c>
      <c r="O316" t="s">
        <v>8271</v>
      </c>
      <c r="P316" s="9">
        <f>IFERROR(F316/M316,"NULL")</f>
        <v>327.08333333333331</v>
      </c>
      <c r="Q316" t="str">
        <f>LEFT(O316,SEARCH("/",O316,1)-1)</f>
        <v>theater</v>
      </c>
      <c r="R316" t="str">
        <f>RIGHT(O316,LEN(O316)-SEARCH("/",O316,1))</f>
        <v>plays</v>
      </c>
      <c r="S316" s="17">
        <f>(((K316/60)/60)/24)+DATE(1970,1,1)</f>
        <v>42270.810995370368</v>
      </c>
      <c r="T316" s="15">
        <f>(((J316/60)/60)/24)+DATE(1970,1,1)</f>
        <v>42309.958333333328</v>
      </c>
      <c r="U316" t="b">
        <f>AND(L316,N316)</f>
        <v>0</v>
      </c>
    </row>
    <row r="317" spans="1:21" ht="20" customHeight="1" x14ac:dyDescent="0.35">
      <c r="A317" s="13">
        <f>F317/E317</f>
        <v>1.0249999999999999</v>
      </c>
      <c r="B317">
        <v>535</v>
      </c>
      <c r="C317" s="3" t="s">
        <v>536</v>
      </c>
      <c r="D317" s="3" t="s">
        <v>4645</v>
      </c>
      <c r="E317" s="5">
        <v>2000</v>
      </c>
      <c r="F317" s="5">
        <v>2050</v>
      </c>
      <c r="G317" t="s">
        <v>8219</v>
      </c>
      <c r="H317" t="s">
        <v>8225</v>
      </c>
      <c r="I317" t="s">
        <v>8247</v>
      </c>
      <c r="J317">
        <v>1483707905</v>
      </c>
      <c r="K317">
        <v>1481115905</v>
      </c>
      <c r="L317" t="b">
        <v>0</v>
      </c>
      <c r="M317">
        <v>59</v>
      </c>
      <c r="N317" t="b">
        <v>1</v>
      </c>
      <c r="O317" t="s">
        <v>8271</v>
      </c>
      <c r="P317" s="9">
        <f>IFERROR(F317/M317,"NULL")</f>
        <v>34.745762711864408</v>
      </c>
      <c r="Q317" t="str">
        <f>LEFT(O317,SEARCH("/",O317,1)-1)</f>
        <v>theater</v>
      </c>
      <c r="R317" t="str">
        <f>RIGHT(O317,LEN(O317)-SEARCH("/",O317,1))</f>
        <v>plays</v>
      </c>
      <c r="S317" s="17">
        <f>(((K317/60)/60)/24)+DATE(1970,1,1)</f>
        <v>42711.545196759253</v>
      </c>
      <c r="T317" s="15">
        <f>(((J317/60)/60)/24)+DATE(1970,1,1)</f>
        <v>42741.545196759253</v>
      </c>
      <c r="U317" t="b">
        <f>AND(L317,N317)</f>
        <v>0</v>
      </c>
    </row>
    <row r="318" spans="1:21" ht="20" customHeight="1" x14ac:dyDescent="0.35">
      <c r="A318" s="13">
        <f>F318/E318</f>
        <v>1.1825757575757576</v>
      </c>
      <c r="B318">
        <v>536</v>
      </c>
      <c r="C318" s="3" t="s">
        <v>537</v>
      </c>
      <c r="D318" s="3" t="s">
        <v>4646</v>
      </c>
      <c r="E318" s="5">
        <v>3300</v>
      </c>
      <c r="F318" s="5">
        <v>3902.5</v>
      </c>
      <c r="G318" t="s">
        <v>8219</v>
      </c>
      <c r="H318" t="s">
        <v>8225</v>
      </c>
      <c r="I318" t="s">
        <v>8247</v>
      </c>
      <c r="J318">
        <v>1438624800</v>
      </c>
      <c r="K318">
        <v>1435133807</v>
      </c>
      <c r="L318" t="b">
        <v>0</v>
      </c>
      <c r="M318">
        <v>39</v>
      </c>
      <c r="N318" t="b">
        <v>1</v>
      </c>
      <c r="O318" t="s">
        <v>8271</v>
      </c>
      <c r="P318" s="9">
        <f>IFERROR(F318/M318,"NULL")</f>
        <v>100.06410256410257</v>
      </c>
      <c r="Q318" t="str">
        <f>LEFT(O318,SEARCH("/",O318,1)-1)</f>
        <v>theater</v>
      </c>
      <c r="R318" t="str">
        <f>RIGHT(O318,LEN(O318)-SEARCH("/",O318,1))</f>
        <v>plays</v>
      </c>
      <c r="S318" s="17">
        <f>(((K318/60)/60)/24)+DATE(1970,1,1)</f>
        <v>42179.344988425932</v>
      </c>
      <c r="T318" s="15">
        <f>(((J318/60)/60)/24)+DATE(1970,1,1)</f>
        <v>42219.75</v>
      </c>
      <c r="U318" t="b">
        <f>AND(L318,N318)</f>
        <v>0</v>
      </c>
    </row>
    <row r="319" spans="1:21" ht="20" customHeight="1" x14ac:dyDescent="0.35">
      <c r="A319" s="13">
        <f>F319/E319</f>
        <v>1.2050000000000001</v>
      </c>
      <c r="B319">
        <v>537</v>
      </c>
      <c r="C319" s="3" t="s">
        <v>538</v>
      </c>
      <c r="D319" s="3" t="s">
        <v>4647</v>
      </c>
      <c r="E319" s="5">
        <v>2000</v>
      </c>
      <c r="F319" s="5">
        <v>2410</v>
      </c>
      <c r="G319" t="s">
        <v>8219</v>
      </c>
      <c r="H319" t="s">
        <v>8224</v>
      </c>
      <c r="I319" t="s">
        <v>8246</v>
      </c>
      <c r="J319">
        <v>1446665191</v>
      </c>
      <c r="K319">
        <v>1444069591</v>
      </c>
      <c r="L319" t="b">
        <v>0</v>
      </c>
      <c r="M319">
        <v>59</v>
      </c>
      <c r="N319" t="b">
        <v>1</v>
      </c>
      <c r="O319" t="s">
        <v>8271</v>
      </c>
      <c r="P319" s="9">
        <f>IFERROR(F319/M319,"NULL")</f>
        <v>40.847457627118644</v>
      </c>
      <c r="Q319" t="str">
        <f>LEFT(O319,SEARCH("/",O319,1)-1)</f>
        <v>theater</v>
      </c>
      <c r="R319" t="str">
        <f>RIGHT(O319,LEN(O319)-SEARCH("/",O319,1))</f>
        <v>plays</v>
      </c>
      <c r="S319" s="17">
        <f>(((K319/60)/60)/24)+DATE(1970,1,1)</f>
        <v>42282.768414351856</v>
      </c>
      <c r="T319" s="15">
        <f>(((J319/60)/60)/24)+DATE(1970,1,1)</f>
        <v>42312.810081018513</v>
      </c>
      <c r="U319" t="b">
        <f>AND(L319,N319)</f>
        <v>0</v>
      </c>
    </row>
    <row r="320" spans="1:21" ht="20" customHeight="1" x14ac:dyDescent="0.35">
      <c r="A320" s="13">
        <f>F320/E320</f>
        <v>3.0242</v>
      </c>
      <c r="B320">
        <v>538</v>
      </c>
      <c r="C320" s="3" t="s">
        <v>539</v>
      </c>
      <c r="D320" s="3" t="s">
        <v>4648</v>
      </c>
      <c r="E320" s="5">
        <v>5000</v>
      </c>
      <c r="F320" s="5">
        <v>15121</v>
      </c>
      <c r="G320" t="s">
        <v>8219</v>
      </c>
      <c r="H320" t="s">
        <v>8224</v>
      </c>
      <c r="I320" t="s">
        <v>8246</v>
      </c>
      <c r="J320">
        <v>1463166263</v>
      </c>
      <c r="K320">
        <v>1460574263</v>
      </c>
      <c r="L320" t="b">
        <v>0</v>
      </c>
      <c r="M320">
        <v>60</v>
      </c>
      <c r="N320" t="b">
        <v>1</v>
      </c>
      <c r="O320" t="s">
        <v>8271</v>
      </c>
      <c r="P320" s="9">
        <f>IFERROR(F320/M320,"NULL")</f>
        <v>252.01666666666668</v>
      </c>
      <c r="Q320" t="str">
        <f>LEFT(O320,SEARCH("/",O320,1)-1)</f>
        <v>theater</v>
      </c>
      <c r="R320" t="str">
        <f>RIGHT(O320,LEN(O320)-SEARCH("/",O320,1))</f>
        <v>plays</v>
      </c>
      <c r="S320" s="17">
        <f>(((K320/60)/60)/24)+DATE(1970,1,1)</f>
        <v>42473.794710648144</v>
      </c>
      <c r="T320" s="15">
        <f>(((J320/60)/60)/24)+DATE(1970,1,1)</f>
        <v>42503.794710648144</v>
      </c>
      <c r="U320" t="b">
        <f>AND(L320,N320)</f>
        <v>0</v>
      </c>
    </row>
    <row r="321" spans="1:21" ht="20" customHeight="1" x14ac:dyDescent="0.35">
      <c r="A321" s="13">
        <f>F321/E321</f>
        <v>1.00644</v>
      </c>
      <c r="B321">
        <v>539</v>
      </c>
      <c r="C321" s="3" t="s">
        <v>540</v>
      </c>
      <c r="D321" s="3" t="s">
        <v>4649</v>
      </c>
      <c r="E321" s="5">
        <v>500</v>
      </c>
      <c r="F321" s="5">
        <v>503.22</v>
      </c>
      <c r="G321" t="s">
        <v>8219</v>
      </c>
      <c r="H321" t="s">
        <v>8225</v>
      </c>
      <c r="I321" t="s">
        <v>8247</v>
      </c>
      <c r="J321">
        <v>1467681107</v>
      </c>
      <c r="K321">
        <v>1465866707</v>
      </c>
      <c r="L321" t="b">
        <v>0</v>
      </c>
      <c r="M321">
        <v>20</v>
      </c>
      <c r="N321" t="b">
        <v>1</v>
      </c>
      <c r="O321" t="s">
        <v>8271</v>
      </c>
      <c r="P321" s="9">
        <f>IFERROR(F321/M321,"NULL")</f>
        <v>25.161000000000001</v>
      </c>
      <c r="Q321" t="str">
        <f>LEFT(O321,SEARCH("/",O321,1)-1)</f>
        <v>theater</v>
      </c>
      <c r="R321" t="str">
        <f>RIGHT(O321,LEN(O321)-SEARCH("/",O321,1))</f>
        <v>plays</v>
      </c>
      <c r="S321" s="17">
        <f>(((K321/60)/60)/24)+DATE(1970,1,1)</f>
        <v>42535.049849537041</v>
      </c>
      <c r="T321" s="15">
        <f>(((J321/60)/60)/24)+DATE(1970,1,1)</f>
        <v>42556.049849537041</v>
      </c>
      <c r="U321" t="b">
        <f>AND(L321,N321)</f>
        <v>0</v>
      </c>
    </row>
    <row r="322" spans="1:21" ht="20" customHeight="1" x14ac:dyDescent="0.35">
      <c r="A322" s="13">
        <f>F322/E322</f>
        <v>1.4428571428571428</v>
      </c>
      <c r="B322">
        <v>640</v>
      </c>
      <c r="C322" s="3" t="s">
        <v>641</v>
      </c>
      <c r="D322" s="3" t="s">
        <v>4750</v>
      </c>
      <c r="E322" s="5">
        <v>70</v>
      </c>
      <c r="F322" s="5">
        <v>101</v>
      </c>
      <c r="G322" t="s">
        <v>8219</v>
      </c>
      <c r="H322" t="s">
        <v>8230</v>
      </c>
      <c r="I322" t="s">
        <v>8249</v>
      </c>
      <c r="J322">
        <v>1480028400</v>
      </c>
      <c r="K322">
        <v>1478685915</v>
      </c>
      <c r="L322" t="b">
        <v>0</v>
      </c>
      <c r="M322">
        <v>2</v>
      </c>
      <c r="N322" t="b">
        <v>1</v>
      </c>
      <c r="O322" t="s">
        <v>8273</v>
      </c>
      <c r="P322" s="9">
        <f>IFERROR(F322/M322,"NULL")</f>
        <v>50.5</v>
      </c>
      <c r="Q322" t="str">
        <f>LEFT(O322,SEARCH("/",O322,1)-1)</f>
        <v>technology</v>
      </c>
      <c r="R322" t="str">
        <f>RIGHT(O322,LEN(O322)-SEARCH("/",O322,1))</f>
        <v>wearables</v>
      </c>
      <c r="S322" s="17">
        <f>(((K322/60)/60)/24)+DATE(1970,1,1)</f>
        <v>42683.420312500006</v>
      </c>
      <c r="T322" s="15">
        <f>(((J322/60)/60)/24)+DATE(1970,1,1)</f>
        <v>42698.958333333328</v>
      </c>
      <c r="U322" t="b">
        <f>AND(L322,N322)</f>
        <v>0</v>
      </c>
    </row>
    <row r="323" spans="1:21" ht="20" customHeight="1" x14ac:dyDescent="0.35">
      <c r="A323" s="13">
        <f>F323/E323</f>
        <v>1.1916249999999999</v>
      </c>
      <c r="B323">
        <v>641</v>
      </c>
      <c r="C323" s="3" t="s">
        <v>642</v>
      </c>
      <c r="D323" s="3" t="s">
        <v>4751</v>
      </c>
      <c r="E323" s="5">
        <v>40000</v>
      </c>
      <c r="F323" s="5">
        <v>47665</v>
      </c>
      <c r="G323" t="s">
        <v>8219</v>
      </c>
      <c r="H323" t="s">
        <v>8224</v>
      </c>
      <c r="I323" t="s">
        <v>8246</v>
      </c>
      <c r="J323">
        <v>1439473248</v>
      </c>
      <c r="K323">
        <v>1436881248</v>
      </c>
      <c r="L323" t="b">
        <v>0</v>
      </c>
      <c r="M323">
        <v>315</v>
      </c>
      <c r="N323" t="b">
        <v>1</v>
      </c>
      <c r="O323" t="s">
        <v>8273</v>
      </c>
      <c r="P323" s="9">
        <f>IFERROR(F323/M323,"NULL")</f>
        <v>151.31746031746033</v>
      </c>
      <c r="Q323" t="str">
        <f>LEFT(O323,SEARCH("/",O323,1)-1)</f>
        <v>technology</v>
      </c>
      <c r="R323" t="str">
        <f>RIGHT(O323,LEN(O323)-SEARCH("/",O323,1))</f>
        <v>wearables</v>
      </c>
      <c r="S323" s="17">
        <f>(((K323/60)/60)/24)+DATE(1970,1,1)</f>
        <v>42199.57</v>
      </c>
      <c r="T323" s="15">
        <f>(((J323/60)/60)/24)+DATE(1970,1,1)</f>
        <v>42229.57</v>
      </c>
      <c r="U323" t="b">
        <f>AND(L323,N323)</f>
        <v>0</v>
      </c>
    </row>
    <row r="324" spans="1:21" ht="20" customHeight="1" x14ac:dyDescent="0.35">
      <c r="A324" s="13">
        <f>F324/E324</f>
        <v>14.604850000000001</v>
      </c>
      <c r="B324">
        <v>642</v>
      </c>
      <c r="C324" s="3" t="s">
        <v>643</v>
      </c>
      <c r="D324" s="3" t="s">
        <v>4752</v>
      </c>
      <c r="E324" s="5">
        <v>20000</v>
      </c>
      <c r="F324" s="5">
        <v>292097</v>
      </c>
      <c r="G324" t="s">
        <v>8219</v>
      </c>
      <c r="H324" t="s">
        <v>8236</v>
      </c>
      <c r="I324" t="s">
        <v>8249</v>
      </c>
      <c r="J324">
        <v>1439998674</v>
      </c>
      <c r="K324">
        <v>1436888274</v>
      </c>
      <c r="L324" t="b">
        <v>0</v>
      </c>
      <c r="M324">
        <v>2174</v>
      </c>
      <c r="N324" t="b">
        <v>1</v>
      </c>
      <c r="O324" t="s">
        <v>8273</v>
      </c>
      <c r="P324" s="9">
        <f>IFERROR(F324/M324,"NULL")</f>
        <v>134.3592456301748</v>
      </c>
      <c r="Q324" t="str">
        <f>LEFT(O324,SEARCH("/",O324,1)-1)</f>
        <v>technology</v>
      </c>
      <c r="R324" t="str">
        <f>RIGHT(O324,LEN(O324)-SEARCH("/",O324,1))</f>
        <v>wearables</v>
      </c>
      <c r="S324" s="17">
        <f>(((K324/60)/60)/24)+DATE(1970,1,1)</f>
        <v>42199.651319444441</v>
      </c>
      <c r="T324" s="15">
        <f>(((J324/60)/60)/24)+DATE(1970,1,1)</f>
        <v>42235.651319444441</v>
      </c>
      <c r="U324" t="b">
        <f>AND(L324,N324)</f>
        <v>0</v>
      </c>
    </row>
    <row r="325" spans="1:21" ht="20" customHeight="1" x14ac:dyDescent="0.35">
      <c r="A325" s="13">
        <f>F325/E325</f>
        <v>1.0580799999999999</v>
      </c>
      <c r="B325">
        <v>643</v>
      </c>
      <c r="C325" s="3" t="s">
        <v>644</v>
      </c>
      <c r="D325" s="3" t="s">
        <v>4753</v>
      </c>
      <c r="E325" s="5">
        <v>25000</v>
      </c>
      <c r="F325" s="5">
        <v>26452</v>
      </c>
      <c r="G325" t="s">
        <v>8219</v>
      </c>
      <c r="H325" t="s">
        <v>8224</v>
      </c>
      <c r="I325" t="s">
        <v>8246</v>
      </c>
      <c r="J325">
        <v>1433085875</v>
      </c>
      <c r="K325">
        <v>1428333875</v>
      </c>
      <c r="L325" t="b">
        <v>0</v>
      </c>
      <c r="M325">
        <v>152</v>
      </c>
      <c r="N325" t="b">
        <v>1</v>
      </c>
      <c r="O325" t="s">
        <v>8273</v>
      </c>
      <c r="P325" s="9">
        <f>IFERROR(F325/M325,"NULL")</f>
        <v>174.02631578947367</v>
      </c>
      <c r="Q325" t="str">
        <f>LEFT(O325,SEARCH("/",O325,1)-1)</f>
        <v>technology</v>
      </c>
      <c r="R325" t="str">
        <f>RIGHT(O325,LEN(O325)-SEARCH("/",O325,1))</f>
        <v>wearables</v>
      </c>
      <c r="S325" s="17">
        <f>(((K325/60)/60)/24)+DATE(1970,1,1)</f>
        <v>42100.642071759255</v>
      </c>
      <c r="T325" s="15">
        <f>(((J325/60)/60)/24)+DATE(1970,1,1)</f>
        <v>42155.642071759255</v>
      </c>
      <c r="U325" t="b">
        <f>AND(L325,N325)</f>
        <v>0</v>
      </c>
    </row>
    <row r="326" spans="1:21" ht="20" customHeight="1" x14ac:dyDescent="0.35">
      <c r="A326" s="13">
        <f>F326/E326</f>
        <v>3.0011791999999997</v>
      </c>
      <c r="B326">
        <v>644</v>
      </c>
      <c r="C326" s="3" t="s">
        <v>645</v>
      </c>
      <c r="D326" s="3" t="s">
        <v>4754</v>
      </c>
      <c r="E326" s="5">
        <v>25000</v>
      </c>
      <c r="F326" s="5">
        <v>75029.48</v>
      </c>
      <c r="G326" t="s">
        <v>8219</v>
      </c>
      <c r="H326" t="s">
        <v>8224</v>
      </c>
      <c r="I326" t="s">
        <v>8246</v>
      </c>
      <c r="J326">
        <v>1414544400</v>
      </c>
      <c r="K326">
        <v>1410883139</v>
      </c>
      <c r="L326" t="b">
        <v>0</v>
      </c>
      <c r="M326">
        <v>1021</v>
      </c>
      <c r="N326" t="b">
        <v>1</v>
      </c>
      <c r="O326" t="s">
        <v>8273</v>
      </c>
      <c r="P326" s="9">
        <f>IFERROR(F326/M326,"NULL")</f>
        <v>73.486268364348675</v>
      </c>
      <c r="Q326" t="str">
        <f>LEFT(O326,SEARCH("/",O326,1)-1)</f>
        <v>technology</v>
      </c>
      <c r="R326" t="str">
        <f>RIGHT(O326,LEN(O326)-SEARCH("/",O326,1))</f>
        <v>wearables</v>
      </c>
      <c r="S326" s="17">
        <f>(((K326/60)/60)/24)+DATE(1970,1,1)</f>
        <v>41898.665960648148</v>
      </c>
      <c r="T326" s="15">
        <f>(((J326/60)/60)/24)+DATE(1970,1,1)</f>
        <v>41941.041666666664</v>
      </c>
      <c r="U326" t="b">
        <f>AND(L326,N326)</f>
        <v>0</v>
      </c>
    </row>
    <row r="327" spans="1:21" ht="20" customHeight="1" x14ac:dyDescent="0.35">
      <c r="A327" s="13">
        <f>F327/E327</f>
        <v>2.7869999999999999</v>
      </c>
      <c r="B327">
        <v>645</v>
      </c>
      <c r="C327" s="3" t="s">
        <v>646</v>
      </c>
      <c r="D327" s="3" t="s">
        <v>4755</v>
      </c>
      <c r="E327" s="5">
        <v>2000</v>
      </c>
      <c r="F327" s="5">
        <v>5574</v>
      </c>
      <c r="G327" t="s">
        <v>8219</v>
      </c>
      <c r="H327" t="s">
        <v>8224</v>
      </c>
      <c r="I327" t="s">
        <v>8246</v>
      </c>
      <c r="J327">
        <v>1470962274</v>
      </c>
      <c r="K327">
        <v>1468370274</v>
      </c>
      <c r="L327" t="b">
        <v>0</v>
      </c>
      <c r="M327">
        <v>237</v>
      </c>
      <c r="N327" t="b">
        <v>1</v>
      </c>
      <c r="O327" t="s">
        <v>8273</v>
      </c>
      <c r="P327" s="9">
        <f>IFERROR(F327/M327,"NULL")</f>
        <v>23.518987341772153</v>
      </c>
      <c r="Q327" t="str">
        <f>LEFT(O327,SEARCH("/",O327,1)-1)</f>
        <v>technology</v>
      </c>
      <c r="R327" t="str">
        <f>RIGHT(O327,LEN(O327)-SEARCH("/",O327,1))</f>
        <v>wearables</v>
      </c>
      <c r="S327" s="17">
        <f>(((K327/60)/60)/24)+DATE(1970,1,1)</f>
        <v>42564.026319444441</v>
      </c>
      <c r="T327" s="15">
        <f>(((J327/60)/60)/24)+DATE(1970,1,1)</f>
        <v>42594.026319444441</v>
      </c>
      <c r="U327" t="b">
        <f>AND(L327,N327)</f>
        <v>0</v>
      </c>
    </row>
    <row r="328" spans="1:21" ht="20" customHeight="1" x14ac:dyDescent="0.35">
      <c r="A328" s="13">
        <f>F328/E328</f>
        <v>1.3187625000000001</v>
      </c>
      <c r="B328">
        <v>646</v>
      </c>
      <c r="C328" s="3" t="s">
        <v>647</v>
      </c>
      <c r="D328" s="3" t="s">
        <v>4756</v>
      </c>
      <c r="E328" s="5">
        <v>800</v>
      </c>
      <c r="F328" s="5">
        <v>1055.01</v>
      </c>
      <c r="G328" t="s">
        <v>8219</v>
      </c>
      <c r="H328" t="s">
        <v>8224</v>
      </c>
      <c r="I328" t="s">
        <v>8246</v>
      </c>
      <c r="J328">
        <v>1407788867</v>
      </c>
      <c r="K328">
        <v>1405196867</v>
      </c>
      <c r="L328" t="b">
        <v>0</v>
      </c>
      <c r="M328">
        <v>27</v>
      </c>
      <c r="N328" t="b">
        <v>1</v>
      </c>
      <c r="O328" t="s">
        <v>8273</v>
      </c>
      <c r="P328" s="9">
        <f>IFERROR(F328/M328,"NULL")</f>
        <v>39.074444444444445</v>
      </c>
      <c r="Q328" t="str">
        <f>LEFT(O328,SEARCH("/",O328,1)-1)</f>
        <v>technology</v>
      </c>
      <c r="R328" t="str">
        <f>RIGHT(O328,LEN(O328)-SEARCH("/",O328,1))</f>
        <v>wearables</v>
      </c>
      <c r="S328" s="17">
        <f>(((K328/60)/60)/24)+DATE(1970,1,1)</f>
        <v>41832.852627314816</v>
      </c>
      <c r="T328" s="15">
        <f>(((J328/60)/60)/24)+DATE(1970,1,1)</f>
        <v>41862.852627314816</v>
      </c>
      <c r="U328" t="b">
        <f>AND(L328,N328)</f>
        <v>0</v>
      </c>
    </row>
    <row r="329" spans="1:21" ht="20" customHeight="1" x14ac:dyDescent="0.35">
      <c r="A329" s="13">
        <f>F329/E329</f>
        <v>1.0705</v>
      </c>
      <c r="B329">
        <v>647</v>
      </c>
      <c r="C329" s="3" t="s">
        <v>648</v>
      </c>
      <c r="D329" s="3" t="s">
        <v>4757</v>
      </c>
      <c r="E329" s="5">
        <v>2000</v>
      </c>
      <c r="F329" s="5">
        <v>2141</v>
      </c>
      <c r="G329" t="s">
        <v>8219</v>
      </c>
      <c r="H329" t="s">
        <v>8229</v>
      </c>
      <c r="I329" t="s">
        <v>8251</v>
      </c>
      <c r="J329">
        <v>1458235549</v>
      </c>
      <c r="K329">
        <v>1455647149</v>
      </c>
      <c r="L329" t="b">
        <v>0</v>
      </c>
      <c r="M329">
        <v>17</v>
      </c>
      <c r="N329" t="b">
        <v>1</v>
      </c>
      <c r="O329" t="s">
        <v>8273</v>
      </c>
      <c r="P329" s="9">
        <f>IFERROR(F329/M329,"NULL")</f>
        <v>125.94117647058823</v>
      </c>
      <c r="Q329" t="str">
        <f>LEFT(O329,SEARCH("/",O329,1)-1)</f>
        <v>technology</v>
      </c>
      <c r="R329" t="str">
        <f>RIGHT(O329,LEN(O329)-SEARCH("/",O329,1))</f>
        <v>wearables</v>
      </c>
      <c r="S329" s="17">
        <f>(((K329/60)/60)/24)+DATE(1970,1,1)</f>
        <v>42416.767928240741</v>
      </c>
      <c r="T329" s="15">
        <f>(((J329/60)/60)/24)+DATE(1970,1,1)</f>
        <v>42446.726261574076</v>
      </c>
      <c r="U329" t="b">
        <f>AND(L329,N329)</f>
        <v>0</v>
      </c>
    </row>
    <row r="330" spans="1:21" ht="20" customHeight="1" x14ac:dyDescent="0.35">
      <c r="A330" s="13">
        <f>F330/E330</f>
        <v>1.2682285714285715</v>
      </c>
      <c r="B330">
        <v>648</v>
      </c>
      <c r="C330" s="3" t="s">
        <v>649</v>
      </c>
      <c r="D330" s="3" t="s">
        <v>4758</v>
      </c>
      <c r="E330" s="5">
        <v>35000</v>
      </c>
      <c r="F330" s="5">
        <v>44388</v>
      </c>
      <c r="G330" t="s">
        <v>8219</v>
      </c>
      <c r="H330" t="s">
        <v>8224</v>
      </c>
      <c r="I330" t="s">
        <v>8246</v>
      </c>
      <c r="J330">
        <v>1413304708</v>
      </c>
      <c r="K330">
        <v>1410280708</v>
      </c>
      <c r="L330" t="b">
        <v>0</v>
      </c>
      <c r="M330">
        <v>27</v>
      </c>
      <c r="N330" t="b">
        <v>1</v>
      </c>
      <c r="O330" t="s">
        <v>8273</v>
      </c>
      <c r="P330" s="9">
        <f>IFERROR(F330/M330,"NULL")</f>
        <v>1644</v>
      </c>
      <c r="Q330" t="str">
        <f>LEFT(O330,SEARCH("/",O330,1)-1)</f>
        <v>technology</v>
      </c>
      <c r="R330" t="str">
        <f>RIGHT(O330,LEN(O330)-SEARCH("/",O330,1))</f>
        <v>wearables</v>
      </c>
      <c r="S330" s="17">
        <f>(((K330/60)/60)/24)+DATE(1970,1,1)</f>
        <v>41891.693379629629</v>
      </c>
      <c r="T330" s="15">
        <f>(((J330/60)/60)/24)+DATE(1970,1,1)</f>
        <v>41926.693379629629</v>
      </c>
      <c r="U330" t="b">
        <f>AND(L330,N330)</f>
        <v>0</v>
      </c>
    </row>
    <row r="331" spans="1:21" ht="20" customHeight="1" x14ac:dyDescent="0.35">
      <c r="A331" s="13">
        <f>F331/E331</f>
        <v>1.3996</v>
      </c>
      <c r="B331">
        <v>649</v>
      </c>
      <c r="C331" s="3" t="s">
        <v>650</v>
      </c>
      <c r="D331" s="3" t="s">
        <v>4759</v>
      </c>
      <c r="E331" s="5">
        <v>2500</v>
      </c>
      <c r="F331" s="5">
        <v>3499</v>
      </c>
      <c r="G331" t="s">
        <v>8219</v>
      </c>
      <c r="H331" t="s">
        <v>8224</v>
      </c>
      <c r="I331" t="s">
        <v>8246</v>
      </c>
      <c r="J331">
        <v>1410904413</v>
      </c>
      <c r="K331">
        <v>1409090013</v>
      </c>
      <c r="L331" t="b">
        <v>0</v>
      </c>
      <c r="M331">
        <v>82</v>
      </c>
      <c r="N331" t="b">
        <v>1</v>
      </c>
      <c r="O331" t="s">
        <v>8273</v>
      </c>
      <c r="P331" s="9">
        <f>IFERROR(F331/M331,"NULL")</f>
        <v>42.670731707317074</v>
      </c>
      <c r="Q331" t="str">
        <f>LEFT(O331,SEARCH("/",O331,1)-1)</f>
        <v>technology</v>
      </c>
      <c r="R331" t="str">
        <f>RIGHT(O331,LEN(O331)-SEARCH("/",O331,1))</f>
        <v>wearables</v>
      </c>
      <c r="S331" s="17">
        <f>(((K331/60)/60)/24)+DATE(1970,1,1)</f>
        <v>41877.912187499998</v>
      </c>
      <c r="T331" s="15">
        <f>(((J331/60)/60)/24)+DATE(1970,1,1)</f>
        <v>41898.912187499998</v>
      </c>
      <c r="U331" t="b">
        <f>AND(L331,N331)</f>
        <v>0</v>
      </c>
    </row>
    <row r="332" spans="1:21" ht="20" customHeight="1" x14ac:dyDescent="0.35">
      <c r="A332" s="13">
        <f>F332/E332</f>
        <v>1.1240000000000001</v>
      </c>
      <c r="B332">
        <v>650</v>
      </c>
      <c r="C332" s="3" t="s">
        <v>651</v>
      </c>
      <c r="D332" s="3" t="s">
        <v>4760</v>
      </c>
      <c r="E332" s="5">
        <v>1500</v>
      </c>
      <c r="F332" s="5">
        <v>1686</v>
      </c>
      <c r="G332" t="s">
        <v>8219</v>
      </c>
      <c r="H332" t="s">
        <v>8224</v>
      </c>
      <c r="I332" t="s">
        <v>8246</v>
      </c>
      <c r="J332">
        <v>1418953984</v>
      </c>
      <c r="K332">
        <v>1413766384</v>
      </c>
      <c r="L332" t="b">
        <v>0</v>
      </c>
      <c r="M332">
        <v>48</v>
      </c>
      <c r="N332" t="b">
        <v>1</v>
      </c>
      <c r="O332" t="s">
        <v>8273</v>
      </c>
      <c r="P332" s="9">
        <f>IFERROR(F332/M332,"NULL")</f>
        <v>35.125</v>
      </c>
      <c r="Q332" t="str">
        <f>LEFT(O332,SEARCH("/",O332,1)-1)</f>
        <v>technology</v>
      </c>
      <c r="R332" t="str">
        <f>RIGHT(O332,LEN(O332)-SEARCH("/",O332,1))</f>
        <v>wearables</v>
      </c>
      <c r="S332" s="17">
        <f>(((K332/60)/60)/24)+DATE(1970,1,1)</f>
        <v>41932.036851851852</v>
      </c>
      <c r="T332" s="15">
        <f>(((J332/60)/60)/24)+DATE(1970,1,1)</f>
        <v>41992.078518518523</v>
      </c>
      <c r="U332" t="b">
        <f>AND(L332,N332)</f>
        <v>0</v>
      </c>
    </row>
    <row r="333" spans="1:21" ht="20" customHeight="1" x14ac:dyDescent="0.35">
      <c r="A333" s="13">
        <f>F333/E333</f>
        <v>1.00528</v>
      </c>
      <c r="B333">
        <v>651</v>
      </c>
      <c r="C333" s="3" t="s">
        <v>652</v>
      </c>
      <c r="D333" s="3" t="s">
        <v>4761</v>
      </c>
      <c r="E333" s="5">
        <v>25000</v>
      </c>
      <c r="F333" s="5">
        <v>25132</v>
      </c>
      <c r="G333" t="s">
        <v>8219</v>
      </c>
      <c r="H333" t="s">
        <v>8224</v>
      </c>
      <c r="I333" t="s">
        <v>8246</v>
      </c>
      <c r="J333">
        <v>1418430311</v>
      </c>
      <c r="K333">
        <v>1415838311</v>
      </c>
      <c r="L333" t="b">
        <v>0</v>
      </c>
      <c r="M333">
        <v>105</v>
      </c>
      <c r="N333" t="b">
        <v>1</v>
      </c>
      <c r="O333" t="s">
        <v>8273</v>
      </c>
      <c r="P333" s="9">
        <f>IFERROR(F333/M333,"NULL")</f>
        <v>239.35238095238094</v>
      </c>
      <c r="Q333" t="str">
        <f>LEFT(O333,SEARCH("/",O333,1)-1)</f>
        <v>technology</v>
      </c>
      <c r="R333" t="str">
        <f>RIGHT(O333,LEN(O333)-SEARCH("/",O333,1))</f>
        <v>wearables</v>
      </c>
      <c r="S333" s="17">
        <f>(((K333/60)/60)/24)+DATE(1970,1,1)</f>
        <v>41956.017488425925</v>
      </c>
      <c r="T333" s="15">
        <f>(((J333/60)/60)/24)+DATE(1970,1,1)</f>
        <v>41986.017488425925</v>
      </c>
      <c r="U333" t="b">
        <f>AND(L333,N333)</f>
        <v>0</v>
      </c>
    </row>
    <row r="334" spans="1:21" ht="20" customHeight="1" x14ac:dyDescent="0.35">
      <c r="A334" s="13">
        <f>F334/E334</f>
        <v>1.0046666666666666</v>
      </c>
      <c r="B334">
        <v>652</v>
      </c>
      <c r="C334" s="3" t="s">
        <v>653</v>
      </c>
      <c r="D334" s="3" t="s">
        <v>4762</v>
      </c>
      <c r="E334" s="5">
        <v>3000</v>
      </c>
      <c r="F334" s="5">
        <v>3014</v>
      </c>
      <c r="G334" t="s">
        <v>8219</v>
      </c>
      <c r="H334" t="s">
        <v>8224</v>
      </c>
      <c r="I334" t="s">
        <v>8246</v>
      </c>
      <c r="J334">
        <v>1480613650</v>
      </c>
      <c r="K334">
        <v>1478018050</v>
      </c>
      <c r="L334" t="b">
        <v>0</v>
      </c>
      <c r="M334">
        <v>28</v>
      </c>
      <c r="N334" t="b">
        <v>1</v>
      </c>
      <c r="O334" t="s">
        <v>8273</v>
      </c>
      <c r="P334" s="9">
        <f>IFERROR(F334/M334,"NULL")</f>
        <v>107.64285714285714</v>
      </c>
      <c r="Q334" t="str">
        <f>LEFT(O334,SEARCH("/",O334,1)-1)</f>
        <v>technology</v>
      </c>
      <c r="R334" t="str">
        <f>RIGHT(O334,LEN(O334)-SEARCH("/",O334,1))</f>
        <v>wearables</v>
      </c>
      <c r="S334" s="17">
        <f>(((K334/60)/60)/24)+DATE(1970,1,1)</f>
        <v>42675.690393518518</v>
      </c>
      <c r="T334" s="15">
        <f>(((J334/60)/60)/24)+DATE(1970,1,1)</f>
        <v>42705.732060185182</v>
      </c>
      <c r="U334" t="b">
        <f>AND(L334,N334)</f>
        <v>0</v>
      </c>
    </row>
    <row r="335" spans="1:21" ht="20" customHeight="1" x14ac:dyDescent="0.35">
      <c r="A335" s="13">
        <f>F335/E335</f>
        <v>1.4144600000000001</v>
      </c>
      <c r="B335">
        <v>653</v>
      </c>
      <c r="C335" s="3" t="s">
        <v>654</v>
      </c>
      <c r="D335" s="3" t="s">
        <v>4763</v>
      </c>
      <c r="E335" s="5">
        <v>75000</v>
      </c>
      <c r="F335" s="5">
        <v>106084.5</v>
      </c>
      <c r="G335" t="s">
        <v>8219</v>
      </c>
      <c r="H335" t="s">
        <v>8224</v>
      </c>
      <c r="I335" t="s">
        <v>8246</v>
      </c>
      <c r="J335">
        <v>1440082240</v>
      </c>
      <c r="K335">
        <v>1436885440</v>
      </c>
      <c r="L335" t="b">
        <v>0</v>
      </c>
      <c r="M335">
        <v>1107</v>
      </c>
      <c r="N335" t="b">
        <v>1</v>
      </c>
      <c r="O335" t="s">
        <v>8273</v>
      </c>
      <c r="P335" s="9">
        <f>IFERROR(F335/M335,"NULL")</f>
        <v>95.830623306233065</v>
      </c>
      <c r="Q335" t="str">
        <f>LEFT(O335,SEARCH("/",O335,1)-1)</f>
        <v>technology</v>
      </c>
      <c r="R335" t="str">
        <f>RIGHT(O335,LEN(O335)-SEARCH("/",O335,1))</f>
        <v>wearables</v>
      </c>
      <c r="S335" s="17">
        <f>(((K335/60)/60)/24)+DATE(1970,1,1)</f>
        <v>42199.618518518517</v>
      </c>
      <c r="T335" s="15">
        <f>(((J335/60)/60)/24)+DATE(1970,1,1)</f>
        <v>42236.618518518517</v>
      </c>
      <c r="U335" t="b">
        <f>AND(L335,N335)</f>
        <v>0</v>
      </c>
    </row>
    <row r="336" spans="1:21" ht="20" customHeight="1" x14ac:dyDescent="0.35">
      <c r="A336" s="13">
        <f>F336/E336</f>
        <v>2.6729166666666666</v>
      </c>
      <c r="B336">
        <v>654</v>
      </c>
      <c r="C336" s="3" t="s">
        <v>655</v>
      </c>
      <c r="D336" s="3" t="s">
        <v>4764</v>
      </c>
      <c r="E336" s="5">
        <v>12000</v>
      </c>
      <c r="F336" s="5">
        <v>32075</v>
      </c>
      <c r="G336" t="s">
        <v>8219</v>
      </c>
      <c r="H336" t="s">
        <v>8224</v>
      </c>
      <c r="I336" t="s">
        <v>8246</v>
      </c>
      <c r="J336">
        <v>1436396313</v>
      </c>
      <c r="K336">
        <v>1433804313</v>
      </c>
      <c r="L336" t="b">
        <v>0</v>
      </c>
      <c r="M336">
        <v>1013</v>
      </c>
      <c r="N336" t="b">
        <v>1</v>
      </c>
      <c r="O336" t="s">
        <v>8273</v>
      </c>
      <c r="P336" s="9">
        <f>IFERROR(F336/M336,"NULL")</f>
        <v>31.663376110562684</v>
      </c>
      <c r="Q336" t="str">
        <f>LEFT(O336,SEARCH("/",O336,1)-1)</f>
        <v>technology</v>
      </c>
      <c r="R336" t="str">
        <f>RIGHT(O336,LEN(O336)-SEARCH("/",O336,1))</f>
        <v>wearables</v>
      </c>
      <c r="S336" s="17">
        <f>(((K336/60)/60)/24)+DATE(1970,1,1)</f>
        <v>42163.957326388889</v>
      </c>
      <c r="T336" s="15">
        <f>(((J336/60)/60)/24)+DATE(1970,1,1)</f>
        <v>42193.957326388889</v>
      </c>
      <c r="U336" t="b">
        <f>AND(L336,N336)</f>
        <v>0</v>
      </c>
    </row>
    <row r="337" spans="1:21" ht="20" customHeight="1" x14ac:dyDescent="0.35">
      <c r="A337" s="13">
        <f>F337/E337</f>
        <v>1.4688749999999999</v>
      </c>
      <c r="B337">
        <v>655</v>
      </c>
      <c r="C337" s="3" t="s">
        <v>656</v>
      </c>
      <c r="D337" s="3" t="s">
        <v>4765</v>
      </c>
      <c r="E337" s="5">
        <v>8000</v>
      </c>
      <c r="F337" s="5">
        <v>11751</v>
      </c>
      <c r="G337" t="s">
        <v>8219</v>
      </c>
      <c r="H337" t="s">
        <v>8224</v>
      </c>
      <c r="I337" t="s">
        <v>8246</v>
      </c>
      <c r="J337">
        <v>1426197512</v>
      </c>
      <c r="K337">
        <v>1423609112</v>
      </c>
      <c r="L337" t="b">
        <v>0</v>
      </c>
      <c r="M337">
        <v>274</v>
      </c>
      <c r="N337" t="b">
        <v>1</v>
      </c>
      <c r="O337" t="s">
        <v>8273</v>
      </c>
      <c r="P337" s="9">
        <f>IFERROR(F337/M337,"NULL")</f>
        <v>42.886861313868614</v>
      </c>
      <c r="Q337" t="str">
        <f>LEFT(O337,SEARCH("/",O337,1)-1)</f>
        <v>technology</v>
      </c>
      <c r="R337" t="str">
        <f>RIGHT(O337,LEN(O337)-SEARCH("/",O337,1))</f>
        <v>wearables</v>
      </c>
      <c r="S337" s="17">
        <f>(((K337/60)/60)/24)+DATE(1970,1,1)</f>
        <v>42045.957314814819</v>
      </c>
      <c r="T337" s="15">
        <f>(((J337/60)/60)/24)+DATE(1970,1,1)</f>
        <v>42075.915648148148</v>
      </c>
      <c r="U337" t="b">
        <f>AND(L337,N337)</f>
        <v>0</v>
      </c>
    </row>
    <row r="338" spans="1:21" ht="20" customHeight="1" x14ac:dyDescent="0.35">
      <c r="A338" s="13">
        <f>F338/E338</f>
        <v>2.1356000000000002</v>
      </c>
      <c r="B338">
        <v>656</v>
      </c>
      <c r="C338" s="3" t="s">
        <v>657</v>
      </c>
      <c r="D338" s="3" t="s">
        <v>4766</v>
      </c>
      <c r="E338" s="5">
        <v>5000</v>
      </c>
      <c r="F338" s="5">
        <v>10678</v>
      </c>
      <c r="G338" t="s">
        <v>8219</v>
      </c>
      <c r="H338" t="s">
        <v>8224</v>
      </c>
      <c r="I338" t="s">
        <v>8246</v>
      </c>
      <c r="J338">
        <v>1460917119</v>
      </c>
      <c r="K338">
        <v>1455736719</v>
      </c>
      <c r="L338" t="b">
        <v>0</v>
      </c>
      <c r="M338">
        <v>87</v>
      </c>
      <c r="N338" t="b">
        <v>1</v>
      </c>
      <c r="O338" t="s">
        <v>8273</v>
      </c>
      <c r="P338" s="9">
        <f>IFERROR(F338/M338,"NULL")</f>
        <v>122.73563218390805</v>
      </c>
      <c r="Q338" t="str">
        <f>LEFT(O338,SEARCH("/",O338,1)-1)</f>
        <v>technology</v>
      </c>
      <c r="R338" t="str">
        <f>RIGHT(O338,LEN(O338)-SEARCH("/",O338,1))</f>
        <v>wearables</v>
      </c>
      <c r="S338" s="17">
        <f>(((K338/60)/60)/24)+DATE(1970,1,1)</f>
        <v>42417.804618055554</v>
      </c>
      <c r="T338" s="15">
        <f>(((J338/60)/60)/24)+DATE(1970,1,1)</f>
        <v>42477.762951388882</v>
      </c>
      <c r="U338" t="b">
        <f>AND(L338,N338)</f>
        <v>0</v>
      </c>
    </row>
    <row r="339" spans="1:21" ht="20" customHeight="1" x14ac:dyDescent="0.35">
      <c r="A339" s="13">
        <f>F339/E339</f>
        <v>1.2569999999999999</v>
      </c>
      <c r="B339">
        <v>657</v>
      </c>
      <c r="C339" s="3" t="s">
        <v>658</v>
      </c>
      <c r="D339" s="3" t="s">
        <v>4767</v>
      </c>
      <c r="E339" s="5">
        <v>15000</v>
      </c>
      <c r="F339" s="5">
        <v>18855</v>
      </c>
      <c r="G339" t="s">
        <v>8219</v>
      </c>
      <c r="H339" t="s">
        <v>8224</v>
      </c>
      <c r="I339" t="s">
        <v>8246</v>
      </c>
      <c r="J339">
        <v>1450901872</v>
      </c>
      <c r="K339">
        <v>1448309872</v>
      </c>
      <c r="L339" t="b">
        <v>0</v>
      </c>
      <c r="M339">
        <v>99</v>
      </c>
      <c r="N339" t="b">
        <v>1</v>
      </c>
      <c r="O339" t="s">
        <v>8273</v>
      </c>
      <c r="P339" s="9">
        <f>IFERROR(F339/M339,"NULL")</f>
        <v>190.45454545454547</v>
      </c>
      <c r="Q339" t="str">
        <f>LEFT(O339,SEARCH("/",O339,1)-1)</f>
        <v>technology</v>
      </c>
      <c r="R339" t="str">
        <f>RIGHT(O339,LEN(O339)-SEARCH("/",O339,1))</f>
        <v>wearables</v>
      </c>
      <c r="S339" s="17">
        <f>(((K339/60)/60)/24)+DATE(1970,1,1)</f>
        <v>42331.84574074074</v>
      </c>
      <c r="T339" s="15">
        <f>(((J339/60)/60)/24)+DATE(1970,1,1)</f>
        <v>42361.84574074074</v>
      </c>
      <c r="U339" t="b">
        <f>AND(L339,N339)</f>
        <v>0</v>
      </c>
    </row>
    <row r="340" spans="1:21" ht="20" customHeight="1" x14ac:dyDescent="0.35">
      <c r="A340" s="13">
        <f>F340/E340</f>
        <v>1.0446206037108834</v>
      </c>
      <c r="B340">
        <v>658</v>
      </c>
      <c r="C340" s="3" t="s">
        <v>659</v>
      </c>
      <c r="D340" s="3" t="s">
        <v>4768</v>
      </c>
      <c r="E340" s="5">
        <v>28888</v>
      </c>
      <c r="F340" s="5">
        <v>30177</v>
      </c>
      <c r="G340" t="s">
        <v>8219</v>
      </c>
      <c r="H340" t="s">
        <v>8224</v>
      </c>
      <c r="I340" t="s">
        <v>8246</v>
      </c>
      <c r="J340">
        <v>1437933600</v>
      </c>
      <c r="K340">
        <v>1435117889</v>
      </c>
      <c r="L340" t="b">
        <v>0</v>
      </c>
      <c r="M340">
        <v>276</v>
      </c>
      <c r="N340" t="b">
        <v>1</v>
      </c>
      <c r="O340" t="s">
        <v>8273</v>
      </c>
      <c r="P340" s="9">
        <f>IFERROR(F340/M340,"NULL")</f>
        <v>109.33695652173913</v>
      </c>
      <c r="Q340" t="str">
        <f>LEFT(O340,SEARCH("/",O340,1)-1)</f>
        <v>technology</v>
      </c>
      <c r="R340" t="str">
        <f>RIGHT(O340,LEN(O340)-SEARCH("/",O340,1))</f>
        <v>wearables</v>
      </c>
      <c r="S340" s="17">
        <f>(((K340/60)/60)/24)+DATE(1970,1,1)</f>
        <v>42179.160752314812</v>
      </c>
      <c r="T340" s="15">
        <f>(((J340/60)/60)/24)+DATE(1970,1,1)</f>
        <v>42211.75</v>
      </c>
      <c r="U340" t="b">
        <f>AND(L340,N340)</f>
        <v>0</v>
      </c>
    </row>
    <row r="341" spans="1:21" ht="20" customHeight="1" x14ac:dyDescent="0.35">
      <c r="A341" s="13">
        <f>F341/E341</f>
        <v>1.0056666666666667</v>
      </c>
      <c r="B341">
        <v>659</v>
      </c>
      <c r="C341" s="3" t="s">
        <v>660</v>
      </c>
      <c r="D341" s="3" t="s">
        <v>4769</v>
      </c>
      <c r="E341" s="5">
        <v>3000</v>
      </c>
      <c r="F341" s="5">
        <v>3017</v>
      </c>
      <c r="G341" t="s">
        <v>8219</v>
      </c>
      <c r="H341" t="s">
        <v>8224</v>
      </c>
      <c r="I341" t="s">
        <v>8246</v>
      </c>
      <c r="J341">
        <v>1440339295</v>
      </c>
      <c r="K341">
        <v>1437747295</v>
      </c>
      <c r="L341" t="b">
        <v>0</v>
      </c>
      <c r="M341">
        <v>21</v>
      </c>
      <c r="N341" t="b">
        <v>1</v>
      </c>
      <c r="O341" t="s">
        <v>8273</v>
      </c>
      <c r="P341" s="9">
        <f>IFERROR(F341/M341,"NULL")</f>
        <v>143.66666666666666</v>
      </c>
      <c r="Q341" t="str">
        <f>LEFT(O341,SEARCH("/",O341,1)-1)</f>
        <v>technology</v>
      </c>
      <c r="R341" t="str">
        <f>RIGHT(O341,LEN(O341)-SEARCH("/",O341,1))</f>
        <v>wearables</v>
      </c>
      <c r="S341" s="17">
        <f>(((K341/60)/60)/24)+DATE(1970,1,1)</f>
        <v>42209.593692129631</v>
      </c>
      <c r="T341" s="15">
        <f>(((J341/60)/60)/24)+DATE(1970,1,1)</f>
        <v>42239.593692129631</v>
      </c>
      <c r="U341" t="b">
        <f>AND(L341,N341)</f>
        <v>0</v>
      </c>
    </row>
    <row r="342" spans="1:21" ht="20" customHeight="1" x14ac:dyDescent="0.35">
      <c r="A342" s="13">
        <f>F342/E342</f>
        <v>1.4394736842105262</v>
      </c>
      <c r="B342">
        <v>720</v>
      </c>
      <c r="C342" s="3" t="s">
        <v>721</v>
      </c>
      <c r="D342" s="3" t="s">
        <v>4830</v>
      </c>
      <c r="E342" s="5">
        <v>1900</v>
      </c>
      <c r="F342" s="5">
        <v>2735</v>
      </c>
      <c r="G342" t="s">
        <v>8219</v>
      </c>
      <c r="H342" t="s">
        <v>8224</v>
      </c>
      <c r="I342" t="s">
        <v>8246</v>
      </c>
      <c r="J342">
        <v>1327851291</v>
      </c>
      <c r="K342">
        <v>1325432091</v>
      </c>
      <c r="L342" t="b">
        <v>0</v>
      </c>
      <c r="M342">
        <v>41</v>
      </c>
      <c r="N342" t="b">
        <v>1</v>
      </c>
      <c r="O342" t="s">
        <v>8274</v>
      </c>
      <c r="P342" s="9">
        <f>IFERROR(F342/M342,"NULL")</f>
        <v>66.707317073170728</v>
      </c>
      <c r="Q342" t="str">
        <f>LEFT(O342,SEARCH("/",O342,1)-1)</f>
        <v>publishing</v>
      </c>
      <c r="R342" t="str">
        <f>RIGHT(O342,LEN(O342)-SEARCH("/",O342,1))</f>
        <v>nonfiction</v>
      </c>
      <c r="S342" s="17">
        <f>(((K342/60)/60)/24)+DATE(1970,1,1)</f>
        <v>40909.649201388893</v>
      </c>
      <c r="T342" s="15">
        <f>(((J342/60)/60)/24)+DATE(1970,1,1)</f>
        <v>40937.649201388893</v>
      </c>
      <c r="U342" t="b">
        <f>AND(L342,N342)</f>
        <v>0</v>
      </c>
    </row>
    <row r="343" spans="1:21" ht="20" customHeight="1" x14ac:dyDescent="0.35">
      <c r="A343" s="13">
        <f>F343/E343</f>
        <v>1.2210975609756098</v>
      </c>
      <c r="B343">
        <v>721</v>
      </c>
      <c r="C343" s="3" t="s">
        <v>722</v>
      </c>
      <c r="D343" s="3" t="s">
        <v>4831</v>
      </c>
      <c r="E343" s="5">
        <v>8200</v>
      </c>
      <c r="F343" s="5">
        <v>10013</v>
      </c>
      <c r="G343" t="s">
        <v>8219</v>
      </c>
      <c r="H343" t="s">
        <v>8224</v>
      </c>
      <c r="I343" t="s">
        <v>8246</v>
      </c>
      <c r="J343">
        <v>1406900607</v>
      </c>
      <c r="K343">
        <v>1403012607</v>
      </c>
      <c r="L343" t="b">
        <v>0</v>
      </c>
      <c r="M343">
        <v>119</v>
      </c>
      <c r="N343" t="b">
        <v>1</v>
      </c>
      <c r="O343" t="s">
        <v>8274</v>
      </c>
      <c r="P343" s="9">
        <f>IFERROR(F343/M343,"NULL")</f>
        <v>84.142857142857139</v>
      </c>
      <c r="Q343" t="str">
        <f>LEFT(O343,SEARCH("/",O343,1)-1)</f>
        <v>publishing</v>
      </c>
      <c r="R343" t="str">
        <f>RIGHT(O343,LEN(O343)-SEARCH("/",O343,1))</f>
        <v>nonfiction</v>
      </c>
      <c r="S343" s="17">
        <f>(((K343/60)/60)/24)+DATE(1970,1,1)</f>
        <v>41807.571840277778</v>
      </c>
      <c r="T343" s="15">
        <f>(((J343/60)/60)/24)+DATE(1970,1,1)</f>
        <v>41852.571840277778</v>
      </c>
      <c r="U343" t="b">
        <f>AND(L343,N343)</f>
        <v>0</v>
      </c>
    </row>
    <row r="344" spans="1:21" ht="20" customHeight="1" x14ac:dyDescent="0.35">
      <c r="A344" s="13">
        <f>F344/E344</f>
        <v>1.3202400000000001</v>
      </c>
      <c r="B344">
        <v>722</v>
      </c>
      <c r="C344" s="3" t="s">
        <v>723</v>
      </c>
      <c r="D344" s="3" t="s">
        <v>4832</v>
      </c>
      <c r="E344" s="5">
        <v>25000</v>
      </c>
      <c r="F344" s="5">
        <v>33006</v>
      </c>
      <c r="G344" t="s">
        <v>8219</v>
      </c>
      <c r="H344" t="s">
        <v>8224</v>
      </c>
      <c r="I344" t="s">
        <v>8246</v>
      </c>
      <c r="J344">
        <v>1333909178</v>
      </c>
      <c r="K344">
        <v>1331320778</v>
      </c>
      <c r="L344" t="b">
        <v>0</v>
      </c>
      <c r="M344">
        <v>153</v>
      </c>
      <c r="N344" t="b">
        <v>1</v>
      </c>
      <c r="O344" t="s">
        <v>8274</v>
      </c>
      <c r="P344" s="9">
        <f>IFERROR(F344/M344,"NULL")</f>
        <v>215.72549019607843</v>
      </c>
      <c r="Q344" t="str">
        <f>LEFT(O344,SEARCH("/",O344,1)-1)</f>
        <v>publishing</v>
      </c>
      <c r="R344" t="str">
        <f>RIGHT(O344,LEN(O344)-SEARCH("/",O344,1))</f>
        <v>nonfiction</v>
      </c>
      <c r="S344" s="17">
        <f>(((K344/60)/60)/24)+DATE(1970,1,1)</f>
        <v>40977.805300925924</v>
      </c>
      <c r="T344" s="15">
        <f>(((J344/60)/60)/24)+DATE(1970,1,1)</f>
        <v>41007.76363425926</v>
      </c>
      <c r="U344" t="b">
        <f>AND(L344,N344)</f>
        <v>0</v>
      </c>
    </row>
    <row r="345" spans="1:21" ht="20" customHeight="1" x14ac:dyDescent="0.35">
      <c r="A345" s="13">
        <f>F345/E345</f>
        <v>1.0938000000000001</v>
      </c>
      <c r="B345">
        <v>723</v>
      </c>
      <c r="C345" s="3" t="s">
        <v>724</v>
      </c>
      <c r="D345" s="3" t="s">
        <v>4833</v>
      </c>
      <c r="E345" s="5">
        <v>5000</v>
      </c>
      <c r="F345" s="5">
        <v>5469</v>
      </c>
      <c r="G345" t="s">
        <v>8219</v>
      </c>
      <c r="H345" t="s">
        <v>8224</v>
      </c>
      <c r="I345" t="s">
        <v>8246</v>
      </c>
      <c r="J345">
        <v>1438228740</v>
      </c>
      <c r="K345">
        <v>1435606549</v>
      </c>
      <c r="L345" t="b">
        <v>0</v>
      </c>
      <c r="M345">
        <v>100</v>
      </c>
      <c r="N345" t="b">
        <v>1</v>
      </c>
      <c r="O345" t="s">
        <v>8274</v>
      </c>
      <c r="P345" s="9">
        <f>IFERROR(F345/M345,"NULL")</f>
        <v>54.69</v>
      </c>
      <c r="Q345" t="str">
        <f>LEFT(O345,SEARCH("/",O345,1)-1)</f>
        <v>publishing</v>
      </c>
      <c r="R345" t="str">
        <f>RIGHT(O345,LEN(O345)-SEARCH("/",O345,1))</f>
        <v>nonfiction</v>
      </c>
      <c r="S345" s="17">
        <f>(((K345/60)/60)/24)+DATE(1970,1,1)</f>
        <v>42184.816539351858</v>
      </c>
      <c r="T345" s="15">
        <f>(((J345/60)/60)/24)+DATE(1970,1,1)</f>
        <v>42215.165972222225</v>
      </c>
      <c r="U345" t="b">
        <f>AND(L345,N345)</f>
        <v>0</v>
      </c>
    </row>
    <row r="346" spans="1:21" ht="20" customHeight="1" x14ac:dyDescent="0.35">
      <c r="A346" s="13">
        <f>F346/E346</f>
        <v>1.0547157142857144</v>
      </c>
      <c r="B346">
        <v>724</v>
      </c>
      <c r="C346" s="3" t="s">
        <v>725</v>
      </c>
      <c r="D346" s="3" t="s">
        <v>4834</v>
      </c>
      <c r="E346" s="5">
        <v>7000</v>
      </c>
      <c r="F346" s="5">
        <v>7383.01</v>
      </c>
      <c r="G346" t="s">
        <v>8219</v>
      </c>
      <c r="H346" t="s">
        <v>8224</v>
      </c>
      <c r="I346" t="s">
        <v>8246</v>
      </c>
      <c r="J346">
        <v>1309447163</v>
      </c>
      <c r="K346">
        <v>1306855163</v>
      </c>
      <c r="L346" t="b">
        <v>0</v>
      </c>
      <c r="M346">
        <v>143</v>
      </c>
      <c r="N346" t="b">
        <v>1</v>
      </c>
      <c r="O346" t="s">
        <v>8274</v>
      </c>
      <c r="P346" s="9">
        <f>IFERROR(F346/M346,"NULL")</f>
        <v>51.62944055944056</v>
      </c>
      <c r="Q346" t="str">
        <f>LEFT(O346,SEARCH("/",O346,1)-1)</f>
        <v>publishing</v>
      </c>
      <c r="R346" t="str">
        <f>RIGHT(O346,LEN(O346)-SEARCH("/",O346,1))</f>
        <v>nonfiction</v>
      </c>
      <c r="S346" s="17">
        <f>(((K346/60)/60)/24)+DATE(1970,1,1)</f>
        <v>40694.638460648144</v>
      </c>
      <c r="T346" s="15">
        <f>(((J346/60)/60)/24)+DATE(1970,1,1)</f>
        <v>40724.638460648144</v>
      </c>
      <c r="U346" t="b">
        <f>AND(L346,N346)</f>
        <v>0</v>
      </c>
    </row>
    <row r="347" spans="1:21" ht="20" customHeight="1" x14ac:dyDescent="0.35">
      <c r="A347" s="13">
        <f>F347/E347</f>
        <v>1.0035000000000001</v>
      </c>
      <c r="B347">
        <v>725</v>
      </c>
      <c r="C347" s="3" t="s">
        <v>726</v>
      </c>
      <c r="D347" s="3" t="s">
        <v>4835</v>
      </c>
      <c r="E347" s="5">
        <v>20000</v>
      </c>
      <c r="F347" s="5">
        <v>20070</v>
      </c>
      <c r="G347" t="s">
        <v>8219</v>
      </c>
      <c r="H347" t="s">
        <v>8224</v>
      </c>
      <c r="I347" t="s">
        <v>8246</v>
      </c>
      <c r="J347">
        <v>1450018912</v>
      </c>
      <c r="K347">
        <v>1447426912</v>
      </c>
      <c r="L347" t="b">
        <v>0</v>
      </c>
      <c r="M347">
        <v>140</v>
      </c>
      <c r="N347" t="b">
        <v>1</v>
      </c>
      <c r="O347" t="s">
        <v>8274</v>
      </c>
      <c r="P347" s="9">
        <f>IFERROR(F347/M347,"NULL")</f>
        <v>143.35714285714286</v>
      </c>
      <c r="Q347" t="str">
        <f>LEFT(O347,SEARCH("/",O347,1)-1)</f>
        <v>publishing</v>
      </c>
      <c r="R347" t="str">
        <f>RIGHT(O347,LEN(O347)-SEARCH("/",O347,1))</f>
        <v>nonfiction</v>
      </c>
      <c r="S347" s="17">
        <f>(((K347/60)/60)/24)+DATE(1970,1,1)</f>
        <v>42321.626296296294</v>
      </c>
      <c r="T347" s="15">
        <f>(((J347/60)/60)/24)+DATE(1970,1,1)</f>
        <v>42351.626296296294</v>
      </c>
      <c r="U347" t="b">
        <f>AND(L347,N347)</f>
        <v>0</v>
      </c>
    </row>
    <row r="348" spans="1:21" ht="20" customHeight="1" x14ac:dyDescent="0.35">
      <c r="A348" s="13">
        <f>F348/E348</f>
        <v>1.014</v>
      </c>
      <c r="B348">
        <v>726</v>
      </c>
      <c r="C348" s="3" t="s">
        <v>727</v>
      </c>
      <c r="D348" s="3" t="s">
        <v>4836</v>
      </c>
      <c r="E348" s="5">
        <v>2500</v>
      </c>
      <c r="F348" s="5">
        <v>2535</v>
      </c>
      <c r="G348" t="s">
        <v>8219</v>
      </c>
      <c r="H348" t="s">
        <v>8224</v>
      </c>
      <c r="I348" t="s">
        <v>8246</v>
      </c>
      <c r="J348">
        <v>1365728487</v>
      </c>
      <c r="K348">
        <v>1363136487</v>
      </c>
      <c r="L348" t="b">
        <v>0</v>
      </c>
      <c r="M348">
        <v>35</v>
      </c>
      <c r="N348" t="b">
        <v>1</v>
      </c>
      <c r="O348" t="s">
        <v>8274</v>
      </c>
      <c r="P348" s="9">
        <f>IFERROR(F348/M348,"NULL")</f>
        <v>72.428571428571431</v>
      </c>
      <c r="Q348" t="str">
        <f>LEFT(O348,SEARCH("/",O348,1)-1)</f>
        <v>publishing</v>
      </c>
      <c r="R348" t="str">
        <f>RIGHT(O348,LEN(O348)-SEARCH("/",O348,1))</f>
        <v>nonfiction</v>
      </c>
      <c r="S348" s="17">
        <f>(((K348/60)/60)/24)+DATE(1970,1,1)</f>
        <v>41346.042673611111</v>
      </c>
      <c r="T348" s="15">
        <f>(((J348/60)/60)/24)+DATE(1970,1,1)</f>
        <v>41376.042673611111</v>
      </c>
      <c r="U348" t="b">
        <f>AND(L348,N348)</f>
        <v>0</v>
      </c>
    </row>
    <row r="349" spans="1:21" ht="20" customHeight="1" x14ac:dyDescent="0.35">
      <c r="A349" s="13">
        <f>F349/E349</f>
        <v>1.5551428571428572</v>
      </c>
      <c r="B349">
        <v>727</v>
      </c>
      <c r="C349" s="3" t="s">
        <v>728</v>
      </c>
      <c r="D349" s="3" t="s">
        <v>4837</v>
      </c>
      <c r="E349" s="5">
        <v>3500</v>
      </c>
      <c r="F349" s="5">
        <v>5443</v>
      </c>
      <c r="G349" t="s">
        <v>8219</v>
      </c>
      <c r="H349" t="s">
        <v>8224</v>
      </c>
      <c r="I349" t="s">
        <v>8246</v>
      </c>
      <c r="J349">
        <v>1358198400</v>
      </c>
      <c r="K349">
        <v>1354580949</v>
      </c>
      <c r="L349" t="b">
        <v>0</v>
      </c>
      <c r="M349">
        <v>149</v>
      </c>
      <c r="N349" t="b">
        <v>1</v>
      </c>
      <c r="O349" t="s">
        <v>8274</v>
      </c>
      <c r="P349" s="9">
        <f>IFERROR(F349/M349,"NULL")</f>
        <v>36.530201342281877</v>
      </c>
      <c r="Q349" t="str">
        <f>LEFT(O349,SEARCH("/",O349,1)-1)</f>
        <v>publishing</v>
      </c>
      <c r="R349" t="str">
        <f>RIGHT(O349,LEN(O349)-SEARCH("/",O349,1))</f>
        <v>nonfiction</v>
      </c>
      <c r="S349" s="17">
        <f>(((K349/60)/60)/24)+DATE(1970,1,1)</f>
        <v>41247.020243055551</v>
      </c>
      <c r="T349" s="15">
        <f>(((J349/60)/60)/24)+DATE(1970,1,1)</f>
        <v>41288.888888888891</v>
      </c>
      <c r="U349" t="b">
        <f>AND(L349,N349)</f>
        <v>0</v>
      </c>
    </row>
    <row r="350" spans="1:21" ht="20" customHeight="1" x14ac:dyDescent="0.35">
      <c r="A350" s="13">
        <f>F350/E350</f>
        <v>1.05566</v>
      </c>
      <c r="B350">
        <v>728</v>
      </c>
      <c r="C350" s="3" t="s">
        <v>729</v>
      </c>
      <c r="D350" s="3" t="s">
        <v>4838</v>
      </c>
      <c r="E350" s="5">
        <v>7500</v>
      </c>
      <c r="F350" s="5">
        <v>7917.45</v>
      </c>
      <c r="G350" t="s">
        <v>8219</v>
      </c>
      <c r="H350" t="s">
        <v>8224</v>
      </c>
      <c r="I350" t="s">
        <v>8246</v>
      </c>
      <c r="J350">
        <v>1313957157</v>
      </c>
      <c r="K350">
        <v>1310069157</v>
      </c>
      <c r="L350" t="b">
        <v>0</v>
      </c>
      <c r="M350">
        <v>130</v>
      </c>
      <c r="N350" t="b">
        <v>1</v>
      </c>
      <c r="O350" t="s">
        <v>8274</v>
      </c>
      <c r="P350" s="9">
        <f>IFERROR(F350/M350,"NULL")</f>
        <v>60.903461538461535</v>
      </c>
      <c r="Q350" t="str">
        <f>LEFT(O350,SEARCH("/",O350,1)-1)</f>
        <v>publishing</v>
      </c>
      <c r="R350" t="str">
        <f>RIGHT(O350,LEN(O350)-SEARCH("/",O350,1))</f>
        <v>nonfiction</v>
      </c>
      <c r="S350" s="17">
        <f>(((K350/60)/60)/24)+DATE(1970,1,1)</f>
        <v>40731.837465277778</v>
      </c>
      <c r="T350" s="15">
        <f>(((J350/60)/60)/24)+DATE(1970,1,1)</f>
        <v>40776.837465277778</v>
      </c>
      <c r="U350" t="b">
        <f>AND(L350,N350)</f>
        <v>0</v>
      </c>
    </row>
    <row r="351" spans="1:21" ht="20" customHeight="1" x14ac:dyDescent="0.35">
      <c r="A351" s="13">
        <f>F351/E351</f>
        <v>1.3065</v>
      </c>
      <c r="B351">
        <v>729</v>
      </c>
      <c r="C351" s="3" t="s">
        <v>730</v>
      </c>
      <c r="D351" s="3" t="s">
        <v>4839</v>
      </c>
      <c r="E351" s="5">
        <v>4000</v>
      </c>
      <c r="F351" s="5">
        <v>5226</v>
      </c>
      <c r="G351" t="s">
        <v>8219</v>
      </c>
      <c r="H351" t="s">
        <v>8224</v>
      </c>
      <c r="I351" t="s">
        <v>8246</v>
      </c>
      <c r="J351">
        <v>1348028861</v>
      </c>
      <c r="K351">
        <v>1342844861</v>
      </c>
      <c r="L351" t="b">
        <v>0</v>
      </c>
      <c r="M351">
        <v>120</v>
      </c>
      <c r="N351" t="b">
        <v>1</v>
      </c>
      <c r="O351" t="s">
        <v>8274</v>
      </c>
      <c r="P351" s="9">
        <f>IFERROR(F351/M351,"NULL")</f>
        <v>43.55</v>
      </c>
      <c r="Q351" t="str">
        <f>LEFT(O351,SEARCH("/",O351,1)-1)</f>
        <v>publishing</v>
      </c>
      <c r="R351" t="str">
        <f>RIGHT(O351,LEN(O351)-SEARCH("/",O351,1))</f>
        <v>nonfiction</v>
      </c>
      <c r="S351" s="17">
        <f>(((K351/60)/60)/24)+DATE(1970,1,1)</f>
        <v>41111.185891203706</v>
      </c>
      <c r="T351" s="15">
        <f>(((J351/60)/60)/24)+DATE(1970,1,1)</f>
        <v>41171.185891203706</v>
      </c>
      <c r="U351" t="b">
        <f>AND(L351,N351)</f>
        <v>0</v>
      </c>
    </row>
    <row r="352" spans="1:21" ht="20" customHeight="1" x14ac:dyDescent="0.35">
      <c r="A352" s="13">
        <f>F352/E352</f>
        <v>1.3219000000000001</v>
      </c>
      <c r="B352">
        <v>730</v>
      </c>
      <c r="C352" s="3" t="s">
        <v>731</v>
      </c>
      <c r="D352" s="3" t="s">
        <v>4840</v>
      </c>
      <c r="E352" s="5">
        <v>20000</v>
      </c>
      <c r="F352" s="5">
        <v>26438</v>
      </c>
      <c r="G352" t="s">
        <v>8219</v>
      </c>
      <c r="H352" t="s">
        <v>8224</v>
      </c>
      <c r="I352" t="s">
        <v>8246</v>
      </c>
      <c r="J352">
        <v>1323280391</v>
      </c>
      <c r="K352">
        <v>1320688391</v>
      </c>
      <c r="L352" t="b">
        <v>0</v>
      </c>
      <c r="M352">
        <v>265</v>
      </c>
      <c r="N352" t="b">
        <v>1</v>
      </c>
      <c r="O352" t="s">
        <v>8274</v>
      </c>
      <c r="P352" s="9">
        <f>IFERROR(F352/M352,"NULL")</f>
        <v>99.766037735849054</v>
      </c>
      <c r="Q352" t="str">
        <f>LEFT(O352,SEARCH("/",O352,1)-1)</f>
        <v>publishing</v>
      </c>
      <c r="R352" t="str">
        <f>RIGHT(O352,LEN(O352)-SEARCH("/",O352,1))</f>
        <v>nonfiction</v>
      </c>
      <c r="S352" s="17">
        <f>(((K352/60)/60)/24)+DATE(1970,1,1)</f>
        <v>40854.745266203703</v>
      </c>
      <c r="T352" s="15">
        <f>(((J352/60)/60)/24)+DATE(1970,1,1)</f>
        <v>40884.745266203703</v>
      </c>
      <c r="U352" t="b">
        <f>AND(L352,N352)</f>
        <v>0</v>
      </c>
    </row>
    <row r="353" spans="1:21" ht="20" customHeight="1" x14ac:dyDescent="0.35">
      <c r="A353" s="13">
        <f>F353/E353</f>
        <v>1.26</v>
      </c>
      <c r="B353">
        <v>731</v>
      </c>
      <c r="C353" s="3" t="s">
        <v>732</v>
      </c>
      <c r="D353" s="3" t="s">
        <v>4841</v>
      </c>
      <c r="E353" s="5">
        <v>5000</v>
      </c>
      <c r="F353" s="5">
        <v>6300</v>
      </c>
      <c r="G353" t="s">
        <v>8219</v>
      </c>
      <c r="H353" t="s">
        <v>8224</v>
      </c>
      <c r="I353" t="s">
        <v>8246</v>
      </c>
      <c r="J353">
        <v>1327212000</v>
      </c>
      <c r="K353">
        <v>1322852747</v>
      </c>
      <c r="L353" t="b">
        <v>0</v>
      </c>
      <c r="M353">
        <v>71</v>
      </c>
      <c r="N353" t="b">
        <v>1</v>
      </c>
      <c r="O353" t="s">
        <v>8274</v>
      </c>
      <c r="P353" s="9">
        <f>IFERROR(F353/M353,"NULL")</f>
        <v>88.732394366197184</v>
      </c>
      <c r="Q353" t="str">
        <f>LEFT(O353,SEARCH("/",O353,1)-1)</f>
        <v>publishing</v>
      </c>
      <c r="R353" t="str">
        <f>RIGHT(O353,LEN(O353)-SEARCH("/",O353,1))</f>
        <v>nonfiction</v>
      </c>
      <c r="S353" s="17">
        <f>(((K353/60)/60)/24)+DATE(1970,1,1)</f>
        <v>40879.795682870368</v>
      </c>
      <c r="T353" s="15">
        <f>(((J353/60)/60)/24)+DATE(1970,1,1)</f>
        <v>40930.25</v>
      </c>
      <c r="U353" t="b">
        <f>AND(L353,N353)</f>
        <v>0</v>
      </c>
    </row>
    <row r="354" spans="1:21" ht="20" customHeight="1" x14ac:dyDescent="0.35">
      <c r="A354" s="13">
        <f>F354/E354</f>
        <v>1.6</v>
      </c>
      <c r="B354">
        <v>732</v>
      </c>
      <c r="C354" s="3" t="s">
        <v>733</v>
      </c>
      <c r="D354" s="3" t="s">
        <v>4842</v>
      </c>
      <c r="E354" s="5">
        <v>40</v>
      </c>
      <c r="F354" s="5">
        <v>64</v>
      </c>
      <c r="G354" t="s">
        <v>8219</v>
      </c>
      <c r="H354" t="s">
        <v>8225</v>
      </c>
      <c r="I354" t="s">
        <v>8247</v>
      </c>
      <c r="J354">
        <v>1380449461</v>
      </c>
      <c r="K354">
        <v>1375265461</v>
      </c>
      <c r="L354" t="b">
        <v>0</v>
      </c>
      <c r="M354">
        <v>13</v>
      </c>
      <c r="N354" t="b">
        <v>1</v>
      </c>
      <c r="O354" t="s">
        <v>8274</v>
      </c>
      <c r="P354" s="9">
        <f>IFERROR(F354/M354,"NULL")</f>
        <v>4.9230769230769234</v>
      </c>
      <c r="Q354" t="str">
        <f>LEFT(O354,SEARCH("/",O354,1)-1)</f>
        <v>publishing</v>
      </c>
      <c r="R354" t="str">
        <f>RIGHT(O354,LEN(O354)-SEARCH("/",O354,1))</f>
        <v>nonfiction</v>
      </c>
      <c r="S354" s="17">
        <f>(((K354/60)/60)/24)+DATE(1970,1,1)</f>
        <v>41486.424317129626</v>
      </c>
      <c r="T354" s="15">
        <f>(((J354/60)/60)/24)+DATE(1970,1,1)</f>
        <v>41546.424317129626</v>
      </c>
      <c r="U354" t="b">
        <f>AND(L354,N354)</f>
        <v>0</v>
      </c>
    </row>
    <row r="355" spans="1:21" ht="20" customHeight="1" x14ac:dyDescent="0.35">
      <c r="A355" s="13">
        <f>F355/E355</f>
        <v>1.2048000000000001</v>
      </c>
      <c r="B355">
        <v>733</v>
      </c>
      <c r="C355" s="3" t="s">
        <v>734</v>
      </c>
      <c r="D355" s="3" t="s">
        <v>4843</v>
      </c>
      <c r="E355" s="5">
        <v>2500</v>
      </c>
      <c r="F355" s="5">
        <v>3012</v>
      </c>
      <c r="G355" t="s">
        <v>8219</v>
      </c>
      <c r="H355" t="s">
        <v>8225</v>
      </c>
      <c r="I355" t="s">
        <v>8247</v>
      </c>
      <c r="J355">
        <v>1387533892</v>
      </c>
      <c r="K355">
        <v>1384941892</v>
      </c>
      <c r="L355" t="b">
        <v>0</v>
      </c>
      <c r="M355">
        <v>169</v>
      </c>
      <c r="N355" t="b">
        <v>1</v>
      </c>
      <c r="O355" t="s">
        <v>8274</v>
      </c>
      <c r="P355" s="9">
        <f>IFERROR(F355/M355,"NULL")</f>
        <v>17.822485207100591</v>
      </c>
      <c r="Q355" t="str">
        <f>LEFT(O355,SEARCH("/",O355,1)-1)</f>
        <v>publishing</v>
      </c>
      <c r="R355" t="str">
        <f>RIGHT(O355,LEN(O355)-SEARCH("/",O355,1))</f>
        <v>nonfiction</v>
      </c>
      <c r="S355" s="17">
        <f>(((K355/60)/60)/24)+DATE(1970,1,1)</f>
        <v>41598.420046296298</v>
      </c>
      <c r="T355" s="15">
        <f>(((J355/60)/60)/24)+DATE(1970,1,1)</f>
        <v>41628.420046296298</v>
      </c>
      <c r="U355" t="b">
        <f>AND(L355,N355)</f>
        <v>0</v>
      </c>
    </row>
    <row r="356" spans="1:21" ht="20" customHeight="1" x14ac:dyDescent="0.35">
      <c r="A356" s="13">
        <f>F356/E356</f>
        <v>1.2552941176470589</v>
      </c>
      <c r="B356">
        <v>734</v>
      </c>
      <c r="C356" s="3" t="s">
        <v>735</v>
      </c>
      <c r="D356" s="3" t="s">
        <v>4844</v>
      </c>
      <c r="E356" s="5">
        <v>8500</v>
      </c>
      <c r="F356" s="5">
        <v>10670</v>
      </c>
      <c r="G356" t="s">
        <v>8219</v>
      </c>
      <c r="H356" t="s">
        <v>8229</v>
      </c>
      <c r="I356" t="s">
        <v>8251</v>
      </c>
      <c r="J356">
        <v>1431147600</v>
      </c>
      <c r="K356">
        <v>1428465420</v>
      </c>
      <c r="L356" t="b">
        <v>0</v>
      </c>
      <c r="M356">
        <v>57</v>
      </c>
      <c r="N356" t="b">
        <v>1</v>
      </c>
      <c r="O356" t="s">
        <v>8274</v>
      </c>
      <c r="P356" s="9">
        <f>IFERROR(F356/M356,"NULL")</f>
        <v>187.19298245614036</v>
      </c>
      <c r="Q356" t="str">
        <f>LEFT(O356,SEARCH("/",O356,1)-1)</f>
        <v>publishing</v>
      </c>
      <c r="R356" t="str">
        <f>RIGHT(O356,LEN(O356)-SEARCH("/",O356,1))</f>
        <v>nonfiction</v>
      </c>
      <c r="S356" s="17">
        <f>(((K356/60)/60)/24)+DATE(1970,1,1)</f>
        <v>42102.164583333331</v>
      </c>
      <c r="T356" s="15">
        <f>(((J356/60)/60)/24)+DATE(1970,1,1)</f>
        <v>42133.208333333328</v>
      </c>
      <c r="U356" t="b">
        <f>AND(L356,N356)</f>
        <v>0</v>
      </c>
    </row>
    <row r="357" spans="1:21" ht="20" customHeight="1" x14ac:dyDescent="0.35">
      <c r="A357" s="13">
        <f>F357/E357</f>
        <v>1.1440638297872341</v>
      </c>
      <c r="B357">
        <v>735</v>
      </c>
      <c r="C357" s="3" t="s">
        <v>736</v>
      </c>
      <c r="D357" s="3" t="s">
        <v>4845</v>
      </c>
      <c r="E357" s="5">
        <v>47000</v>
      </c>
      <c r="F357" s="5">
        <v>53771</v>
      </c>
      <c r="G357" t="s">
        <v>8219</v>
      </c>
      <c r="H357" t="s">
        <v>8224</v>
      </c>
      <c r="I357" t="s">
        <v>8246</v>
      </c>
      <c r="J357">
        <v>1417653540</v>
      </c>
      <c r="K357">
        <v>1414975346</v>
      </c>
      <c r="L357" t="b">
        <v>0</v>
      </c>
      <c r="M357">
        <v>229</v>
      </c>
      <c r="N357" t="b">
        <v>1</v>
      </c>
      <c r="O357" t="s">
        <v>8274</v>
      </c>
      <c r="P357" s="9">
        <f>IFERROR(F357/M357,"NULL")</f>
        <v>234.80786026200875</v>
      </c>
      <c r="Q357" t="str">
        <f>LEFT(O357,SEARCH("/",O357,1)-1)</f>
        <v>publishing</v>
      </c>
      <c r="R357" t="str">
        <f>RIGHT(O357,LEN(O357)-SEARCH("/",O357,1))</f>
        <v>nonfiction</v>
      </c>
      <c r="S357" s="17">
        <f>(((K357/60)/60)/24)+DATE(1970,1,1)</f>
        <v>41946.029467592591</v>
      </c>
      <c r="T357" s="15">
        <f>(((J357/60)/60)/24)+DATE(1970,1,1)</f>
        <v>41977.027083333334</v>
      </c>
      <c r="U357" t="b">
        <f>AND(L357,N357)</f>
        <v>0</v>
      </c>
    </row>
    <row r="358" spans="1:21" ht="20" customHeight="1" x14ac:dyDescent="0.35">
      <c r="A358" s="13">
        <f>F358/E358</f>
        <v>3.151388888888889</v>
      </c>
      <c r="B358">
        <v>736</v>
      </c>
      <c r="C358" s="3" t="s">
        <v>737</v>
      </c>
      <c r="D358" s="3" t="s">
        <v>4846</v>
      </c>
      <c r="E358" s="5">
        <v>3600</v>
      </c>
      <c r="F358" s="5">
        <v>11345</v>
      </c>
      <c r="G358" t="s">
        <v>8219</v>
      </c>
      <c r="H358" t="s">
        <v>8224</v>
      </c>
      <c r="I358" t="s">
        <v>8246</v>
      </c>
      <c r="J358">
        <v>1385009940</v>
      </c>
      <c r="K358">
        <v>1383327440</v>
      </c>
      <c r="L358" t="b">
        <v>0</v>
      </c>
      <c r="M358">
        <v>108</v>
      </c>
      <c r="N358" t="b">
        <v>1</v>
      </c>
      <c r="O358" t="s">
        <v>8274</v>
      </c>
      <c r="P358" s="9">
        <f>IFERROR(F358/M358,"NULL")</f>
        <v>105.04629629629629</v>
      </c>
      <c r="Q358" t="str">
        <f>LEFT(O358,SEARCH("/",O358,1)-1)</f>
        <v>publishing</v>
      </c>
      <c r="R358" t="str">
        <f>RIGHT(O358,LEN(O358)-SEARCH("/",O358,1))</f>
        <v>nonfiction</v>
      </c>
      <c r="S358" s="17">
        <f>(((K358/60)/60)/24)+DATE(1970,1,1)</f>
        <v>41579.734259259261</v>
      </c>
      <c r="T358" s="15">
        <f>(((J358/60)/60)/24)+DATE(1970,1,1)</f>
        <v>41599.207638888889</v>
      </c>
      <c r="U358" t="b">
        <f>AND(L358,N358)</f>
        <v>0</v>
      </c>
    </row>
    <row r="359" spans="1:21" ht="20" customHeight="1" x14ac:dyDescent="0.35">
      <c r="A359" s="13">
        <f>F359/E359</f>
        <v>1.224</v>
      </c>
      <c r="B359">
        <v>737</v>
      </c>
      <c r="C359" s="3" t="s">
        <v>738</v>
      </c>
      <c r="D359" s="3" t="s">
        <v>4847</v>
      </c>
      <c r="E359" s="5">
        <v>5000</v>
      </c>
      <c r="F359" s="5">
        <v>6120</v>
      </c>
      <c r="G359" t="s">
        <v>8219</v>
      </c>
      <c r="H359" t="s">
        <v>8224</v>
      </c>
      <c r="I359" t="s">
        <v>8246</v>
      </c>
      <c r="J359">
        <v>1392408000</v>
      </c>
      <c r="K359">
        <v>1390890987</v>
      </c>
      <c r="L359" t="b">
        <v>0</v>
      </c>
      <c r="M359">
        <v>108</v>
      </c>
      <c r="N359" t="b">
        <v>1</v>
      </c>
      <c r="O359" t="s">
        <v>8274</v>
      </c>
      <c r="P359" s="9">
        <f>IFERROR(F359/M359,"NULL")</f>
        <v>56.666666666666664</v>
      </c>
      <c r="Q359" t="str">
        <f>LEFT(O359,SEARCH("/",O359,1)-1)</f>
        <v>publishing</v>
      </c>
      <c r="R359" t="str">
        <f>RIGHT(O359,LEN(O359)-SEARCH("/",O359,1))</f>
        <v>nonfiction</v>
      </c>
      <c r="S359" s="17">
        <f>(((K359/60)/60)/24)+DATE(1970,1,1)</f>
        <v>41667.275312500002</v>
      </c>
      <c r="T359" s="15">
        <f>(((J359/60)/60)/24)+DATE(1970,1,1)</f>
        <v>41684.833333333336</v>
      </c>
      <c r="U359" t="b">
        <f>AND(L359,N359)</f>
        <v>0</v>
      </c>
    </row>
    <row r="360" spans="1:21" ht="20" customHeight="1" x14ac:dyDescent="0.35">
      <c r="A360" s="13">
        <f>F360/E360</f>
        <v>1.0673333333333332</v>
      </c>
      <c r="B360">
        <v>738</v>
      </c>
      <c r="C360" s="3" t="s">
        <v>739</v>
      </c>
      <c r="D360" s="3" t="s">
        <v>4848</v>
      </c>
      <c r="E360" s="5">
        <v>1500</v>
      </c>
      <c r="F360" s="5">
        <v>1601</v>
      </c>
      <c r="G360" t="s">
        <v>8219</v>
      </c>
      <c r="H360" t="s">
        <v>8224</v>
      </c>
      <c r="I360" t="s">
        <v>8246</v>
      </c>
      <c r="J360">
        <v>1417409940</v>
      </c>
      <c r="K360">
        <v>1414765794</v>
      </c>
      <c r="L360" t="b">
        <v>0</v>
      </c>
      <c r="M360">
        <v>41</v>
      </c>
      <c r="N360" t="b">
        <v>1</v>
      </c>
      <c r="O360" t="s">
        <v>8274</v>
      </c>
      <c r="P360" s="9">
        <f>IFERROR(F360/M360,"NULL")</f>
        <v>39.048780487804876</v>
      </c>
      <c r="Q360" t="str">
        <f>LEFT(O360,SEARCH("/",O360,1)-1)</f>
        <v>publishing</v>
      </c>
      <c r="R360" t="str">
        <f>RIGHT(O360,LEN(O360)-SEARCH("/",O360,1))</f>
        <v>nonfiction</v>
      </c>
      <c r="S360" s="17">
        <f>(((K360/60)/60)/24)+DATE(1970,1,1)</f>
        <v>41943.604097222218</v>
      </c>
      <c r="T360" s="15">
        <f>(((J360/60)/60)/24)+DATE(1970,1,1)</f>
        <v>41974.207638888889</v>
      </c>
      <c r="U360" t="b">
        <f>AND(L360,N360)</f>
        <v>0</v>
      </c>
    </row>
    <row r="361" spans="1:21" ht="20" customHeight="1" x14ac:dyDescent="0.35">
      <c r="A361" s="13">
        <f>F361/E361</f>
        <v>1.5833333333333333</v>
      </c>
      <c r="B361">
        <v>739</v>
      </c>
      <c r="C361" s="3" t="s">
        <v>740</v>
      </c>
      <c r="D361" s="3" t="s">
        <v>4849</v>
      </c>
      <c r="E361" s="5">
        <v>6000</v>
      </c>
      <c r="F361" s="5">
        <v>9500</v>
      </c>
      <c r="G361" t="s">
        <v>8219</v>
      </c>
      <c r="H361" t="s">
        <v>8224</v>
      </c>
      <c r="I361" t="s">
        <v>8246</v>
      </c>
      <c r="J361">
        <v>1407758629</v>
      </c>
      <c r="K361">
        <v>1404907429</v>
      </c>
      <c r="L361" t="b">
        <v>0</v>
      </c>
      <c r="M361">
        <v>139</v>
      </c>
      <c r="N361" t="b">
        <v>1</v>
      </c>
      <c r="O361" t="s">
        <v>8274</v>
      </c>
      <c r="P361" s="9">
        <f>IFERROR(F361/M361,"NULL")</f>
        <v>68.345323741007192</v>
      </c>
      <c r="Q361" t="str">
        <f>LEFT(O361,SEARCH("/",O361,1)-1)</f>
        <v>publishing</v>
      </c>
      <c r="R361" t="str">
        <f>RIGHT(O361,LEN(O361)-SEARCH("/",O361,1))</f>
        <v>nonfiction</v>
      </c>
      <c r="S361" s="17">
        <f>(((K361/60)/60)/24)+DATE(1970,1,1)</f>
        <v>41829.502650462964</v>
      </c>
      <c r="T361" s="15">
        <f>(((J361/60)/60)/24)+DATE(1970,1,1)</f>
        <v>41862.502650462964</v>
      </c>
      <c r="U361" t="b">
        <f>AND(L361,N361)</f>
        <v>0</v>
      </c>
    </row>
    <row r="362" spans="1:21" ht="20" customHeight="1" x14ac:dyDescent="0.35">
      <c r="A362" s="13">
        <f>F362/E362</f>
        <v>1.0740000000000001</v>
      </c>
      <c r="B362">
        <v>740</v>
      </c>
      <c r="C362" s="3" t="s">
        <v>741</v>
      </c>
      <c r="D362" s="3" t="s">
        <v>4850</v>
      </c>
      <c r="E362" s="5">
        <v>3000</v>
      </c>
      <c r="F362" s="5">
        <v>3222</v>
      </c>
      <c r="G362" t="s">
        <v>8219</v>
      </c>
      <c r="H362" t="s">
        <v>8224</v>
      </c>
      <c r="I362" t="s">
        <v>8246</v>
      </c>
      <c r="J362">
        <v>1434857482</v>
      </c>
      <c r="K362">
        <v>1433647882</v>
      </c>
      <c r="L362" t="b">
        <v>0</v>
      </c>
      <c r="M362">
        <v>19</v>
      </c>
      <c r="N362" t="b">
        <v>1</v>
      </c>
      <c r="O362" t="s">
        <v>8274</v>
      </c>
      <c r="P362" s="9">
        <f>IFERROR(F362/M362,"NULL")</f>
        <v>169.57894736842104</v>
      </c>
      <c r="Q362" t="str">
        <f>LEFT(O362,SEARCH("/",O362,1)-1)</f>
        <v>publishing</v>
      </c>
      <c r="R362" t="str">
        <f>RIGHT(O362,LEN(O362)-SEARCH("/",O362,1))</f>
        <v>nonfiction</v>
      </c>
      <c r="S362" s="17">
        <f>(((K362/60)/60)/24)+DATE(1970,1,1)</f>
        <v>42162.146782407406</v>
      </c>
      <c r="T362" s="15">
        <f>(((J362/60)/60)/24)+DATE(1970,1,1)</f>
        <v>42176.146782407406</v>
      </c>
      <c r="U362" t="b">
        <f>AND(L362,N362)</f>
        <v>0</v>
      </c>
    </row>
    <row r="363" spans="1:21" ht="20" customHeight="1" x14ac:dyDescent="0.35">
      <c r="A363" s="13">
        <f>F363/E363</f>
        <v>1.0226</v>
      </c>
      <c r="B363">
        <v>741</v>
      </c>
      <c r="C363" s="3" t="s">
        <v>742</v>
      </c>
      <c r="D363" s="3" t="s">
        <v>4851</v>
      </c>
      <c r="E363" s="5">
        <v>13000</v>
      </c>
      <c r="F363" s="5">
        <v>13293.8</v>
      </c>
      <c r="G363" t="s">
        <v>8219</v>
      </c>
      <c r="H363" t="s">
        <v>8224</v>
      </c>
      <c r="I363" t="s">
        <v>8246</v>
      </c>
      <c r="J363">
        <v>1370964806</v>
      </c>
      <c r="K363">
        <v>1367940806</v>
      </c>
      <c r="L363" t="b">
        <v>0</v>
      </c>
      <c r="M363">
        <v>94</v>
      </c>
      <c r="N363" t="b">
        <v>1</v>
      </c>
      <c r="O363" t="s">
        <v>8274</v>
      </c>
      <c r="P363" s="9">
        <f>IFERROR(F363/M363,"NULL")</f>
        <v>141.42340425531913</v>
      </c>
      <c r="Q363" t="str">
        <f>LEFT(O363,SEARCH("/",O363,1)-1)</f>
        <v>publishing</v>
      </c>
      <c r="R363" t="str">
        <f>RIGHT(O363,LEN(O363)-SEARCH("/",O363,1))</f>
        <v>nonfiction</v>
      </c>
      <c r="S363" s="17">
        <f>(((K363/60)/60)/24)+DATE(1970,1,1)</f>
        <v>41401.648217592592</v>
      </c>
      <c r="T363" s="15">
        <f>(((J363/60)/60)/24)+DATE(1970,1,1)</f>
        <v>41436.648217592592</v>
      </c>
      <c r="U363" t="b">
        <f>AND(L363,N363)</f>
        <v>0</v>
      </c>
    </row>
    <row r="364" spans="1:21" ht="20" customHeight="1" x14ac:dyDescent="0.35">
      <c r="A364" s="13">
        <f>F364/E364</f>
        <v>1.1071428571428572</v>
      </c>
      <c r="B364">
        <v>742</v>
      </c>
      <c r="C364" s="3" t="s">
        <v>743</v>
      </c>
      <c r="D364" s="3" t="s">
        <v>4852</v>
      </c>
      <c r="E364" s="5">
        <v>1400</v>
      </c>
      <c r="F364" s="5">
        <v>1550</v>
      </c>
      <c r="G364" t="s">
        <v>8219</v>
      </c>
      <c r="H364" t="s">
        <v>8224</v>
      </c>
      <c r="I364" t="s">
        <v>8246</v>
      </c>
      <c r="J364">
        <v>1395435712</v>
      </c>
      <c r="K364">
        <v>1392847312</v>
      </c>
      <c r="L364" t="b">
        <v>0</v>
      </c>
      <c r="M364">
        <v>23</v>
      </c>
      <c r="N364" t="b">
        <v>1</v>
      </c>
      <c r="O364" t="s">
        <v>8274</v>
      </c>
      <c r="P364" s="9">
        <f>IFERROR(F364/M364,"NULL")</f>
        <v>67.391304347826093</v>
      </c>
      <c r="Q364" t="str">
        <f>LEFT(O364,SEARCH("/",O364,1)-1)</f>
        <v>publishing</v>
      </c>
      <c r="R364" t="str">
        <f>RIGHT(O364,LEN(O364)-SEARCH("/",O364,1))</f>
        <v>nonfiction</v>
      </c>
      <c r="S364" s="17">
        <f>(((K364/60)/60)/24)+DATE(1970,1,1)</f>
        <v>41689.917962962965</v>
      </c>
      <c r="T364" s="15">
        <f>(((J364/60)/60)/24)+DATE(1970,1,1)</f>
        <v>41719.876296296294</v>
      </c>
      <c r="U364" t="b">
        <f>AND(L364,N364)</f>
        <v>0</v>
      </c>
    </row>
    <row r="365" spans="1:21" ht="20" customHeight="1" x14ac:dyDescent="0.35">
      <c r="A365" s="13">
        <f>F365/E365</f>
        <v>1.48</v>
      </c>
      <c r="B365">
        <v>743</v>
      </c>
      <c r="C365" s="3" t="s">
        <v>744</v>
      </c>
      <c r="D365" s="3" t="s">
        <v>4853</v>
      </c>
      <c r="E365" s="5">
        <v>550</v>
      </c>
      <c r="F365" s="5">
        <v>814</v>
      </c>
      <c r="G365" t="s">
        <v>8219</v>
      </c>
      <c r="H365" t="s">
        <v>8224</v>
      </c>
      <c r="I365" t="s">
        <v>8246</v>
      </c>
      <c r="J365">
        <v>1334610000</v>
      </c>
      <c r="K365">
        <v>1332435685</v>
      </c>
      <c r="L365" t="b">
        <v>0</v>
      </c>
      <c r="M365">
        <v>15</v>
      </c>
      <c r="N365" t="b">
        <v>1</v>
      </c>
      <c r="O365" t="s">
        <v>8274</v>
      </c>
      <c r="P365" s="9">
        <f>IFERROR(F365/M365,"NULL")</f>
        <v>54.266666666666666</v>
      </c>
      <c r="Q365" t="str">
        <f>LEFT(O365,SEARCH("/",O365,1)-1)</f>
        <v>publishing</v>
      </c>
      <c r="R365" t="str">
        <f>RIGHT(O365,LEN(O365)-SEARCH("/",O365,1))</f>
        <v>nonfiction</v>
      </c>
      <c r="S365" s="17">
        <f>(((K365/60)/60)/24)+DATE(1970,1,1)</f>
        <v>40990.709317129629</v>
      </c>
      <c r="T365" s="15">
        <f>(((J365/60)/60)/24)+DATE(1970,1,1)</f>
        <v>41015.875</v>
      </c>
      <c r="U365" t="b">
        <f>AND(L365,N365)</f>
        <v>0</v>
      </c>
    </row>
    <row r="366" spans="1:21" ht="20" customHeight="1" x14ac:dyDescent="0.35">
      <c r="A366" s="13">
        <f>F366/E366</f>
        <v>1.0232000000000001</v>
      </c>
      <c r="B366">
        <v>744</v>
      </c>
      <c r="C366" s="3" t="s">
        <v>745</v>
      </c>
      <c r="D366" s="3" t="s">
        <v>4854</v>
      </c>
      <c r="E366" s="5">
        <v>5000</v>
      </c>
      <c r="F366" s="5">
        <v>5116</v>
      </c>
      <c r="G366" t="s">
        <v>8219</v>
      </c>
      <c r="H366" t="s">
        <v>8224</v>
      </c>
      <c r="I366" t="s">
        <v>8246</v>
      </c>
      <c r="J366">
        <v>1355439503</v>
      </c>
      <c r="K366">
        <v>1352847503</v>
      </c>
      <c r="L366" t="b">
        <v>0</v>
      </c>
      <c r="M366">
        <v>62</v>
      </c>
      <c r="N366" t="b">
        <v>1</v>
      </c>
      <c r="O366" t="s">
        <v>8274</v>
      </c>
      <c r="P366" s="9">
        <f>IFERROR(F366/M366,"NULL")</f>
        <v>82.516129032258064</v>
      </c>
      <c r="Q366" t="str">
        <f>LEFT(O366,SEARCH("/",O366,1)-1)</f>
        <v>publishing</v>
      </c>
      <c r="R366" t="str">
        <f>RIGHT(O366,LEN(O366)-SEARCH("/",O366,1))</f>
        <v>nonfiction</v>
      </c>
      <c r="S366" s="17">
        <f>(((K366/60)/60)/24)+DATE(1970,1,1)</f>
        <v>41226.95721064815</v>
      </c>
      <c r="T366" s="15">
        <f>(((J366/60)/60)/24)+DATE(1970,1,1)</f>
        <v>41256.95721064815</v>
      </c>
      <c r="U366" t="b">
        <f>AND(L366,N366)</f>
        <v>0</v>
      </c>
    </row>
    <row r="367" spans="1:21" ht="20" customHeight="1" x14ac:dyDescent="0.35">
      <c r="A367" s="13">
        <f>F367/E367</f>
        <v>1.7909909909909909</v>
      </c>
      <c r="B367">
        <v>745</v>
      </c>
      <c r="C367" s="3" t="s">
        <v>746</v>
      </c>
      <c r="D367" s="3" t="s">
        <v>4855</v>
      </c>
      <c r="E367" s="5">
        <v>2220</v>
      </c>
      <c r="F367" s="5">
        <v>3976</v>
      </c>
      <c r="G367" t="s">
        <v>8219</v>
      </c>
      <c r="H367" t="s">
        <v>8224</v>
      </c>
      <c r="I367" t="s">
        <v>8246</v>
      </c>
      <c r="J367">
        <v>1367588645</v>
      </c>
      <c r="K367">
        <v>1364996645</v>
      </c>
      <c r="L367" t="b">
        <v>0</v>
      </c>
      <c r="M367">
        <v>74</v>
      </c>
      <c r="N367" t="b">
        <v>1</v>
      </c>
      <c r="O367" t="s">
        <v>8274</v>
      </c>
      <c r="P367" s="9">
        <f>IFERROR(F367/M367,"NULL")</f>
        <v>53.729729729729726</v>
      </c>
      <c r="Q367" t="str">
        <f>LEFT(O367,SEARCH("/",O367,1)-1)</f>
        <v>publishing</v>
      </c>
      <c r="R367" t="str">
        <f>RIGHT(O367,LEN(O367)-SEARCH("/",O367,1))</f>
        <v>nonfiction</v>
      </c>
      <c r="S367" s="17">
        <f>(((K367/60)/60)/24)+DATE(1970,1,1)</f>
        <v>41367.572280092594</v>
      </c>
      <c r="T367" s="15">
        <f>(((J367/60)/60)/24)+DATE(1970,1,1)</f>
        <v>41397.572280092594</v>
      </c>
      <c r="U367" t="b">
        <f>AND(L367,N367)</f>
        <v>0</v>
      </c>
    </row>
    <row r="368" spans="1:21" ht="20" customHeight="1" x14ac:dyDescent="0.35">
      <c r="A368" s="13">
        <f>F368/E368</f>
        <v>1.1108135252761968</v>
      </c>
      <c r="B368">
        <v>746</v>
      </c>
      <c r="C368" s="3" t="s">
        <v>747</v>
      </c>
      <c r="D368" s="3" t="s">
        <v>4856</v>
      </c>
      <c r="E368" s="5">
        <v>2987</v>
      </c>
      <c r="F368" s="5">
        <v>3318</v>
      </c>
      <c r="G368" t="s">
        <v>8219</v>
      </c>
      <c r="H368" t="s">
        <v>8224</v>
      </c>
      <c r="I368" t="s">
        <v>8246</v>
      </c>
      <c r="J368">
        <v>1348372740</v>
      </c>
      <c r="K368">
        <v>1346806909</v>
      </c>
      <c r="L368" t="b">
        <v>0</v>
      </c>
      <c r="M368">
        <v>97</v>
      </c>
      <c r="N368" t="b">
        <v>1</v>
      </c>
      <c r="O368" t="s">
        <v>8274</v>
      </c>
      <c r="P368" s="9">
        <f>IFERROR(F368/M368,"NULL")</f>
        <v>34.206185567010309</v>
      </c>
      <c r="Q368" t="str">
        <f>LEFT(O368,SEARCH("/",O368,1)-1)</f>
        <v>publishing</v>
      </c>
      <c r="R368" t="str">
        <f>RIGHT(O368,LEN(O368)-SEARCH("/",O368,1))</f>
        <v>nonfiction</v>
      </c>
      <c r="S368" s="17">
        <f>(((K368/60)/60)/24)+DATE(1970,1,1)</f>
        <v>41157.042928240742</v>
      </c>
      <c r="T368" s="15">
        <f>(((J368/60)/60)/24)+DATE(1970,1,1)</f>
        <v>41175.165972222225</v>
      </c>
      <c r="U368" t="b">
        <f>AND(L368,N368)</f>
        <v>0</v>
      </c>
    </row>
    <row r="369" spans="1:21" ht="20" customHeight="1" x14ac:dyDescent="0.35">
      <c r="A369" s="13">
        <f>F369/E369</f>
        <v>1.0004285714285714</v>
      </c>
      <c r="B369">
        <v>747</v>
      </c>
      <c r="C369" s="3" t="s">
        <v>748</v>
      </c>
      <c r="D369" s="3" t="s">
        <v>4857</v>
      </c>
      <c r="E369" s="5">
        <v>7000</v>
      </c>
      <c r="F369" s="5">
        <v>7003</v>
      </c>
      <c r="G369" t="s">
        <v>8219</v>
      </c>
      <c r="H369" t="s">
        <v>8233</v>
      </c>
      <c r="I369" t="s">
        <v>8249</v>
      </c>
      <c r="J369">
        <v>1421319240</v>
      </c>
      <c r="K369">
        <v>1418649019</v>
      </c>
      <c r="L369" t="b">
        <v>0</v>
      </c>
      <c r="M369">
        <v>55</v>
      </c>
      <c r="N369" t="b">
        <v>1</v>
      </c>
      <c r="O369" t="s">
        <v>8274</v>
      </c>
      <c r="P369" s="9">
        <f>IFERROR(F369/M369,"NULL")</f>
        <v>127.32727272727273</v>
      </c>
      <c r="Q369" t="str">
        <f>LEFT(O369,SEARCH("/",O369,1)-1)</f>
        <v>publishing</v>
      </c>
      <c r="R369" t="str">
        <f>RIGHT(O369,LEN(O369)-SEARCH("/",O369,1))</f>
        <v>nonfiction</v>
      </c>
      <c r="S369" s="17">
        <f>(((K369/60)/60)/24)+DATE(1970,1,1)</f>
        <v>41988.548831018517</v>
      </c>
      <c r="T369" s="15">
        <f>(((J369/60)/60)/24)+DATE(1970,1,1)</f>
        <v>42019.454166666663</v>
      </c>
      <c r="U369" t="b">
        <f>AND(L369,N369)</f>
        <v>0</v>
      </c>
    </row>
    <row r="370" spans="1:21" ht="20" customHeight="1" x14ac:dyDescent="0.35">
      <c r="A370" s="13">
        <f>F370/E370</f>
        <v>1.0024999999999999</v>
      </c>
      <c r="B370">
        <v>748</v>
      </c>
      <c r="C370" s="3" t="s">
        <v>749</v>
      </c>
      <c r="D370" s="3" t="s">
        <v>4858</v>
      </c>
      <c r="E370" s="5">
        <v>2000</v>
      </c>
      <c r="F370" s="5">
        <v>2005</v>
      </c>
      <c r="G370" t="s">
        <v>8219</v>
      </c>
      <c r="H370" t="s">
        <v>8224</v>
      </c>
      <c r="I370" t="s">
        <v>8246</v>
      </c>
      <c r="J370">
        <v>1407701966</v>
      </c>
      <c r="K370">
        <v>1405109966</v>
      </c>
      <c r="L370" t="b">
        <v>0</v>
      </c>
      <c r="M370">
        <v>44</v>
      </c>
      <c r="N370" t="b">
        <v>1</v>
      </c>
      <c r="O370" t="s">
        <v>8274</v>
      </c>
      <c r="P370" s="9">
        <f>IFERROR(F370/M370,"NULL")</f>
        <v>45.56818181818182</v>
      </c>
      <c r="Q370" t="str">
        <f>LEFT(O370,SEARCH("/",O370,1)-1)</f>
        <v>publishing</v>
      </c>
      <c r="R370" t="str">
        <f>RIGHT(O370,LEN(O370)-SEARCH("/",O370,1))</f>
        <v>nonfiction</v>
      </c>
      <c r="S370" s="17">
        <f>(((K370/60)/60)/24)+DATE(1970,1,1)</f>
        <v>41831.846828703703</v>
      </c>
      <c r="T370" s="15">
        <f>(((J370/60)/60)/24)+DATE(1970,1,1)</f>
        <v>41861.846828703703</v>
      </c>
      <c r="U370" t="b">
        <f>AND(L370,N370)</f>
        <v>0</v>
      </c>
    </row>
    <row r="371" spans="1:21" ht="20" customHeight="1" x14ac:dyDescent="0.35">
      <c r="A371" s="13">
        <f>F371/E371</f>
        <v>1.0556000000000001</v>
      </c>
      <c r="B371">
        <v>749</v>
      </c>
      <c r="C371" s="3" t="s">
        <v>750</v>
      </c>
      <c r="D371" s="3" t="s">
        <v>4859</v>
      </c>
      <c r="E371" s="5">
        <v>10000</v>
      </c>
      <c r="F371" s="5">
        <v>10556</v>
      </c>
      <c r="G371" t="s">
        <v>8219</v>
      </c>
      <c r="H371" t="s">
        <v>8224</v>
      </c>
      <c r="I371" t="s">
        <v>8246</v>
      </c>
      <c r="J371">
        <v>1485642930</v>
      </c>
      <c r="K371">
        <v>1483050930</v>
      </c>
      <c r="L371" t="b">
        <v>0</v>
      </c>
      <c r="M371">
        <v>110</v>
      </c>
      <c r="N371" t="b">
        <v>1</v>
      </c>
      <c r="O371" t="s">
        <v>8274</v>
      </c>
      <c r="P371" s="9">
        <f>IFERROR(F371/M371,"NULL")</f>
        <v>95.963636363636368</v>
      </c>
      <c r="Q371" t="str">
        <f>LEFT(O371,SEARCH("/",O371,1)-1)</f>
        <v>publishing</v>
      </c>
      <c r="R371" t="str">
        <f>RIGHT(O371,LEN(O371)-SEARCH("/",O371,1))</f>
        <v>nonfiction</v>
      </c>
      <c r="S371" s="17">
        <f>(((K371/60)/60)/24)+DATE(1970,1,1)</f>
        <v>42733.94131944445</v>
      </c>
      <c r="T371" s="15">
        <f>(((J371/60)/60)/24)+DATE(1970,1,1)</f>
        <v>42763.94131944445</v>
      </c>
      <c r="U371" t="b">
        <f>AND(L371,N371)</f>
        <v>0</v>
      </c>
    </row>
    <row r="372" spans="1:21" ht="20" customHeight="1" x14ac:dyDescent="0.35">
      <c r="A372" s="13">
        <f>F372/E372</f>
        <v>1.0258775877587758</v>
      </c>
      <c r="B372">
        <v>750</v>
      </c>
      <c r="C372" s="3" t="s">
        <v>751</v>
      </c>
      <c r="D372" s="3" t="s">
        <v>4860</v>
      </c>
      <c r="E372" s="5">
        <v>4444</v>
      </c>
      <c r="F372" s="5">
        <v>4559</v>
      </c>
      <c r="G372" t="s">
        <v>8219</v>
      </c>
      <c r="H372" t="s">
        <v>8224</v>
      </c>
      <c r="I372" t="s">
        <v>8246</v>
      </c>
      <c r="J372">
        <v>1361739872</v>
      </c>
      <c r="K372">
        <v>1359147872</v>
      </c>
      <c r="L372" t="b">
        <v>0</v>
      </c>
      <c r="M372">
        <v>59</v>
      </c>
      <c r="N372" t="b">
        <v>1</v>
      </c>
      <c r="O372" t="s">
        <v>8274</v>
      </c>
      <c r="P372" s="9">
        <f>IFERROR(F372/M372,"NULL")</f>
        <v>77.271186440677965</v>
      </c>
      <c r="Q372" t="str">
        <f>LEFT(O372,SEARCH("/",O372,1)-1)</f>
        <v>publishing</v>
      </c>
      <c r="R372" t="str">
        <f>RIGHT(O372,LEN(O372)-SEARCH("/",O372,1))</f>
        <v>nonfiction</v>
      </c>
      <c r="S372" s="17">
        <f>(((K372/60)/60)/24)+DATE(1970,1,1)</f>
        <v>41299.878148148149</v>
      </c>
      <c r="T372" s="15">
        <f>(((J372/60)/60)/24)+DATE(1970,1,1)</f>
        <v>41329.878148148149</v>
      </c>
      <c r="U372" t="b">
        <f>AND(L372,N372)</f>
        <v>0</v>
      </c>
    </row>
    <row r="373" spans="1:21" ht="20" customHeight="1" x14ac:dyDescent="0.35">
      <c r="A373" s="13">
        <f>F373/E373</f>
        <v>1.1850000000000001</v>
      </c>
      <c r="B373">
        <v>751</v>
      </c>
      <c r="C373" s="3" t="s">
        <v>752</v>
      </c>
      <c r="D373" s="3" t="s">
        <v>4861</v>
      </c>
      <c r="E373" s="5">
        <v>3000</v>
      </c>
      <c r="F373" s="5">
        <v>3555</v>
      </c>
      <c r="G373" t="s">
        <v>8219</v>
      </c>
      <c r="H373" t="s">
        <v>8224</v>
      </c>
      <c r="I373" t="s">
        <v>8246</v>
      </c>
      <c r="J373">
        <v>1312470475</v>
      </c>
      <c r="K373">
        <v>1308496075</v>
      </c>
      <c r="L373" t="b">
        <v>0</v>
      </c>
      <c r="M373">
        <v>62</v>
      </c>
      <c r="N373" t="b">
        <v>1</v>
      </c>
      <c r="O373" t="s">
        <v>8274</v>
      </c>
      <c r="P373" s="9">
        <f>IFERROR(F373/M373,"NULL")</f>
        <v>57.338709677419352</v>
      </c>
      <c r="Q373" t="str">
        <f>LEFT(O373,SEARCH("/",O373,1)-1)</f>
        <v>publishing</v>
      </c>
      <c r="R373" t="str">
        <f>RIGHT(O373,LEN(O373)-SEARCH("/",O373,1))</f>
        <v>nonfiction</v>
      </c>
      <c r="S373" s="17">
        <f>(((K373/60)/60)/24)+DATE(1970,1,1)</f>
        <v>40713.630497685182</v>
      </c>
      <c r="T373" s="15">
        <f>(((J373/60)/60)/24)+DATE(1970,1,1)</f>
        <v>40759.630497685182</v>
      </c>
      <c r="U373" t="b">
        <f>AND(L373,N373)</f>
        <v>0</v>
      </c>
    </row>
    <row r="374" spans="1:21" ht="20" customHeight="1" x14ac:dyDescent="0.35">
      <c r="A374" s="13">
        <f>F374/E374</f>
        <v>1.117</v>
      </c>
      <c r="B374">
        <v>752</v>
      </c>
      <c r="C374" s="3" t="s">
        <v>753</v>
      </c>
      <c r="D374" s="3" t="s">
        <v>4862</v>
      </c>
      <c r="E374" s="5">
        <v>5000</v>
      </c>
      <c r="F374" s="5">
        <v>5585</v>
      </c>
      <c r="G374" t="s">
        <v>8219</v>
      </c>
      <c r="H374" t="s">
        <v>8226</v>
      </c>
      <c r="I374" t="s">
        <v>8248</v>
      </c>
      <c r="J374">
        <v>1476615600</v>
      </c>
      <c r="K374">
        <v>1474884417</v>
      </c>
      <c r="L374" t="b">
        <v>0</v>
      </c>
      <c r="M374">
        <v>105</v>
      </c>
      <c r="N374" t="b">
        <v>1</v>
      </c>
      <c r="O374" t="s">
        <v>8274</v>
      </c>
      <c r="P374" s="9">
        <f>IFERROR(F374/M374,"NULL")</f>
        <v>53.19047619047619</v>
      </c>
      <c r="Q374" t="str">
        <f>LEFT(O374,SEARCH("/",O374,1)-1)</f>
        <v>publishing</v>
      </c>
      <c r="R374" t="str">
        <f>RIGHT(O374,LEN(O374)-SEARCH("/",O374,1))</f>
        <v>nonfiction</v>
      </c>
      <c r="S374" s="17">
        <f>(((K374/60)/60)/24)+DATE(1970,1,1)</f>
        <v>42639.421493055561</v>
      </c>
      <c r="T374" s="15">
        <f>(((J374/60)/60)/24)+DATE(1970,1,1)</f>
        <v>42659.458333333328</v>
      </c>
      <c r="U374" t="b">
        <f>AND(L374,N374)</f>
        <v>0</v>
      </c>
    </row>
    <row r="375" spans="1:21" ht="20" customHeight="1" x14ac:dyDescent="0.35">
      <c r="A375" s="13">
        <f>F375/E375</f>
        <v>1.28</v>
      </c>
      <c r="B375">
        <v>753</v>
      </c>
      <c r="C375" s="3" t="s">
        <v>754</v>
      </c>
      <c r="D375" s="3" t="s">
        <v>4863</v>
      </c>
      <c r="E375" s="5">
        <v>10000</v>
      </c>
      <c r="F375" s="5">
        <v>12800</v>
      </c>
      <c r="G375" t="s">
        <v>8219</v>
      </c>
      <c r="H375" t="s">
        <v>8224</v>
      </c>
      <c r="I375" t="s">
        <v>8246</v>
      </c>
      <c r="J375">
        <v>1423922991</v>
      </c>
      <c r="K375">
        <v>1421330991</v>
      </c>
      <c r="L375" t="b">
        <v>0</v>
      </c>
      <c r="M375">
        <v>26</v>
      </c>
      <c r="N375" t="b">
        <v>1</v>
      </c>
      <c r="O375" t="s">
        <v>8274</v>
      </c>
      <c r="P375" s="9">
        <f>IFERROR(F375/M375,"NULL")</f>
        <v>492.30769230769232</v>
      </c>
      <c r="Q375" t="str">
        <f>LEFT(O375,SEARCH("/",O375,1)-1)</f>
        <v>publishing</v>
      </c>
      <c r="R375" t="str">
        <f>RIGHT(O375,LEN(O375)-SEARCH("/",O375,1))</f>
        <v>nonfiction</v>
      </c>
      <c r="S375" s="17">
        <f>(((K375/60)/60)/24)+DATE(1970,1,1)</f>
        <v>42019.590173611112</v>
      </c>
      <c r="T375" s="15">
        <f>(((J375/60)/60)/24)+DATE(1970,1,1)</f>
        <v>42049.590173611112</v>
      </c>
      <c r="U375" t="b">
        <f>AND(L375,N375)</f>
        <v>0</v>
      </c>
    </row>
    <row r="376" spans="1:21" ht="20" customHeight="1" x14ac:dyDescent="0.35">
      <c r="A376" s="13">
        <f>F376/E376</f>
        <v>1.0375000000000001</v>
      </c>
      <c r="B376">
        <v>754</v>
      </c>
      <c r="C376" s="3" t="s">
        <v>755</v>
      </c>
      <c r="D376" s="3" t="s">
        <v>4864</v>
      </c>
      <c r="E376" s="5">
        <v>2000</v>
      </c>
      <c r="F376" s="5">
        <v>2075</v>
      </c>
      <c r="G376" t="s">
        <v>8219</v>
      </c>
      <c r="H376" t="s">
        <v>8224</v>
      </c>
      <c r="I376" t="s">
        <v>8246</v>
      </c>
      <c r="J376">
        <v>1357408721</v>
      </c>
      <c r="K376">
        <v>1354816721</v>
      </c>
      <c r="L376" t="b">
        <v>0</v>
      </c>
      <c r="M376">
        <v>49</v>
      </c>
      <c r="N376" t="b">
        <v>1</v>
      </c>
      <c r="O376" t="s">
        <v>8274</v>
      </c>
      <c r="P376" s="9">
        <f>IFERROR(F376/M376,"NULL")</f>
        <v>42.346938775510203</v>
      </c>
      <c r="Q376" t="str">
        <f>LEFT(O376,SEARCH("/",O376,1)-1)</f>
        <v>publishing</v>
      </c>
      <c r="R376" t="str">
        <f>RIGHT(O376,LEN(O376)-SEARCH("/",O376,1))</f>
        <v>nonfiction</v>
      </c>
      <c r="S376" s="17">
        <f>(((K376/60)/60)/24)+DATE(1970,1,1)</f>
        <v>41249.749085648145</v>
      </c>
      <c r="T376" s="15">
        <f>(((J376/60)/60)/24)+DATE(1970,1,1)</f>
        <v>41279.749085648145</v>
      </c>
      <c r="U376" t="b">
        <f>AND(L376,N376)</f>
        <v>0</v>
      </c>
    </row>
    <row r="377" spans="1:21" ht="20" customHeight="1" x14ac:dyDescent="0.35">
      <c r="A377" s="13">
        <f>F377/E377</f>
        <v>1.0190760000000001</v>
      </c>
      <c r="B377">
        <v>755</v>
      </c>
      <c r="C377" s="3" t="s">
        <v>756</v>
      </c>
      <c r="D377" s="3" t="s">
        <v>4865</v>
      </c>
      <c r="E377" s="5">
        <v>2500</v>
      </c>
      <c r="F377" s="5">
        <v>2547.69</v>
      </c>
      <c r="G377" t="s">
        <v>8219</v>
      </c>
      <c r="H377" t="s">
        <v>8224</v>
      </c>
      <c r="I377" t="s">
        <v>8246</v>
      </c>
      <c r="J377">
        <v>1369010460</v>
      </c>
      <c r="K377">
        <v>1366381877</v>
      </c>
      <c r="L377" t="b">
        <v>0</v>
      </c>
      <c r="M377">
        <v>68</v>
      </c>
      <c r="N377" t="b">
        <v>1</v>
      </c>
      <c r="O377" t="s">
        <v>8274</v>
      </c>
      <c r="P377" s="9">
        <f>IFERROR(F377/M377,"NULL")</f>
        <v>37.466029411764708</v>
      </c>
      <c r="Q377" t="str">
        <f>LEFT(O377,SEARCH("/",O377,1)-1)</f>
        <v>publishing</v>
      </c>
      <c r="R377" t="str">
        <f>RIGHT(O377,LEN(O377)-SEARCH("/",O377,1))</f>
        <v>nonfiction</v>
      </c>
      <c r="S377" s="17">
        <f>(((K377/60)/60)/24)+DATE(1970,1,1)</f>
        <v>41383.605057870373</v>
      </c>
      <c r="T377" s="15">
        <f>(((J377/60)/60)/24)+DATE(1970,1,1)</f>
        <v>41414.02847222222</v>
      </c>
      <c r="U377" t="b">
        <f>AND(L377,N377)</f>
        <v>0</v>
      </c>
    </row>
    <row r="378" spans="1:21" ht="20" customHeight="1" x14ac:dyDescent="0.35">
      <c r="A378" s="13">
        <f>F378/E378</f>
        <v>1.177142857142857</v>
      </c>
      <c r="B378">
        <v>756</v>
      </c>
      <c r="C378" s="3" t="s">
        <v>757</v>
      </c>
      <c r="D378" s="3" t="s">
        <v>4866</v>
      </c>
      <c r="E378" s="5">
        <v>700</v>
      </c>
      <c r="F378" s="5">
        <v>824</v>
      </c>
      <c r="G378" t="s">
        <v>8219</v>
      </c>
      <c r="H378" t="s">
        <v>8224</v>
      </c>
      <c r="I378" t="s">
        <v>8246</v>
      </c>
      <c r="J378">
        <v>1303147459</v>
      </c>
      <c r="K378">
        <v>1297880659</v>
      </c>
      <c r="L378" t="b">
        <v>0</v>
      </c>
      <c r="M378">
        <v>22</v>
      </c>
      <c r="N378" t="b">
        <v>1</v>
      </c>
      <c r="O378" t="s">
        <v>8274</v>
      </c>
      <c r="P378" s="9">
        <f>IFERROR(F378/M378,"NULL")</f>
        <v>37.454545454545453</v>
      </c>
      <c r="Q378" t="str">
        <f>LEFT(O378,SEARCH("/",O378,1)-1)</f>
        <v>publishing</v>
      </c>
      <c r="R378" t="str">
        <f>RIGHT(O378,LEN(O378)-SEARCH("/",O378,1))</f>
        <v>nonfiction</v>
      </c>
      <c r="S378" s="17">
        <f>(((K378/60)/60)/24)+DATE(1970,1,1)</f>
        <v>40590.766886574071</v>
      </c>
      <c r="T378" s="15">
        <f>(((J378/60)/60)/24)+DATE(1970,1,1)</f>
        <v>40651.725219907406</v>
      </c>
      <c r="U378" t="b">
        <f>AND(L378,N378)</f>
        <v>0</v>
      </c>
    </row>
    <row r="379" spans="1:21" ht="20" customHeight="1" x14ac:dyDescent="0.35">
      <c r="A379" s="13">
        <f>F379/E379</f>
        <v>2.38</v>
      </c>
      <c r="B379">
        <v>757</v>
      </c>
      <c r="C379" s="3" t="s">
        <v>758</v>
      </c>
      <c r="D379" s="3" t="s">
        <v>4867</v>
      </c>
      <c r="E379" s="5">
        <v>250</v>
      </c>
      <c r="F379" s="5">
        <v>595</v>
      </c>
      <c r="G379" t="s">
        <v>8219</v>
      </c>
      <c r="H379" t="s">
        <v>8224</v>
      </c>
      <c r="I379" t="s">
        <v>8246</v>
      </c>
      <c r="J379">
        <v>1354756714</v>
      </c>
      <c r="K379">
        <v>1353547114</v>
      </c>
      <c r="L379" t="b">
        <v>0</v>
      </c>
      <c r="M379">
        <v>18</v>
      </c>
      <c r="N379" t="b">
        <v>1</v>
      </c>
      <c r="O379" t="s">
        <v>8274</v>
      </c>
      <c r="P379" s="9">
        <f>IFERROR(F379/M379,"NULL")</f>
        <v>33.055555555555557</v>
      </c>
      <c r="Q379" t="str">
        <f>LEFT(O379,SEARCH("/",O379,1)-1)</f>
        <v>publishing</v>
      </c>
      <c r="R379" t="str">
        <f>RIGHT(O379,LEN(O379)-SEARCH("/",O379,1))</f>
        <v>nonfiction</v>
      </c>
      <c r="S379" s="17">
        <f>(((K379/60)/60)/24)+DATE(1970,1,1)</f>
        <v>41235.054560185185</v>
      </c>
      <c r="T379" s="15">
        <f>(((J379/60)/60)/24)+DATE(1970,1,1)</f>
        <v>41249.054560185185</v>
      </c>
      <c r="U379" t="b">
        <f>AND(L379,N379)</f>
        <v>0</v>
      </c>
    </row>
    <row r="380" spans="1:21" ht="20" customHeight="1" x14ac:dyDescent="0.35">
      <c r="A380" s="13">
        <f>F380/E380</f>
        <v>1.02</v>
      </c>
      <c r="B380">
        <v>758</v>
      </c>
      <c r="C380" s="3" t="s">
        <v>759</v>
      </c>
      <c r="D380" s="3" t="s">
        <v>4868</v>
      </c>
      <c r="E380" s="5">
        <v>2500</v>
      </c>
      <c r="F380" s="5">
        <v>2550</v>
      </c>
      <c r="G380" t="s">
        <v>8219</v>
      </c>
      <c r="H380" t="s">
        <v>8224</v>
      </c>
      <c r="I380" t="s">
        <v>8246</v>
      </c>
      <c r="J380">
        <v>1286568268</v>
      </c>
      <c r="K380">
        <v>1283976268</v>
      </c>
      <c r="L380" t="b">
        <v>0</v>
      </c>
      <c r="M380">
        <v>19</v>
      </c>
      <c r="N380" t="b">
        <v>1</v>
      </c>
      <c r="O380" t="s">
        <v>8274</v>
      </c>
      <c r="P380" s="9">
        <f>IFERROR(F380/M380,"NULL")</f>
        <v>134.21052631578948</v>
      </c>
      <c r="Q380" t="str">
        <f>LEFT(O380,SEARCH("/",O380,1)-1)</f>
        <v>publishing</v>
      </c>
      <c r="R380" t="str">
        <f>RIGHT(O380,LEN(O380)-SEARCH("/",O380,1))</f>
        <v>nonfiction</v>
      </c>
      <c r="S380" s="17">
        <f>(((K380/60)/60)/24)+DATE(1970,1,1)</f>
        <v>40429.836435185185</v>
      </c>
      <c r="T380" s="15">
        <f>(((J380/60)/60)/24)+DATE(1970,1,1)</f>
        <v>40459.836435185185</v>
      </c>
      <c r="U380" t="b">
        <f>AND(L380,N380)</f>
        <v>0</v>
      </c>
    </row>
    <row r="381" spans="1:21" ht="20" customHeight="1" x14ac:dyDescent="0.35">
      <c r="A381" s="13">
        <f>F381/E381</f>
        <v>1.0192000000000001</v>
      </c>
      <c r="B381">
        <v>759</v>
      </c>
      <c r="C381" s="3" t="s">
        <v>760</v>
      </c>
      <c r="D381" s="3" t="s">
        <v>4869</v>
      </c>
      <c r="E381" s="5">
        <v>5000</v>
      </c>
      <c r="F381" s="5">
        <v>5096</v>
      </c>
      <c r="G381" t="s">
        <v>8219</v>
      </c>
      <c r="H381" t="s">
        <v>8225</v>
      </c>
      <c r="I381" t="s">
        <v>8247</v>
      </c>
      <c r="J381">
        <v>1404892539</v>
      </c>
      <c r="K381">
        <v>1401436539</v>
      </c>
      <c r="L381" t="b">
        <v>0</v>
      </c>
      <c r="M381">
        <v>99</v>
      </c>
      <c r="N381" t="b">
        <v>1</v>
      </c>
      <c r="O381" t="s">
        <v>8274</v>
      </c>
      <c r="P381" s="9">
        <f>IFERROR(F381/M381,"NULL")</f>
        <v>51.474747474747474</v>
      </c>
      <c r="Q381" t="str">
        <f>LEFT(O381,SEARCH("/",O381,1)-1)</f>
        <v>publishing</v>
      </c>
      <c r="R381" t="str">
        <f>RIGHT(O381,LEN(O381)-SEARCH("/",O381,1))</f>
        <v>nonfiction</v>
      </c>
      <c r="S381" s="17">
        <f>(((K381/60)/60)/24)+DATE(1970,1,1)</f>
        <v>41789.330312500002</v>
      </c>
      <c r="T381" s="15">
        <f>(((J381/60)/60)/24)+DATE(1970,1,1)</f>
        <v>41829.330312500002</v>
      </c>
      <c r="U381" t="b">
        <f>AND(L381,N381)</f>
        <v>0</v>
      </c>
    </row>
    <row r="382" spans="1:21" ht="20" customHeight="1" x14ac:dyDescent="0.35">
      <c r="A382" s="13">
        <f>F382/E382</f>
        <v>1.04</v>
      </c>
      <c r="B382">
        <v>780</v>
      </c>
      <c r="C382" s="3" t="s">
        <v>781</v>
      </c>
      <c r="D382" s="3" t="s">
        <v>4890</v>
      </c>
      <c r="E382" s="5">
        <v>1000</v>
      </c>
      <c r="F382" s="5">
        <v>1040</v>
      </c>
      <c r="G382" t="s">
        <v>8219</v>
      </c>
      <c r="H382" t="s">
        <v>8224</v>
      </c>
      <c r="I382" t="s">
        <v>8246</v>
      </c>
      <c r="J382">
        <v>1304439025</v>
      </c>
      <c r="K382">
        <v>1301847025</v>
      </c>
      <c r="L382" t="b">
        <v>0</v>
      </c>
      <c r="M382">
        <v>27</v>
      </c>
      <c r="N382" t="b">
        <v>1</v>
      </c>
      <c r="O382" t="s">
        <v>8276</v>
      </c>
      <c r="P382" s="9">
        <f>IFERROR(F382/M382,"NULL")</f>
        <v>38.518518518518519</v>
      </c>
      <c r="Q382" t="str">
        <f>LEFT(O382,SEARCH("/",O382,1)-1)</f>
        <v>music</v>
      </c>
      <c r="R382" t="str">
        <f>RIGHT(O382,LEN(O382)-SEARCH("/",O382,1))</f>
        <v>rock</v>
      </c>
      <c r="S382" s="17">
        <f>(((K382/60)/60)/24)+DATE(1970,1,1)</f>
        <v>40636.673900462964</v>
      </c>
      <c r="T382" s="15">
        <f>(((J382/60)/60)/24)+DATE(1970,1,1)</f>
        <v>40666.673900462964</v>
      </c>
      <c r="U382" t="b">
        <f>AND(L382,N382)</f>
        <v>0</v>
      </c>
    </row>
    <row r="383" spans="1:21" ht="20" customHeight="1" x14ac:dyDescent="0.35">
      <c r="A383" s="13">
        <f>F383/E383</f>
        <v>1.3315375</v>
      </c>
      <c r="B383">
        <v>781</v>
      </c>
      <c r="C383" s="3" t="s">
        <v>782</v>
      </c>
      <c r="D383" s="3" t="s">
        <v>4891</v>
      </c>
      <c r="E383" s="5">
        <v>800</v>
      </c>
      <c r="F383" s="5">
        <v>1065.23</v>
      </c>
      <c r="G383" t="s">
        <v>8219</v>
      </c>
      <c r="H383" t="s">
        <v>8224</v>
      </c>
      <c r="I383" t="s">
        <v>8246</v>
      </c>
      <c r="J383">
        <v>1370649674</v>
      </c>
      <c r="K383">
        <v>1368057674</v>
      </c>
      <c r="L383" t="b">
        <v>0</v>
      </c>
      <c r="M383">
        <v>25</v>
      </c>
      <c r="N383" t="b">
        <v>1</v>
      </c>
      <c r="O383" t="s">
        <v>8276</v>
      </c>
      <c r="P383" s="9">
        <f>IFERROR(F383/M383,"NULL")</f>
        <v>42.609200000000001</v>
      </c>
      <c r="Q383" t="str">
        <f>LEFT(O383,SEARCH("/",O383,1)-1)</f>
        <v>music</v>
      </c>
      <c r="R383" t="str">
        <f>RIGHT(O383,LEN(O383)-SEARCH("/",O383,1))</f>
        <v>rock</v>
      </c>
      <c r="S383" s="17">
        <f>(((K383/60)/60)/24)+DATE(1970,1,1)</f>
        <v>41403.000856481485</v>
      </c>
      <c r="T383" s="15">
        <f>(((J383/60)/60)/24)+DATE(1970,1,1)</f>
        <v>41433.000856481485</v>
      </c>
      <c r="U383" t="b">
        <f>AND(L383,N383)</f>
        <v>0</v>
      </c>
    </row>
    <row r="384" spans="1:21" ht="20" customHeight="1" x14ac:dyDescent="0.35">
      <c r="A384" s="13">
        <f>F384/E384</f>
        <v>1</v>
      </c>
      <c r="B384">
        <v>782</v>
      </c>
      <c r="C384" s="3" t="s">
        <v>783</v>
      </c>
      <c r="D384" s="3" t="s">
        <v>4892</v>
      </c>
      <c r="E384" s="5">
        <v>700</v>
      </c>
      <c r="F384" s="5">
        <v>700</v>
      </c>
      <c r="G384" t="s">
        <v>8219</v>
      </c>
      <c r="H384" t="s">
        <v>8224</v>
      </c>
      <c r="I384" t="s">
        <v>8246</v>
      </c>
      <c r="J384">
        <v>1345918302</v>
      </c>
      <c r="K384">
        <v>1343326302</v>
      </c>
      <c r="L384" t="b">
        <v>0</v>
      </c>
      <c r="M384">
        <v>14</v>
      </c>
      <c r="N384" t="b">
        <v>1</v>
      </c>
      <c r="O384" t="s">
        <v>8276</v>
      </c>
      <c r="P384" s="9">
        <f>IFERROR(F384/M384,"NULL")</f>
        <v>50</v>
      </c>
      <c r="Q384" t="str">
        <f>LEFT(O384,SEARCH("/",O384,1)-1)</f>
        <v>music</v>
      </c>
      <c r="R384" t="str">
        <f>RIGHT(O384,LEN(O384)-SEARCH("/",O384,1))</f>
        <v>rock</v>
      </c>
      <c r="S384" s="17">
        <f>(((K384/60)/60)/24)+DATE(1970,1,1)</f>
        <v>41116.758125</v>
      </c>
      <c r="T384" s="15">
        <f>(((J384/60)/60)/24)+DATE(1970,1,1)</f>
        <v>41146.758125</v>
      </c>
      <c r="U384" t="b">
        <f>AND(L384,N384)</f>
        <v>0</v>
      </c>
    </row>
    <row r="385" spans="1:21" ht="20" customHeight="1" x14ac:dyDescent="0.35">
      <c r="A385" s="13">
        <f>F385/E385</f>
        <v>1.4813333333333334</v>
      </c>
      <c r="B385">
        <v>783</v>
      </c>
      <c r="C385" s="3" t="s">
        <v>784</v>
      </c>
      <c r="D385" s="3" t="s">
        <v>4893</v>
      </c>
      <c r="E385" s="5">
        <v>1500</v>
      </c>
      <c r="F385" s="5">
        <v>2222</v>
      </c>
      <c r="G385" t="s">
        <v>8219</v>
      </c>
      <c r="H385" t="s">
        <v>8224</v>
      </c>
      <c r="I385" t="s">
        <v>8246</v>
      </c>
      <c r="J385">
        <v>1335564000</v>
      </c>
      <c r="K385">
        <v>1332182049</v>
      </c>
      <c r="L385" t="b">
        <v>0</v>
      </c>
      <c r="M385">
        <v>35</v>
      </c>
      <c r="N385" t="b">
        <v>1</v>
      </c>
      <c r="O385" t="s">
        <v>8276</v>
      </c>
      <c r="P385" s="9">
        <f>IFERROR(F385/M385,"NULL")</f>
        <v>63.485714285714288</v>
      </c>
      <c r="Q385" t="str">
        <f>LEFT(O385,SEARCH("/",O385,1)-1)</f>
        <v>music</v>
      </c>
      <c r="R385" t="str">
        <f>RIGHT(O385,LEN(O385)-SEARCH("/",O385,1))</f>
        <v>rock</v>
      </c>
      <c r="S385" s="17">
        <f>(((K385/60)/60)/24)+DATE(1970,1,1)</f>
        <v>40987.773715277777</v>
      </c>
      <c r="T385" s="15">
        <f>(((J385/60)/60)/24)+DATE(1970,1,1)</f>
        <v>41026.916666666664</v>
      </c>
      <c r="U385" t="b">
        <f>AND(L385,N385)</f>
        <v>0</v>
      </c>
    </row>
    <row r="386" spans="1:21" ht="20" customHeight="1" x14ac:dyDescent="0.35">
      <c r="A386" s="13">
        <f>F386/E386</f>
        <v>1.0249999999999999</v>
      </c>
      <c r="B386">
        <v>784</v>
      </c>
      <c r="C386" s="3" t="s">
        <v>785</v>
      </c>
      <c r="D386" s="3" t="s">
        <v>4894</v>
      </c>
      <c r="E386" s="5">
        <v>1000</v>
      </c>
      <c r="F386" s="5">
        <v>1025</v>
      </c>
      <c r="G386" t="s">
        <v>8219</v>
      </c>
      <c r="H386" t="s">
        <v>8224</v>
      </c>
      <c r="I386" t="s">
        <v>8246</v>
      </c>
      <c r="J386">
        <v>1395023719</v>
      </c>
      <c r="K386">
        <v>1391571319</v>
      </c>
      <c r="L386" t="b">
        <v>0</v>
      </c>
      <c r="M386">
        <v>10</v>
      </c>
      <c r="N386" t="b">
        <v>1</v>
      </c>
      <c r="O386" t="s">
        <v>8276</v>
      </c>
      <c r="P386" s="9">
        <f>IFERROR(F386/M386,"NULL")</f>
        <v>102.5</v>
      </c>
      <c r="Q386" t="str">
        <f>LEFT(O386,SEARCH("/",O386,1)-1)</f>
        <v>music</v>
      </c>
      <c r="R386" t="str">
        <f>RIGHT(O386,LEN(O386)-SEARCH("/",O386,1))</f>
        <v>rock</v>
      </c>
      <c r="S386" s="17">
        <f>(((K386/60)/60)/24)+DATE(1970,1,1)</f>
        <v>41675.149525462963</v>
      </c>
      <c r="T386" s="15">
        <f>(((J386/60)/60)/24)+DATE(1970,1,1)</f>
        <v>41715.107858796298</v>
      </c>
      <c r="U386" t="b">
        <f>AND(L386,N386)</f>
        <v>0</v>
      </c>
    </row>
    <row r="387" spans="1:21" ht="20" customHeight="1" x14ac:dyDescent="0.35">
      <c r="A387" s="13">
        <f>F387/E387</f>
        <v>1.8062799999999999</v>
      </c>
      <c r="B387">
        <v>785</v>
      </c>
      <c r="C387" s="3" t="s">
        <v>786</v>
      </c>
      <c r="D387" s="3" t="s">
        <v>4895</v>
      </c>
      <c r="E387" s="5">
        <v>500</v>
      </c>
      <c r="F387" s="5">
        <v>903.14</v>
      </c>
      <c r="G387" t="s">
        <v>8219</v>
      </c>
      <c r="H387" t="s">
        <v>8224</v>
      </c>
      <c r="I387" t="s">
        <v>8246</v>
      </c>
      <c r="J387">
        <v>1362060915</v>
      </c>
      <c r="K387">
        <v>1359468915</v>
      </c>
      <c r="L387" t="b">
        <v>0</v>
      </c>
      <c r="M387">
        <v>29</v>
      </c>
      <c r="N387" t="b">
        <v>1</v>
      </c>
      <c r="O387" t="s">
        <v>8276</v>
      </c>
      <c r="P387" s="9">
        <f>IFERROR(F387/M387,"NULL")</f>
        <v>31.142758620689655</v>
      </c>
      <c r="Q387" t="str">
        <f>LEFT(O387,SEARCH("/",O387,1)-1)</f>
        <v>music</v>
      </c>
      <c r="R387" t="str">
        <f>RIGHT(O387,LEN(O387)-SEARCH("/",O387,1))</f>
        <v>rock</v>
      </c>
      <c r="S387" s="17">
        <f>(((K387/60)/60)/24)+DATE(1970,1,1)</f>
        <v>41303.593923611108</v>
      </c>
      <c r="T387" s="15">
        <f>(((J387/60)/60)/24)+DATE(1970,1,1)</f>
        <v>41333.593923611108</v>
      </c>
      <c r="U387" t="b">
        <f>AND(L387,N387)</f>
        <v>0</v>
      </c>
    </row>
    <row r="388" spans="1:21" ht="20" customHeight="1" x14ac:dyDescent="0.35">
      <c r="A388" s="13">
        <f>F388/E388</f>
        <v>1.4279999999999999</v>
      </c>
      <c r="B388">
        <v>786</v>
      </c>
      <c r="C388" s="3" t="s">
        <v>787</v>
      </c>
      <c r="D388" s="3" t="s">
        <v>4896</v>
      </c>
      <c r="E388" s="5">
        <v>5000</v>
      </c>
      <c r="F388" s="5">
        <v>7140</v>
      </c>
      <c r="G388" t="s">
        <v>8219</v>
      </c>
      <c r="H388" t="s">
        <v>8224</v>
      </c>
      <c r="I388" t="s">
        <v>8246</v>
      </c>
      <c r="J388">
        <v>1336751220</v>
      </c>
      <c r="K388">
        <v>1331774434</v>
      </c>
      <c r="L388" t="b">
        <v>0</v>
      </c>
      <c r="M388">
        <v>44</v>
      </c>
      <c r="N388" t="b">
        <v>1</v>
      </c>
      <c r="O388" t="s">
        <v>8276</v>
      </c>
      <c r="P388" s="9">
        <f>IFERROR(F388/M388,"NULL")</f>
        <v>162.27272727272728</v>
      </c>
      <c r="Q388" t="str">
        <f>LEFT(O388,SEARCH("/",O388,1)-1)</f>
        <v>music</v>
      </c>
      <c r="R388" t="str">
        <f>RIGHT(O388,LEN(O388)-SEARCH("/",O388,1))</f>
        <v>rock</v>
      </c>
      <c r="S388" s="17">
        <f>(((K388/60)/60)/24)+DATE(1970,1,1)</f>
        <v>40983.055949074071</v>
      </c>
      <c r="T388" s="15">
        <f>(((J388/60)/60)/24)+DATE(1970,1,1)</f>
        <v>41040.657638888886</v>
      </c>
      <c r="U388" t="b">
        <f>AND(L388,N388)</f>
        <v>0</v>
      </c>
    </row>
    <row r="389" spans="1:21" ht="20" customHeight="1" x14ac:dyDescent="0.35">
      <c r="A389" s="13">
        <f>F389/E389</f>
        <v>1.1416666666666666</v>
      </c>
      <c r="B389">
        <v>787</v>
      </c>
      <c r="C389" s="3" t="s">
        <v>788</v>
      </c>
      <c r="D389" s="3" t="s">
        <v>4897</v>
      </c>
      <c r="E389" s="5">
        <v>1200</v>
      </c>
      <c r="F389" s="5">
        <v>1370</v>
      </c>
      <c r="G389" t="s">
        <v>8219</v>
      </c>
      <c r="H389" t="s">
        <v>8224</v>
      </c>
      <c r="I389" t="s">
        <v>8246</v>
      </c>
      <c r="J389">
        <v>1383318226</v>
      </c>
      <c r="K389">
        <v>1380726226</v>
      </c>
      <c r="L389" t="b">
        <v>0</v>
      </c>
      <c r="M389">
        <v>17</v>
      </c>
      <c r="N389" t="b">
        <v>1</v>
      </c>
      <c r="O389" t="s">
        <v>8276</v>
      </c>
      <c r="P389" s="9">
        <f>IFERROR(F389/M389,"NULL")</f>
        <v>80.588235294117652</v>
      </c>
      <c r="Q389" t="str">
        <f>LEFT(O389,SEARCH("/",O389,1)-1)</f>
        <v>music</v>
      </c>
      <c r="R389" t="str">
        <f>RIGHT(O389,LEN(O389)-SEARCH("/",O389,1))</f>
        <v>rock</v>
      </c>
      <c r="S389" s="17">
        <f>(((K389/60)/60)/24)+DATE(1970,1,1)</f>
        <v>41549.627615740741</v>
      </c>
      <c r="T389" s="15">
        <f>(((J389/60)/60)/24)+DATE(1970,1,1)</f>
        <v>41579.627615740741</v>
      </c>
      <c r="U389" t="b">
        <f>AND(L389,N389)</f>
        <v>0</v>
      </c>
    </row>
    <row r="390" spans="1:21" ht="20" customHeight="1" x14ac:dyDescent="0.35">
      <c r="A390" s="13">
        <f>F390/E390</f>
        <v>2.03505</v>
      </c>
      <c r="B390">
        <v>788</v>
      </c>
      <c r="C390" s="3" t="s">
        <v>789</v>
      </c>
      <c r="D390" s="3" t="s">
        <v>4898</v>
      </c>
      <c r="E390" s="5">
        <v>1000</v>
      </c>
      <c r="F390" s="5">
        <v>2035.05</v>
      </c>
      <c r="G390" t="s">
        <v>8219</v>
      </c>
      <c r="H390" t="s">
        <v>8224</v>
      </c>
      <c r="I390" t="s">
        <v>8246</v>
      </c>
      <c r="J390">
        <v>1341633540</v>
      </c>
      <c r="K390">
        <v>1338336588</v>
      </c>
      <c r="L390" t="b">
        <v>0</v>
      </c>
      <c r="M390">
        <v>34</v>
      </c>
      <c r="N390" t="b">
        <v>1</v>
      </c>
      <c r="O390" t="s">
        <v>8276</v>
      </c>
      <c r="P390" s="9">
        <f>IFERROR(F390/M390,"NULL")</f>
        <v>59.85441176470588</v>
      </c>
      <c r="Q390" t="str">
        <f>LEFT(O390,SEARCH("/",O390,1)-1)</f>
        <v>music</v>
      </c>
      <c r="R390" t="str">
        <f>RIGHT(O390,LEN(O390)-SEARCH("/",O390,1))</f>
        <v>rock</v>
      </c>
      <c r="S390" s="17">
        <f>(((K390/60)/60)/24)+DATE(1970,1,1)</f>
        <v>41059.006805555553</v>
      </c>
      <c r="T390" s="15">
        <f>(((J390/60)/60)/24)+DATE(1970,1,1)</f>
        <v>41097.165972222225</v>
      </c>
      <c r="U390" t="b">
        <f>AND(L390,N390)</f>
        <v>0</v>
      </c>
    </row>
    <row r="391" spans="1:21" ht="20" customHeight="1" x14ac:dyDescent="0.35">
      <c r="A391" s="13">
        <f>F391/E391</f>
        <v>1.0941176470588236</v>
      </c>
      <c r="B391">
        <v>789</v>
      </c>
      <c r="C391" s="3" t="s">
        <v>790</v>
      </c>
      <c r="D391" s="3" t="s">
        <v>4899</v>
      </c>
      <c r="E391" s="5">
        <v>1700</v>
      </c>
      <c r="F391" s="5">
        <v>1860</v>
      </c>
      <c r="G391" t="s">
        <v>8219</v>
      </c>
      <c r="H391" t="s">
        <v>8224</v>
      </c>
      <c r="I391" t="s">
        <v>8246</v>
      </c>
      <c r="J391">
        <v>1358755140</v>
      </c>
      <c r="K391">
        <v>1357187280</v>
      </c>
      <c r="L391" t="b">
        <v>0</v>
      </c>
      <c r="M391">
        <v>14</v>
      </c>
      <c r="N391" t="b">
        <v>1</v>
      </c>
      <c r="O391" t="s">
        <v>8276</v>
      </c>
      <c r="P391" s="9">
        <f>IFERROR(F391/M391,"NULL")</f>
        <v>132.85714285714286</v>
      </c>
      <c r="Q391" t="str">
        <f>LEFT(O391,SEARCH("/",O391,1)-1)</f>
        <v>music</v>
      </c>
      <c r="R391" t="str">
        <f>RIGHT(O391,LEN(O391)-SEARCH("/",O391,1))</f>
        <v>rock</v>
      </c>
      <c r="S391" s="17">
        <f>(((K391/60)/60)/24)+DATE(1970,1,1)</f>
        <v>41277.186111111114</v>
      </c>
      <c r="T391" s="15">
        <f>(((J391/60)/60)/24)+DATE(1970,1,1)</f>
        <v>41295.332638888889</v>
      </c>
      <c r="U391" t="b">
        <f>AND(L391,N391)</f>
        <v>0</v>
      </c>
    </row>
    <row r="392" spans="1:21" ht="20" customHeight="1" x14ac:dyDescent="0.35">
      <c r="A392" s="13">
        <f>F392/E392</f>
        <v>1.443746</v>
      </c>
      <c r="B392">
        <v>790</v>
      </c>
      <c r="C392" s="3" t="s">
        <v>791</v>
      </c>
      <c r="D392" s="3" t="s">
        <v>4900</v>
      </c>
      <c r="E392" s="5">
        <v>10000</v>
      </c>
      <c r="F392" s="5">
        <v>14437.46</v>
      </c>
      <c r="G392" t="s">
        <v>8219</v>
      </c>
      <c r="H392" t="s">
        <v>8224</v>
      </c>
      <c r="I392" t="s">
        <v>8246</v>
      </c>
      <c r="J392">
        <v>1359680939</v>
      </c>
      <c r="K392">
        <v>1357088939</v>
      </c>
      <c r="L392" t="b">
        <v>0</v>
      </c>
      <c r="M392">
        <v>156</v>
      </c>
      <c r="N392" t="b">
        <v>1</v>
      </c>
      <c r="O392" t="s">
        <v>8276</v>
      </c>
      <c r="P392" s="9">
        <f>IFERROR(F392/M392,"NULL")</f>
        <v>92.547820512820508</v>
      </c>
      <c r="Q392" t="str">
        <f>LEFT(O392,SEARCH("/",O392,1)-1)</f>
        <v>music</v>
      </c>
      <c r="R392" t="str">
        <f>RIGHT(O392,LEN(O392)-SEARCH("/",O392,1))</f>
        <v>rock</v>
      </c>
      <c r="S392" s="17">
        <f>(((K392/60)/60)/24)+DATE(1970,1,1)</f>
        <v>41276.047905092593</v>
      </c>
      <c r="T392" s="15">
        <f>(((J392/60)/60)/24)+DATE(1970,1,1)</f>
        <v>41306.047905092593</v>
      </c>
      <c r="U392" t="b">
        <f>AND(L392,N392)</f>
        <v>0</v>
      </c>
    </row>
    <row r="393" spans="1:21" ht="20" customHeight="1" x14ac:dyDescent="0.35">
      <c r="A393" s="13">
        <f>F393/E393</f>
        <v>1.0386666666666666</v>
      </c>
      <c r="B393">
        <v>791</v>
      </c>
      <c r="C393" s="3" t="s">
        <v>792</v>
      </c>
      <c r="D393" s="3" t="s">
        <v>4901</v>
      </c>
      <c r="E393" s="5">
        <v>7500</v>
      </c>
      <c r="F393" s="5">
        <v>7790</v>
      </c>
      <c r="G393" t="s">
        <v>8219</v>
      </c>
      <c r="H393" t="s">
        <v>8224</v>
      </c>
      <c r="I393" t="s">
        <v>8246</v>
      </c>
      <c r="J393">
        <v>1384322340</v>
      </c>
      <c r="K393">
        <v>1381430646</v>
      </c>
      <c r="L393" t="b">
        <v>0</v>
      </c>
      <c r="M393">
        <v>128</v>
      </c>
      <c r="N393" t="b">
        <v>1</v>
      </c>
      <c r="O393" t="s">
        <v>8276</v>
      </c>
      <c r="P393" s="9">
        <f>IFERROR(F393/M393,"NULL")</f>
        <v>60.859375</v>
      </c>
      <c r="Q393" t="str">
        <f>LEFT(O393,SEARCH("/",O393,1)-1)</f>
        <v>music</v>
      </c>
      <c r="R393" t="str">
        <f>RIGHT(O393,LEN(O393)-SEARCH("/",O393,1))</f>
        <v>rock</v>
      </c>
      <c r="S393" s="17">
        <f>(((K393/60)/60)/24)+DATE(1970,1,1)</f>
        <v>41557.780624999999</v>
      </c>
      <c r="T393" s="15">
        <f>(((J393/60)/60)/24)+DATE(1970,1,1)</f>
        <v>41591.249305555553</v>
      </c>
      <c r="U393" t="b">
        <f>AND(L393,N393)</f>
        <v>0</v>
      </c>
    </row>
    <row r="394" spans="1:21" ht="20" customHeight="1" x14ac:dyDescent="0.35">
      <c r="A394" s="13">
        <f>F394/E394</f>
        <v>1.0044440000000001</v>
      </c>
      <c r="B394">
        <v>792</v>
      </c>
      <c r="C394" s="3" t="s">
        <v>793</v>
      </c>
      <c r="D394" s="3" t="s">
        <v>4902</v>
      </c>
      <c r="E394" s="5">
        <v>2500</v>
      </c>
      <c r="F394" s="5">
        <v>2511.11</v>
      </c>
      <c r="G394" t="s">
        <v>8219</v>
      </c>
      <c r="H394" t="s">
        <v>8224</v>
      </c>
      <c r="I394" t="s">
        <v>8246</v>
      </c>
      <c r="J394">
        <v>1383861483</v>
      </c>
      <c r="K394">
        <v>1381265883</v>
      </c>
      <c r="L394" t="b">
        <v>0</v>
      </c>
      <c r="M394">
        <v>60</v>
      </c>
      <c r="N394" t="b">
        <v>1</v>
      </c>
      <c r="O394" t="s">
        <v>8276</v>
      </c>
      <c r="P394" s="9">
        <f>IFERROR(F394/M394,"NULL")</f>
        <v>41.851833333333339</v>
      </c>
      <c r="Q394" t="str">
        <f>LEFT(O394,SEARCH("/",O394,1)-1)</f>
        <v>music</v>
      </c>
      <c r="R394" t="str">
        <f>RIGHT(O394,LEN(O394)-SEARCH("/",O394,1))</f>
        <v>rock</v>
      </c>
      <c r="S394" s="17">
        <f>(((K394/60)/60)/24)+DATE(1970,1,1)</f>
        <v>41555.873645833337</v>
      </c>
      <c r="T394" s="15">
        <f>(((J394/60)/60)/24)+DATE(1970,1,1)</f>
        <v>41585.915312500001</v>
      </c>
      <c r="U394" t="b">
        <f>AND(L394,N394)</f>
        <v>0</v>
      </c>
    </row>
    <row r="395" spans="1:21" ht="20" customHeight="1" x14ac:dyDescent="0.35">
      <c r="A395" s="13">
        <f>F395/E395</f>
        <v>1.0277927272727272</v>
      </c>
      <c r="B395">
        <v>793</v>
      </c>
      <c r="C395" s="3" t="s">
        <v>794</v>
      </c>
      <c r="D395" s="3" t="s">
        <v>4903</v>
      </c>
      <c r="E395" s="5">
        <v>2750</v>
      </c>
      <c r="F395" s="5">
        <v>2826.43</v>
      </c>
      <c r="G395" t="s">
        <v>8219</v>
      </c>
      <c r="H395" t="s">
        <v>8224</v>
      </c>
      <c r="I395" t="s">
        <v>8246</v>
      </c>
      <c r="J395">
        <v>1372827540</v>
      </c>
      <c r="K395">
        <v>1371491244</v>
      </c>
      <c r="L395" t="b">
        <v>0</v>
      </c>
      <c r="M395">
        <v>32</v>
      </c>
      <c r="N395" t="b">
        <v>1</v>
      </c>
      <c r="O395" t="s">
        <v>8276</v>
      </c>
      <c r="P395" s="9">
        <f>IFERROR(F395/M395,"NULL")</f>
        <v>88.325937499999995</v>
      </c>
      <c r="Q395" t="str">
        <f>LEFT(O395,SEARCH("/",O395,1)-1)</f>
        <v>music</v>
      </c>
      <c r="R395" t="str">
        <f>RIGHT(O395,LEN(O395)-SEARCH("/",O395,1))</f>
        <v>rock</v>
      </c>
      <c r="S395" s="17">
        <f>(((K395/60)/60)/24)+DATE(1970,1,1)</f>
        <v>41442.741249999999</v>
      </c>
      <c r="T395" s="15">
        <f>(((J395/60)/60)/24)+DATE(1970,1,1)</f>
        <v>41458.207638888889</v>
      </c>
      <c r="U395" t="b">
        <f>AND(L395,N395)</f>
        <v>0</v>
      </c>
    </row>
    <row r="396" spans="1:21" ht="20" customHeight="1" x14ac:dyDescent="0.35">
      <c r="A396" s="13">
        <f>F396/E396</f>
        <v>1.0531250000000001</v>
      </c>
      <c r="B396">
        <v>794</v>
      </c>
      <c r="C396" s="3" t="s">
        <v>795</v>
      </c>
      <c r="D396" s="3" t="s">
        <v>4904</v>
      </c>
      <c r="E396" s="5">
        <v>8000</v>
      </c>
      <c r="F396" s="5">
        <v>8425</v>
      </c>
      <c r="G396" t="s">
        <v>8219</v>
      </c>
      <c r="H396" t="s">
        <v>8224</v>
      </c>
      <c r="I396" t="s">
        <v>8246</v>
      </c>
      <c r="J396">
        <v>1315242360</v>
      </c>
      <c r="K396">
        <v>1310438737</v>
      </c>
      <c r="L396" t="b">
        <v>0</v>
      </c>
      <c r="M396">
        <v>53</v>
      </c>
      <c r="N396" t="b">
        <v>1</v>
      </c>
      <c r="O396" t="s">
        <v>8276</v>
      </c>
      <c r="P396" s="9">
        <f>IFERROR(F396/M396,"NULL")</f>
        <v>158.96226415094338</v>
      </c>
      <c r="Q396" t="str">
        <f>LEFT(O396,SEARCH("/",O396,1)-1)</f>
        <v>music</v>
      </c>
      <c r="R396" t="str">
        <f>RIGHT(O396,LEN(O396)-SEARCH("/",O396,1))</f>
        <v>rock</v>
      </c>
      <c r="S396" s="17">
        <f>(((K396/60)/60)/24)+DATE(1970,1,1)</f>
        <v>40736.115011574075</v>
      </c>
      <c r="T396" s="15">
        <f>(((J396/60)/60)/24)+DATE(1970,1,1)</f>
        <v>40791.712500000001</v>
      </c>
      <c r="U396" t="b">
        <f>AND(L396,N396)</f>
        <v>0</v>
      </c>
    </row>
    <row r="397" spans="1:21" ht="20" customHeight="1" x14ac:dyDescent="0.35">
      <c r="A397" s="13">
        <f>F397/E397</f>
        <v>1.1178571428571429</v>
      </c>
      <c r="B397">
        <v>795</v>
      </c>
      <c r="C397" s="3" t="s">
        <v>796</v>
      </c>
      <c r="D397" s="3" t="s">
        <v>4905</v>
      </c>
      <c r="E397" s="5">
        <v>14000</v>
      </c>
      <c r="F397" s="5">
        <v>15650</v>
      </c>
      <c r="G397" t="s">
        <v>8219</v>
      </c>
      <c r="H397" t="s">
        <v>8224</v>
      </c>
      <c r="I397" t="s">
        <v>8246</v>
      </c>
      <c r="J397">
        <v>1333774740</v>
      </c>
      <c r="K397">
        <v>1330094566</v>
      </c>
      <c r="L397" t="b">
        <v>0</v>
      </c>
      <c r="M397">
        <v>184</v>
      </c>
      <c r="N397" t="b">
        <v>1</v>
      </c>
      <c r="O397" t="s">
        <v>8276</v>
      </c>
      <c r="P397" s="9">
        <f>IFERROR(F397/M397,"NULL")</f>
        <v>85.054347826086953</v>
      </c>
      <c r="Q397" t="str">
        <f>LEFT(O397,SEARCH("/",O397,1)-1)</f>
        <v>music</v>
      </c>
      <c r="R397" t="str">
        <f>RIGHT(O397,LEN(O397)-SEARCH("/",O397,1))</f>
        <v>rock</v>
      </c>
      <c r="S397" s="17">
        <f>(((K397/60)/60)/24)+DATE(1970,1,1)</f>
        <v>40963.613032407404</v>
      </c>
      <c r="T397" s="15">
        <f>(((J397/60)/60)/24)+DATE(1970,1,1)</f>
        <v>41006.207638888889</v>
      </c>
      <c r="U397" t="b">
        <f>AND(L397,N397)</f>
        <v>0</v>
      </c>
    </row>
    <row r="398" spans="1:21" ht="20" customHeight="1" x14ac:dyDescent="0.35">
      <c r="A398" s="13">
        <f>F398/E398</f>
        <v>1.0135000000000001</v>
      </c>
      <c r="B398">
        <v>796</v>
      </c>
      <c r="C398" s="3" t="s">
        <v>797</v>
      </c>
      <c r="D398" s="3" t="s">
        <v>4906</v>
      </c>
      <c r="E398" s="5">
        <v>10000</v>
      </c>
      <c r="F398" s="5">
        <v>10135</v>
      </c>
      <c r="G398" t="s">
        <v>8219</v>
      </c>
      <c r="H398" t="s">
        <v>8224</v>
      </c>
      <c r="I398" t="s">
        <v>8246</v>
      </c>
      <c r="J398">
        <v>1379279400</v>
      </c>
      <c r="K398">
        <v>1376687485</v>
      </c>
      <c r="L398" t="b">
        <v>0</v>
      </c>
      <c r="M398">
        <v>90</v>
      </c>
      <c r="N398" t="b">
        <v>1</v>
      </c>
      <c r="O398" t="s">
        <v>8276</v>
      </c>
      <c r="P398" s="9">
        <f>IFERROR(F398/M398,"NULL")</f>
        <v>112.61111111111111</v>
      </c>
      <c r="Q398" t="str">
        <f>LEFT(O398,SEARCH("/",O398,1)-1)</f>
        <v>music</v>
      </c>
      <c r="R398" t="str">
        <f>RIGHT(O398,LEN(O398)-SEARCH("/",O398,1))</f>
        <v>rock</v>
      </c>
      <c r="S398" s="17">
        <f>(((K398/60)/60)/24)+DATE(1970,1,1)</f>
        <v>41502.882928240739</v>
      </c>
      <c r="T398" s="15">
        <f>(((J398/60)/60)/24)+DATE(1970,1,1)</f>
        <v>41532.881944444445</v>
      </c>
      <c r="U398" t="b">
        <f>AND(L398,N398)</f>
        <v>0</v>
      </c>
    </row>
    <row r="399" spans="1:21" ht="20" customHeight="1" x14ac:dyDescent="0.35">
      <c r="A399" s="13">
        <f>F399/E399</f>
        <v>1.0753333333333333</v>
      </c>
      <c r="B399">
        <v>797</v>
      </c>
      <c r="C399" s="3" t="s">
        <v>798</v>
      </c>
      <c r="D399" s="3" t="s">
        <v>4907</v>
      </c>
      <c r="E399" s="5">
        <v>3000</v>
      </c>
      <c r="F399" s="5">
        <v>3226</v>
      </c>
      <c r="G399" t="s">
        <v>8219</v>
      </c>
      <c r="H399" t="s">
        <v>8224</v>
      </c>
      <c r="I399" t="s">
        <v>8246</v>
      </c>
      <c r="J399">
        <v>1335672000</v>
      </c>
      <c r="K399">
        <v>1332978688</v>
      </c>
      <c r="L399" t="b">
        <v>0</v>
      </c>
      <c r="M399">
        <v>71</v>
      </c>
      <c r="N399" t="b">
        <v>1</v>
      </c>
      <c r="O399" t="s">
        <v>8276</v>
      </c>
      <c r="P399" s="9">
        <f>IFERROR(F399/M399,"NULL")</f>
        <v>45.436619718309856</v>
      </c>
      <c r="Q399" t="str">
        <f>LEFT(O399,SEARCH("/",O399,1)-1)</f>
        <v>music</v>
      </c>
      <c r="R399" t="str">
        <f>RIGHT(O399,LEN(O399)-SEARCH("/",O399,1))</f>
        <v>rock</v>
      </c>
      <c r="S399" s="17">
        <f>(((K399/60)/60)/24)+DATE(1970,1,1)</f>
        <v>40996.994074074071</v>
      </c>
      <c r="T399" s="15">
        <f>(((J399/60)/60)/24)+DATE(1970,1,1)</f>
        <v>41028.166666666664</v>
      </c>
      <c r="U399" t="b">
        <f>AND(L399,N399)</f>
        <v>0</v>
      </c>
    </row>
    <row r="400" spans="1:21" ht="20" customHeight="1" x14ac:dyDescent="0.35">
      <c r="A400" s="13">
        <f>F400/E400</f>
        <v>1.1488571428571428</v>
      </c>
      <c r="B400">
        <v>798</v>
      </c>
      <c r="C400" s="3" t="s">
        <v>799</v>
      </c>
      <c r="D400" s="3" t="s">
        <v>4908</v>
      </c>
      <c r="E400" s="5">
        <v>3500</v>
      </c>
      <c r="F400" s="5">
        <v>4021</v>
      </c>
      <c r="G400" t="s">
        <v>8219</v>
      </c>
      <c r="H400" t="s">
        <v>8224</v>
      </c>
      <c r="I400" t="s">
        <v>8246</v>
      </c>
      <c r="J400">
        <v>1412086187</v>
      </c>
      <c r="K400">
        <v>1409494187</v>
      </c>
      <c r="L400" t="b">
        <v>0</v>
      </c>
      <c r="M400">
        <v>87</v>
      </c>
      <c r="N400" t="b">
        <v>1</v>
      </c>
      <c r="O400" t="s">
        <v>8276</v>
      </c>
      <c r="P400" s="9">
        <f>IFERROR(F400/M400,"NULL")</f>
        <v>46.218390804597703</v>
      </c>
      <c r="Q400" t="str">
        <f>LEFT(O400,SEARCH("/",O400,1)-1)</f>
        <v>music</v>
      </c>
      <c r="R400" t="str">
        <f>RIGHT(O400,LEN(O400)-SEARCH("/",O400,1))</f>
        <v>rock</v>
      </c>
      <c r="S400" s="17">
        <f>(((K400/60)/60)/24)+DATE(1970,1,1)</f>
        <v>41882.590127314819</v>
      </c>
      <c r="T400" s="15">
        <f>(((J400/60)/60)/24)+DATE(1970,1,1)</f>
        <v>41912.590127314819</v>
      </c>
      <c r="U400" t="b">
        <f>AND(L400,N400)</f>
        <v>0</v>
      </c>
    </row>
    <row r="401" spans="1:21" ht="20" customHeight="1" x14ac:dyDescent="0.35">
      <c r="A401" s="13">
        <f>F401/E401</f>
        <v>1.0002</v>
      </c>
      <c r="B401">
        <v>799</v>
      </c>
      <c r="C401" s="3" t="s">
        <v>800</v>
      </c>
      <c r="D401" s="3" t="s">
        <v>4909</v>
      </c>
      <c r="E401" s="5">
        <v>5000</v>
      </c>
      <c r="F401" s="5">
        <v>5001</v>
      </c>
      <c r="G401" t="s">
        <v>8219</v>
      </c>
      <c r="H401" t="s">
        <v>8224</v>
      </c>
      <c r="I401" t="s">
        <v>8246</v>
      </c>
      <c r="J401">
        <v>1335542446</v>
      </c>
      <c r="K401">
        <v>1332950446</v>
      </c>
      <c r="L401" t="b">
        <v>0</v>
      </c>
      <c r="M401">
        <v>28</v>
      </c>
      <c r="N401" t="b">
        <v>1</v>
      </c>
      <c r="O401" t="s">
        <v>8276</v>
      </c>
      <c r="P401" s="9">
        <f>IFERROR(F401/M401,"NULL")</f>
        <v>178.60714285714286</v>
      </c>
      <c r="Q401" t="str">
        <f>LEFT(O401,SEARCH("/",O401,1)-1)</f>
        <v>music</v>
      </c>
      <c r="R401" t="str">
        <f>RIGHT(O401,LEN(O401)-SEARCH("/",O401,1))</f>
        <v>rock</v>
      </c>
      <c r="S401" s="17">
        <f>(((K401/60)/60)/24)+DATE(1970,1,1)</f>
        <v>40996.667199074072</v>
      </c>
      <c r="T401" s="15">
        <f>(((J401/60)/60)/24)+DATE(1970,1,1)</f>
        <v>41026.667199074072</v>
      </c>
      <c r="U401" t="b">
        <f>AND(L401,N401)</f>
        <v>0</v>
      </c>
    </row>
    <row r="402" spans="1:21" ht="20" customHeight="1" x14ac:dyDescent="0.35">
      <c r="A402" s="13">
        <f>F402/E402</f>
        <v>1.5213333333333334</v>
      </c>
      <c r="B402">
        <v>800</v>
      </c>
      <c r="C402" s="3" t="s">
        <v>801</v>
      </c>
      <c r="D402" s="3" t="s">
        <v>4910</v>
      </c>
      <c r="E402" s="5">
        <v>1500</v>
      </c>
      <c r="F402" s="5">
        <v>2282</v>
      </c>
      <c r="G402" t="s">
        <v>8219</v>
      </c>
      <c r="H402" t="s">
        <v>8225</v>
      </c>
      <c r="I402" t="s">
        <v>8247</v>
      </c>
      <c r="J402">
        <v>1410431054</v>
      </c>
      <c r="K402">
        <v>1407839054</v>
      </c>
      <c r="L402" t="b">
        <v>0</v>
      </c>
      <c r="M402">
        <v>56</v>
      </c>
      <c r="N402" t="b">
        <v>1</v>
      </c>
      <c r="O402" t="s">
        <v>8276</v>
      </c>
      <c r="P402" s="9">
        <f>IFERROR(F402/M402,"NULL")</f>
        <v>40.75</v>
      </c>
      <c r="Q402" t="str">
        <f>LEFT(O402,SEARCH("/",O402,1)-1)</f>
        <v>music</v>
      </c>
      <c r="R402" t="str">
        <f>RIGHT(O402,LEN(O402)-SEARCH("/",O402,1))</f>
        <v>rock</v>
      </c>
      <c r="S402" s="17">
        <f>(((K402/60)/60)/24)+DATE(1970,1,1)</f>
        <v>41863.433495370373</v>
      </c>
      <c r="T402" s="15">
        <f>(((J402/60)/60)/24)+DATE(1970,1,1)</f>
        <v>41893.433495370373</v>
      </c>
      <c r="U402" t="b">
        <f>AND(L402,N402)</f>
        <v>0</v>
      </c>
    </row>
    <row r="403" spans="1:21" ht="20" customHeight="1" x14ac:dyDescent="0.35">
      <c r="A403" s="13">
        <f>F403/E403</f>
        <v>1.1152149999999998</v>
      </c>
      <c r="B403">
        <v>801</v>
      </c>
      <c r="C403" s="3" t="s">
        <v>802</v>
      </c>
      <c r="D403" s="3" t="s">
        <v>4911</v>
      </c>
      <c r="E403" s="5">
        <v>2000</v>
      </c>
      <c r="F403" s="5">
        <v>2230.4299999999998</v>
      </c>
      <c r="G403" t="s">
        <v>8219</v>
      </c>
      <c r="H403" t="s">
        <v>8224</v>
      </c>
      <c r="I403" t="s">
        <v>8246</v>
      </c>
      <c r="J403">
        <v>1309547120</v>
      </c>
      <c r="K403">
        <v>1306955120</v>
      </c>
      <c r="L403" t="b">
        <v>0</v>
      </c>
      <c r="M403">
        <v>51</v>
      </c>
      <c r="N403" t="b">
        <v>1</v>
      </c>
      <c r="O403" t="s">
        <v>8276</v>
      </c>
      <c r="P403" s="9">
        <f>IFERROR(F403/M403,"NULL")</f>
        <v>43.733921568627444</v>
      </c>
      <c r="Q403" t="str">
        <f>LEFT(O403,SEARCH("/",O403,1)-1)</f>
        <v>music</v>
      </c>
      <c r="R403" t="str">
        <f>RIGHT(O403,LEN(O403)-SEARCH("/",O403,1))</f>
        <v>rock</v>
      </c>
      <c r="S403" s="17">
        <f>(((K403/60)/60)/24)+DATE(1970,1,1)</f>
        <v>40695.795370370368</v>
      </c>
      <c r="T403" s="15">
        <f>(((J403/60)/60)/24)+DATE(1970,1,1)</f>
        <v>40725.795370370368</v>
      </c>
      <c r="U403" t="b">
        <f>AND(L403,N403)</f>
        <v>0</v>
      </c>
    </row>
    <row r="404" spans="1:21" ht="20" customHeight="1" x14ac:dyDescent="0.35">
      <c r="A404" s="13">
        <f>F404/E404</f>
        <v>1.0133333333333334</v>
      </c>
      <c r="B404">
        <v>802</v>
      </c>
      <c r="C404" s="3" t="s">
        <v>803</v>
      </c>
      <c r="D404" s="3" t="s">
        <v>4912</v>
      </c>
      <c r="E404" s="5">
        <v>6000</v>
      </c>
      <c r="F404" s="5">
        <v>6080</v>
      </c>
      <c r="G404" t="s">
        <v>8219</v>
      </c>
      <c r="H404" t="s">
        <v>8224</v>
      </c>
      <c r="I404" t="s">
        <v>8246</v>
      </c>
      <c r="J404">
        <v>1347854700</v>
      </c>
      <c r="K404">
        <v>1343867524</v>
      </c>
      <c r="L404" t="b">
        <v>0</v>
      </c>
      <c r="M404">
        <v>75</v>
      </c>
      <c r="N404" t="b">
        <v>1</v>
      </c>
      <c r="O404" t="s">
        <v>8276</v>
      </c>
      <c r="P404" s="9">
        <f>IFERROR(F404/M404,"NULL")</f>
        <v>81.066666666666663</v>
      </c>
      <c r="Q404" t="str">
        <f>LEFT(O404,SEARCH("/",O404,1)-1)</f>
        <v>music</v>
      </c>
      <c r="R404" t="str">
        <f>RIGHT(O404,LEN(O404)-SEARCH("/",O404,1))</f>
        <v>rock</v>
      </c>
      <c r="S404" s="17">
        <f>(((K404/60)/60)/24)+DATE(1970,1,1)</f>
        <v>41123.022268518522</v>
      </c>
      <c r="T404" s="15">
        <f>(((J404/60)/60)/24)+DATE(1970,1,1)</f>
        <v>41169.170138888891</v>
      </c>
      <c r="U404" t="b">
        <f>AND(L404,N404)</f>
        <v>0</v>
      </c>
    </row>
    <row r="405" spans="1:21" ht="20" customHeight="1" x14ac:dyDescent="0.35">
      <c r="A405" s="13">
        <f>F405/E405</f>
        <v>1.232608695652174</v>
      </c>
      <c r="B405">
        <v>803</v>
      </c>
      <c r="C405" s="3" t="s">
        <v>804</v>
      </c>
      <c r="D405" s="3" t="s">
        <v>4913</v>
      </c>
      <c r="E405" s="5">
        <v>2300</v>
      </c>
      <c r="F405" s="5">
        <v>2835</v>
      </c>
      <c r="G405" t="s">
        <v>8219</v>
      </c>
      <c r="H405" t="s">
        <v>8224</v>
      </c>
      <c r="I405" t="s">
        <v>8246</v>
      </c>
      <c r="J405">
        <v>1306630800</v>
      </c>
      <c r="K405">
        <v>1304376478</v>
      </c>
      <c r="L405" t="b">
        <v>0</v>
      </c>
      <c r="M405">
        <v>38</v>
      </c>
      <c r="N405" t="b">
        <v>1</v>
      </c>
      <c r="O405" t="s">
        <v>8276</v>
      </c>
      <c r="P405" s="9">
        <f>IFERROR(F405/M405,"NULL")</f>
        <v>74.60526315789474</v>
      </c>
      <c r="Q405" t="str">
        <f>LEFT(O405,SEARCH("/",O405,1)-1)</f>
        <v>music</v>
      </c>
      <c r="R405" t="str">
        <f>RIGHT(O405,LEN(O405)-SEARCH("/",O405,1))</f>
        <v>rock</v>
      </c>
      <c r="S405" s="17">
        <f>(((K405/60)/60)/24)+DATE(1970,1,1)</f>
        <v>40665.949976851851</v>
      </c>
      <c r="T405" s="15">
        <f>(((J405/60)/60)/24)+DATE(1970,1,1)</f>
        <v>40692.041666666664</v>
      </c>
      <c r="U405" t="b">
        <f>AND(L405,N405)</f>
        <v>0</v>
      </c>
    </row>
    <row r="406" spans="1:21" ht="20" customHeight="1" x14ac:dyDescent="0.35">
      <c r="A406" s="13">
        <f>F406/E406</f>
        <v>1</v>
      </c>
      <c r="B406">
        <v>804</v>
      </c>
      <c r="C406" s="3" t="s">
        <v>805</v>
      </c>
      <c r="D406" s="3" t="s">
        <v>4914</v>
      </c>
      <c r="E406" s="5">
        <v>5500</v>
      </c>
      <c r="F406" s="5">
        <v>5500</v>
      </c>
      <c r="G406" t="s">
        <v>8219</v>
      </c>
      <c r="H406" t="s">
        <v>8224</v>
      </c>
      <c r="I406" t="s">
        <v>8246</v>
      </c>
      <c r="J406">
        <v>1311393540</v>
      </c>
      <c r="K406">
        <v>1309919526</v>
      </c>
      <c r="L406" t="b">
        <v>0</v>
      </c>
      <c r="M406">
        <v>18</v>
      </c>
      <c r="N406" t="b">
        <v>1</v>
      </c>
      <c r="O406" t="s">
        <v>8276</v>
      </c>
      <c r="P406" s="9">
        <f>IFERROR(F406/M406,"NULL")</f>
        <v>305.55555555555554</v>
      </c>
      <c r="Q406" t="str">
        <f>LEFT(O406,SEARCH("/",O406,1)-1)</f>
        <v>music</v>
      </c>
      <c r="R406" t="str">
        <f>RIGHT(O406,LEN(O406)-SEARCH("/",O406,1))</f>
        <v>rock</v>
      </c>
      <c r="S406" s="17">
        <f>(((K406/60)/60)/24)+DATE(1970,1,1)</f>
        <v>40730.105625000004</v>
      </c>
      <c r="T406" s="15">
        <f>(((J406/60)/60)/24)+DATE(1970,1,1)</f>
        <v>40747.165972222225</v>
      </c>
      <c r="U406" t="b">
        <f>AND(L406,N406)</f>
        <v>0</v>
      </c>
    </row>
    <row r="407" spans="1:21" ht="20" customHeight="1" x14ac:dyDescent="0.35">
      <c r="A407" s="13">
        <f>F407/E407</f>
        <v>1.05</v>
      </c>
      <c r="B407">
        <v>805</v>
      </c>
      <c r="C407" s="3" t="s">
        <v>806</v>
      </c>
      <c r="D407" s="3" t="s">
        <v>4915</v>
      </c>
      <c r="E407" s="5">
        <v>3000</v>
      </c>
      <c r="F407" s="5">
        <v>3150</v>
      </c>
      <c r="G407" t="s">
        <v>8219</v>
      </c>
      <c r="H407" t="s">
        <v>8224</v>
      </c>
      <c r="I407" t="s">
        <v>8246</v>
      </c>
      <c r="J407">
        <v>1310857200</v>
      </c>
      <c r="K407">
        <v>1306525512</v>
      </c>
      <c r="L407" t="b">
        <v>0</v>
      </c>
      <c r="M407">
        <v>54</v>
      </c>
      <c r="N407" t="b">
        <v>1</v>
      </c>
      <c r="O407" t="s">
        <v>8276</v>
      </c>
      <c r="P407" s="9">
        <f>IFERROR(F407/M407,"NULL")</f>
        <v>58.333333333333336</v>
      </c>
      <c r="Q407" t="str">
        <f>LEFT(O407,SEARCH("/",O407,1)-1)</f>
        <v>music</v>
      </c>
      <c r="R407" t="str">
        <f>RIGHT(O407,LEN(O407)-SEARCH("/",O407,1))</f>
        <v>rock</v>
      </c>
      <c r="S407" s="17">
        <f>(((K407/60)/60)/24)+DATE(1970,1,1)</f>
        <v>40690.823055555556</v>
      </c>
      <c r="T407" s="15">
        <f>(((J407/60)/60)/24)+DATE(1970,1,1)</f>
        <v>40740.958333333336</v>
      </c>
      <c r="U407" t="b">
        <f>AND(L407,N407)</f>
        <v>0</v>
      </c>
    </row>
    <row r="408" spans="1:21" ht="20" customHeight="1" x14ac:dyDescent="0.35">
      <c r="A408" s="13">
        <f>F408/E408</f>
        <v>1.0443750000000001</v>
      </c>
      <c r="B408">
        <v>806</v>
      </c>
      <c r="C408" s="3" t="s">
        <v>807</v>
      </c>
      <c r="D408" s="3" t="s">
        <v>4916</v>
      </c>
      <c r="E408" s="5">
        <v>8000</v>
      </c>
      <c r="F408" s="5">
        <v>8355</v>
      </c>
      <c r="G408" t="s">
        <v>8219</v>
      </c>
      <c r="H408" t="s">
        <v>8224</v>
      </c>
      <c r="I408" t="s">
        <v>8246</v>
      </c>
      <c r="J408">
        <v>1315413339</v>
      </c>
      <c r="K408">
        <v>1312821339</v>
      </c>
      <c r="L408" t="b">
        <v>0</v>
      </c>
      <c r="M408">
        <v>71</v>
      </c>
      <c r="N408" t="b">
        <v>1</v>
      </c>
      <c r="O408" t="s">
        <v>8276</v>
      </c>
      <c r="P408" s="9">
        <f>IFERROR(F408/M408,"NULL")</f>
        <v>117.67605633802818</v>
      </c>
      <c r="Q408" t="str">
        <f>LEFT(O408,SEARCH("/",O408,1)-1)</f>
        <v>music</v>
      </c>
      <c r="R408" t="str">
        <f>RIGHT(O408,LEN(O408)-SEARCH("/",O408,1))</f>
        <v>rock</v>
      </c>
      <c r="S408" s="17">
        <f>(((K408/60)/60)/24)+DATE(1970,1,1)</f>
        <v>40763.691423611112</v>
      </c>
      <c r="T408" s="15">
        <f>(((J408/60)/60)/24)+DATE(1970,1,1)</f>
        <v>40793.691423611112</v>
      </c>
      <c r="U408" t="b">
        <f>AND(L408,N408)</f>
        <v>0</v>
      </c>
    </row>
    <row r="409" spans="1:21" ht="20" customHeight="1" x14ac:dyDescent="0.35">
      <c r="A409" s="13">
        <f>F409/E409</f>
        <v>1.05125</v>
      </c>
      <c r="B409">
        <v>807</v>
      </c>
      <c r="C409" s="3" t="s">
        <v>808</v>
      </c>
      <c r="D409" s="3" t="s">
        <v>4917</v>
      </c>
      <c r="E409" s="5">
        <v>4000</v>
      </c>
      <c r="F409" s="5">
        <v>4205</v>
      </c>
      <c r="G409" t="s">
        <v>8219</v>
      </c>
      <c r="H409" t="s">
        <v>8224</v>
      </c>
      <c r="I409" t="s">
        <v>8246</v>
      </c>
      <c r="J409">
        <v>1488333600</v>
      </c>
      <c r="K409">
        <v>1485270311</v>
      </c>
      <c r="L409" t="b">
        <v>0</v>
      </c>
      <c r="M409">
        <v>57</v>
      </c>
      <c r="N409" t="b">
        <v>1</v>
      </c>
      <c r="O409" t="s">
        <v>8276</v>
      </c>
      <c r="P409" s="9">
        <f>IFERROR(F409/M409,"NULL")</f>
        <v>73.771929824561397</v>
      </c>
      <c r="Q409" t="str">
        <f>LEFT(O409,SEARCH("/",O409,1)-1)</f>
        <v>music</v>
      </c>
      <c r="R409" t="str">
        <f>RIGHT(O409,LEN(O409)-SEARCH("/",O409,1))</f>
        <v>rock</v>
      </c>
      <c r="S409" s="17">
        <f>(((K409/60)/60)/24)+DATE(1970,1,1)</f>
        <v>42759.628599537042</v>
      </c>
      <c r="T409" s="15">
        <f>(((J409/60)/60)/24)+DATE(1970,1,1)</f>
        <v>42795.083333333328</v>
      </c>
      <c r="U409" t="b">
        <f>AND(L409,N409)</f>
        <v>0</v>
      </c>
    </row>
    <row r="410" spans="1:21" ht="20" customHeight="1" x14ac:dyDescent="0.35">
      <c r="A410" s="13">
        <f>F410/E410</f>
        <v>1</v>
      </c>
      <c r="B410">
        <v>808</v>
      </c>
      <c r="C410" s="3" t="s">
        <v>809</v>
      </c>
      <c r="D410" s="3" t="s">
        <v>4918</v>
      </c>
      <c r="E410" s="5">
        <v>4500</v>
      </c>
      <c r="F410" s="5">
        <v>4500</v>
      </c>
      <c r="G410" t="s">
        <v>8219</v>
      </c>
      <c r="H410" t="s">
        <v>8229</v>
      </c>
      <c r="I410" t="s">
        <v>8251</v>
      </c>
      <c r="J410">
        <v>1419224340</v>
      </c>
      <c r="K410">
        <v>1416363886</v>
      </c>
      <c r="L410" t="b">
        <v>0</v>
      </c>
      <c r="M410">
        <v>43</v>
      </c>
      <c r="N410" t="b">
        <v>1</v>
      </c>
      <c r="O410" t="s">
        <v>8276</v>
      </c>
      <c r="P410" s="9">
        <f>IFERROR(F410/M410,"NULL")</f>
        <v>104.65116279069767</v>
      </c>
      <c r="Q410" t="str">
        <f>LEFT(O410,SEARCH("/",O410,1)-1)</f>
        <v>music</v>
      </c>
      <c r="R410" t="str">
        <f>RIGHT(O410,LEN(O410)-SEARCH("/",O410,1))</f>
        <v>rock</v>
      </c>
      <c r="S410" s="17">
        <f>(((K410/60)/60)/24)+DATE(1970,1,1)</f>
        <v>41962.100532407407</v>
      </c>
      <c r="T410" s="15">
        <f>(((J410/60)/60)/24)+DATE(1970,1,1)</f>
        <v>41995.207638888889</v>
      </c>
      <c r="U410" t="b">
        <f>AND(L410,N410)</f>
        <v>0</v>
      </c>
    </row>
    <row r="411" spans="1:21" ht="20" customHeight="1" x14ac:dyDescent="0.35">
      <c r="A411" s="13">
        <f>F411/E411</f>
        <v>1.03775</v>
      </c>
      <c r="B411">
        <v>809</v>
      </c>
      <c r="C411" s="3" t="s">
        <v>810</v>
      </c>
      <c r="D411" s="3" t="s">
        <v>4919</v>
      </c>
      <c r="E411" s="5">
        <v>4000</v>
      </c>
      <c r="F411" s="5">
        <v>4151</v>
      </c>
      <c r="G411" t="s">
        <v>8219</v>
      </c>
      <c r="H411" t="s">
        <v>8224</v>
      </c>
      <c r="I411" t="s">
        <v>8246</v>
      </c>
      <c r="J411">
        <v>1390161630</v>
      </c>
      <c r="K411">
        <v>1387569630</v>
      </c>
      <c r="L411" t="b">
        <v>0</v>
      </c>
      <c r="M411">
        <v>52</v>
      </c>
      <c r="N411" t="b">
        <v>1</v>
      </c>
      <c r="O411" t="s">
        <v>8276</v>
      </c>
      <c r="P411" s="9">
        <f>IFERROR(F411/M411,"NULL")</f>
        <v>79.82692307692308</v>
      </c>
      <c r="Q411" t="str">
        <f>LEFT(O411,SEARCH("/",O411,1)-1)</f>
        <v>music</v>
      </c>
      <c r="R411" t="str">
        <f>RIGHT(O411,LEN(O411)-SEARCH("/",O411,1))</f>
        <v>rock</v>
      </c>
      <c r="S411" s="17">
        <f>(((K411/60)/60)/24)+DATE(1970,1,1)</f>
        <v>41628.833680555559</v>
      </c>
      <c r="T411" s="15">
        <f>(((J411/60)/60)/24)+DATE(1970,1,1)</f>
        <v>41658.833680555559</v>
      </c>
      <c r="U411" t="b">
        <f>AND(L411,N411)</f>
        <v>0</v>
      </c>
    </row>
    <row r="412" spans="1:21" ht="20" customHeight="1" x14ac:dyDescent="0.35">
      <c r="A412" s="13">
        <f>F412/E412</f>
        <v>1.05</v>
      </c>
      <c r="B412">
        <v>810</v>
      </c>
      <c r="C412" s="3" t="s">
        <v>811</v>
      </c>
      <c r="D412" s="3" t="s">
        <v>4920</v>
      </c>
      <c r="E412" s="5">
        <v>1500</v>
      </c>
      <c r="F412" s="5">
        <v>1575</v>
      </c>
      <c r="G412" t="s">
        <v>8219</v>
      </c>
      <c r="H412" t="s">
        <v>8224</v>
      </c>
      <c r="I412" t="s">
        <v>8246</v>
      </c>
      <c r="J412">
        <v>1346462462</v>
      </c>
      <c r="K412">
        <v>1343870462</v>
      </c>
      <c r="L412" t="b">
        <v>0</v>
      </c>
      <c r="M412">
        <v>27</v>
      </c>
      <c r="N412" t="b">
        <v>1</v>
      </c>
      <c r="O412" t="s">
        <v>8276</v>
      </c>
      <c r="P412" s="9">
        <f>IFERROR(F412/M412,"NULL")</f>
        <v>58.333333333333336</v>
      </c>
      <c r="Q412" t="str">
        <f>LEFT(O412,SEARCH("/",O412,1)-1)</f>
        <v>music</v>
      </c>
      <c r="R412" t="str">
        <f>RIGHT(O412,LEN(O412)-SEARCH("/",O412,1))</f>
        <v>rock</v>
      </c>
      <c r="S412" s="17">
        <f>(((K412/60)/60)/24)+DATE(1970,1,1)</f>
        <v>41123.056273148148</v>
      </c>
      <c r="T412" s="15">
        <f>(((J412/60)/60)/24)+DATE(1970,1,1)</f>
        <v>41153.056273148148</v>
      </c>
      <c r="U412" t="b">
        <f>AND(L412,N412)</f>
        <v>0</v>
      </c>
    </row>
    <row r="413" spans="1:21" ht="20" customHeight="1" x14ac:dyDescent="0.35">
      <c r="A413" s="13">
        <f>F413/E413</f>
        <v>1.04</v>
      </c>
      <c r="B413">
        <v>811</v>
      </c>
      <c r="C413" s="3" t="s">
        <v>812</v>
      </c>
      <c r="D413" s="3" t="s">
        <v>4921</v>
      </c>
      <c r="E413" s="5">
        <v>1000</v>
      </c>
      <c r="F413" s="5">
        <v>1040</v>
      </c>
      <c r="G413" t="s">
        <v>8219</v>
      </c>
      <c r="H413" t="s">
        <v>8224</v>
      </c>
      <c r="I413" t="s">
        <v>8246</v>
      </c>
      <c r="J413">
        <v>1373475120</v>
      </c>
      <c r="K413">
        <v>1371569202</v>
      </c>
      <c r="L413" t="b">
        <v>0</v>
      </c>
      <c r="M413">
        <v>12</v>
      </c>
      <c r="N413" t="b">
        <v>1</v>
      </c>
      <c r="O413" t="s">
        <v>8276</v>
      </c>
      <c r="P413" s="9">
        <f>IFERROR(F413/M413,"NULL")</f>
        <v>86.666666666666671</v>
      </c>
      <c r="Q413" t="str">
        <f>LEFT(O413,SEARCH("/",O413,1)-1)</f>
        <v>music</v>
      </c>
      <c r="R413" t="str">
        <f>RIGHT(O413,LEN(O413)-SEARCH("/",O413,1))</f>
        <v>rock</v>
      </c>
      <c r="S413" s="17">
        <f>(((K413/60)/60)/24)+DATE(1970,1,1)</f>
        <v>41443.643541666665</v>
      </c>
      <c r="T413" s="15">
        <f>(((J413/60)/60)/24)+DATE(1970,1,1)</f>
        <v>41465.702777777777</v>
      </c>
      <c r="U413" t="b">
        <f>AND(L413,N413)</f>
        <v>0</v>
      </c>
    </row>
    <row r="414" spans="1:21" ht="20" customHeight="1" x14ac:dyDescent="0.35">
      <c r="A414" s="13">
        <f>F414/E414</f>
        <v>1.5183333333333333</v>
      </c>
      <c r="B414">
        <v>812</v>
      </c>
      <c r="C414" s="3" t="s">
        <v>813</v>
      </c>
      <c r="D414" s="3" t="s">
        <v>4922</v>
      </c>
      <c r="E414" s="5">
        <v>600</v>
      </c>
      <c r="F414" s="5">
        <v>911</v>
      </c>
      <c r="G414" t="s">
        <v>8219</v>
      </c>
      <c r="H414" t="s">
        <v>8224</v>
      </c>
      <c r="I414" t="s">
        <v>8246</v>
      </c>
      <c r="J414">
        <v>1362146280</v>
      </c>
      <c r="K414">
        <v>1357604752</v>
      </c>
      <c r="L414" t="b">
        <v>0</v>
      </c>
      <c r="M414">
        <v>33</v>
      </c>
      <c r="N414" t="b">
        <v>1</v>
      </c>
      <c r="O414" t="s">
        <v>8276</v>
      </c>
      <c r="P414" s="9">
        <f>IFERROR(F414/M414,"NULL")</f>
        <v>27.606060606060606</v>
      </c>
      <c r="Q414" t="str">
        <f>LEFT(O414,SEARCH("/",O414,1)-1)</f>
        <v>music</v>
      </c>
      <c r="R414" t="str">
        <f>RIGHT(O414,LEN(O414)-SEARCH("/",O414,1))</f>
        <v>rock</v>
      </c>
      <c r="S414" s="17">
        <f>(((K414/60)/60)/24)+DATE(1970,1,1)</f>
        <v>41282.017962962964</v>
      </c>
      <c r="T414" s="15">
        <f>(((J414/60)/60)/24)+DATE(1970,1,1)</f>
        <v>41334.581944444442</v>
      </c>
      <c r="U414" t="b">
        <f>AND(L414,N414)</f>
        <v>0</v>
      </c>
    </row>
    <row r="415" spans="1:21" ht="20" customHeight="1" x14ac:dyDescent="0.35">
      <c r="A415" s="13">
        <f>F415/E415</f>
        <v>1.59996</v>
      </c>
      <c r="B415">
        <v>813</v>
      </c>
      <c r="C415" s="3" t="s">
        <v>814</v>
      </c>
      <c r="D415" s="3" t="s">
        <v>4923</v>
      </c>
      <c r="E415" s="5">
        <v>1500</v>
      </c>
      <c r="F415" s="5">
        <v>2399.94</v>
      </c>
      <c r="G415" t="s">
        <v>8219</v>
      </c>
      <c r="H415" t="s">
        <v>8224</v>
      </c>
      <c r="I415" t="s">
        <v>8246</v>
      </c>
      <c r="J415">
        <v>1342825365</v>
      </c>
      <c r="K415">
        <v>1340233365</v>
      </c>
      <c r="L415" t="b">
        <v>0</v>
      </c>
      <c r="M415">
        <v>96</v>
      </c>
      <c r="N415" t="b">
        <v>1</v>
      </c>
      <c r="O415" t="s">
        <v>8276</v>
      </c>
      <c r="P415" s="9">
        <f>IFERROR(F415/M415,"NULL")</f>
        <v>24.999375000000001</v>
      </c>
      <c r="Q415" t="str">
        <f>LEFT(O415,SEARCH("/",O415,1)-1)</f>
        <v>music</v>
      </c>
      <c r="R415" t="str">
        <f>RIGHT(O415,LEN(O415)-SEARCH("/",O415,1))</f>
        <v>rock</v>
      </c>
      <c r="S415" s="17">
        <f>(((K415/60)/60)/24)+DATE(1970,1,1)</f>
        <v>41080.960243055553</v>
      </c>
      <c r="T415" s="15">
        <f>(((J415/60)/60)/24)+DATE(1970,1,1)</f>
        <v>41110.960243055553</v>
      </c>
      <c r="U415" t="b">
        <f>AND(L415,N415)</f>
        <v>0</v>
      </c>
    </row>
    <row r="416" spans="1:21" ht="20" customHeight="1" x14ac:dyDescent="0.35">
      <c r="A416" s="13">
        <f>F416/E416</f>
        <v>1.2729999999999999</v>
      </c>
      <c r="B416">
        <v>814</v>
      </c>
      <c r="C416" s="3" t="s">
        <v>815</v>
      </c>
      <c r="D416" s="3" t="s">
        <v>4924</v>
      </c>
      <c r="E416" s="5">
        <v>1000</v>
      </c>
      <c r="F416" s="5">
        <v>1273</v>
      </c>
      <c r="G416" t="s">
        <v>8219</v>
      </c>
      <c r="H416" t="s">
        <v>8224</v>
      </c>
      <c r="I416" t="s">
        <v>8246</v>
      </c>
      <c r="J416">
        <v>1306865040</v>
      </c>
      <c r="K416">
        <v>1305568201</v>
      </c>
      <c r="L416" t="b">
        <v>0</v>
      </c>
      <c r="M416">
        <v>28</v>
      </c>
      <c r="N416" t="b">
        <v>1</v>
      </c>
      <c r="O416" t="s">
        <v>8276</v>
      </c>
      <c r="P416" s="9">
        <f>IFERROR(F416/M416,"NULL")</f>
        <v>45.464285714285715</v>
      </c>
      <c r="Q416" t="str">
        <f>LEFT(O416,SEARCH("/",O416,1)-1)</f>
        <v>music</v>
      </c>
      <c r="R416" t="str">
        <f>RIGHT(O416,LEN(O416)-SEARCH("/",O416,1))</f>
        <v>rock</v>
      </c>
      <c r="S416" s="17">
        <f>(((K416/60)/60)/24)+DATE(1970,1,1)</f>
        <v>40679.743067129632</v>
      </c>
      <c r="T416" s="15">
        <f>(((J416/60)/60)/24)+DATE(1970,1,1)</f>
        <v>40694.75277777778</v>
      </c>
      <c r="U416" t="b">
        <f>AND(L416,N416)</f>
        <v>0</v>
      </c>
    </row>
    <row r="417" spans="1:21" ht="20" customHeight="1" x14ac:dyDescent="0.35">
      <c r="A417" s="13">
        <f>F417/E417</f>
        <v>1.07</v>
      </c>
      <c r="B417">
        <v>815</v>
      </c>
      <c r="C417" s="3" t="s">
        <v>816</v>
      </c>
      <c r="D417" s="3" t="s">
        <v>4925</v>
      </c>
      <c r="E417" s="5">
        <v>4000</v>
      </c>
      <c r="F417" s="5">
        <v>4280</v>
      </c>
      <c r="G417" t="s">
        <v>8219</v>
      </c>
      <c r="H417" t="s">
        <v>8224</v>
      </c>
      <c r="I417" t="s">
        <v>8246</v>
      </c>
      <c r="J417">
        <v>1414879303</v>
      </c>
      <c r="K417">
        <v>1412287303</v>
      </c>
      <c r="L417" t="b">
        <v>0</v>
      </c>
      <c r="M417">
        <v>43</v>
      </c>
      <c r="N417" t="b">
        <v>1</v>
      </c>
      <c r="O417" t="s">
        <v>8276</v>
      </c>
      <c r="P417" s="9">
        <f>IFERROR(F417/M417,"NULL")</f>
        <v>99.534883720930239</v>
      </c>
      <c r="Q417" t="str">
        <f>LEFT(O417,SEARCH("/",O417,1)-1)</f>
        <v>music</v>
      </c>
      <c r="R417" t="str">
        <f>RIGHT(O417,LEN(O417)-SEARCH("/",O417,1))</f>
        <v>rock</v>
      </c>
      <c r="S417" s="17">
        <f>(((K417/60)/60)/24)+DATE(1970,1,1)</f>
        <v>41914.917858796296</v>
      </c>
      <c r="T417" s="15">
        <f>(((J417/60)/60)/24)+DATE(1970,1,1)</f>
        <v>41944.917858796296</v>
      </c>
      <c r="U417" t="b">
        <f>AND(L417,N417)</f>
        <v>0</v>
      </c>
    </row>
    <row r="418" spans="1:21" ht="20" customHeight="1" x14ac:dyDescent="0.35">
      <c r="A418" s="13">
        <f>F418/E418</f>
        <v>1.1512214285714286</v>
      </c>
      <c r="B418">
        <v>816</v>
      </c>
      <c r="C418" s="3" t="s">
        <v>817</v>
      </c>
      <c r="D418" s="3" t="s">
        <v>4926</v>
      </c>
      <c r="E418" s="5">
        <v>7000</v>
      </c>
      <c r="F418" s="5">
        <v>8058.55</v>
      </c>
      <c r="G418" t="s">
        <v>8219</v>
      </c>
      <c r="H418" t="s">
        <v>8224</v>
      </c>
      <c r="I418" t="s">
        <v>8246</v>
      </c>
      <c r="J418">
        <v>1365489000</v>
      </c>
      <c r="K418">
        <v>1362776043</v>
      </c>
      <c r="L418" t="b">
        <v>0</v>
      </c>
      <c r="M418">
        <v>205</v>
      </c>
      <c r="N418" t="b">
        <v>1</v>
      </c>
      <c r="O418" t="s">
        <v>8276</v>
      </c>
      <c r="P418" s="9">
        <f>IFERROR(F418/M418,"NULL")</f>
        <v>39.31</v>
      </c>
      <c r="Q418" t="str">
        <f>LEFT(O418,SEARCH("/",O418,1)-1)</f>
        <v>music</v>
      </c>
      <c r="R418" t="str">
        <f>RIGHT(O418,LEN(O418)-SEARCH("/",O418,1))</f>
        <v>rock</v>
      </c>
      <c r="S418" s="17">
        <f>(((K418/60)/60)/24)+DATE(1970,1,1)</f>
        <v>41341.870868055557</v>
      </c>
      <c r="T418" s="15">
        <f>(((J418/60)/60)/24)+DATE(1970,1,1)</f>
        <v>41373.270833333336</v>
      </c>
      <c r="U418" t="b">
        <f>AND(L418,N418)</f>
        <v>0</v>
      </c>
    </row>
    <row r="419" spans="1:21" ht="20" customHeight="1" x14ac:dyDescent="0.35">
      <c r="A419" s="13">
        <f>F419/E419</f>
        <v>1.3711066666666665</v>
      </c>
      <c r="B419">
        <v>817</v>
      </c>
      <c r="C419" s="3" t="s">
        <v>818</v>
      </c>
      <c r="D419" s="3" t="s">
        <v>4927</v>
      </c>
      <c r="E419" s="5">
        <v>1500</v>
      </c>
      <c r="F419" s="5">
        <v>2056.66</v>
      </c>
      <c r="G419" t="s">
        <v>8219</v>
      </c>
      <c r="H419" t="s">
        <v>8224</v>
      </c>
      <c r="I419" t="s">
        <v>8246</v>
      </c>
      <c r="J419">
        <v>1331441940</v>
      </c>
      <c r="K419">
        <v>1326810211</v>
      </c>
      <c r="L419" t="b">
        <v>0</v>
      </c>
      <c r="M419">
        <v>23</v>
      </c>
      <c r="N419" t="b">
        <v>1</v>
      </c>
      <c r="O419" t="s">
        <v>8276</v>
      </c>
      <c r="P419" s="9">
        <f>IFERROR(F419/M419,"NULL")</f>
        <v>89.419999999999987</v>
      </c>
      <c r="Q419" t="str">
        <f>LEFT(O419,SEARCH("/",O419,1)-1)</f>
        <v>music</v>
      </c>
      <c r="R419" t="str">
        <f>RIGHT(O419,LEN(O419)-SEARCH("/",O419,1))</f>
        <v>rock</v>
      </c>
      <c r="S419" s="17">
        <f>(((K419/60)/60)/24)+DATE(1970,1,1)</f>
        <v>40925.599664351852</v>
      </c>
      <c r="T419" s="15">
        <f>(((J419/60)/60)/24)+DATE(1970,1,1)</f>
        <v>40979.207638888889</v>
      </c>
      <c r="U419" t="b">
        <f>AND(L419,N419)</f>
        <v>0</v>
      </c>
    </row>
    <row r="420" spans="1:21" ht="20" customHeight="1" x14ac:dyDescent="0.35">
      <c r="A420" s="13">
        <f>F420/E420</f>
        <v>1.5571428571428572</v>
      </c>
      <c r="B420">
        <v>818</v>
      </c>
      <c r="C420" s="3" t="s">
        <v>819</v>
      </c>
      <c r="D420" s="3" t="s">
        <v>4928</v>
      </c>
      <c r="E420" s="5">
        <v>350</v>
      </c>
      <c r="F420" s="5">
        <v>545</v>
      </c>
      <c r="G420" t="s">
        <v>8219</v>
      </c>
      <c r="H420" t="s">
        <v>8224</v>
      </c>
      <c r="I420" t="s">
        <v>8246</v>
      </c>
      <c r="J420">
        <v>1344358860</v>
      </c>
      <c r="K420">
        <v>1343682681</v>
      </c>
      <c r="L420" t="b">
        <v>0</v>
      </c>
      <c r="M420">
        <v>19</v>
      </c>
      <c r="N420" t="b">
        <v>1</v>
      </c>
      <c r="O420" t="s">
        <v>8276</v>
      </c>
      <c r="P420" s="9">
        <f>IFERROR(F420/M420,"NULL")</f>
        <v>28.684210526315791</v>
      </c>
      <c r="Q420" t="str">
        <f>LEFT(O420,SEARCH("/",O420,1)-1)</f>
        <v>music</v>
      </c>
      <c r="R420" t="str">
        <f>RIGHT(O420,LEN(O420)-SEARCH("/",O420,1))</f>
        <v>rock</v>
      </c>
      <c r="S420" s="17">
        <f>(((K420/60)/60)/24)+DATE(1970,1,1)</f>
        <v>41120.882881944446</v>
      </c>
      <c r="T420" s="15">
        <f>(((J420/60)/60)/24)+DATE(1970,1,1)</f>
        <v>41128.709027777775</v>
      </c>
      <c r="U420" t="b">
        <f>AND(L420,N420)</f>
        <v>0</v>
      </c>
    </row>
    <row r="421" spans="1:21" ht="20" customHeight="1" x14ac:dyDescent="0.35">
      <c r="A421" s="13">
        <f>F421/E421</f>
        <v>1.0874999999999999</v>
      </c>
      <c r="B421">
        <v>819</v>
      </c>
      <c r="C421" s="3" t="s">
        <v>820</v>
      </c>
      <c r="D421" s="3" t="s">
        <v>4929</v>
      </c>
      <c r="E421" s="5">
        <v>400</v>
      </c>
      <c r="F421" s="5">
        <v>435</v>
      </c>
      <c r="G421" t="s">
        <v>8219</v>
      </c>
      <c r="H421" t="s">
        <v>8224</v>
      </c>
      <c r="I421" t="s">
        <v>8246</v>
      </c>
      <c r="J421">
        <v>1387601040</v>
      </c>
      <c r="K421">
        <v>1386806254</v>
      </c>
      <c r="L421" t="b">
        <v>0</v>
      </c>
      <c r="M421">
        <v>14</v>
      </c>
      <c r="N421" t="b">
        <v>1</v>
      </c>
      <c r="O421" t="s">
        <v>8276</v>
      </c>
      <c r="P421" s="9">
        <f>IFERROR(F421/M421,"NULL")</f>
        <v>31.071428571428573</v>
      </c>
      <c r="Q421" t="str">
        <f>LEFT(O421,SEARCH("/",O421,1)-1)</f>
        <v>music</v>
      </c>
      <c r="R421" t="str">
        <f>RIGHT(O421,LEN(O421)-SEARCH("/",O421,1))</f>
        <v>rock</v>
      </c>
      <c r="S421" s="17">
        <f>(((K421/60)/60)/24)+DATE(1970,1,1)</f>
        <v>41619.998310185183</v>
      </c>
      <c r="T421" s="15">
        <f>(((J421/60)/60)/24)+DATE(1970,1,1)</f>
        <v>41629.197222222225</v>
      </c>
      <c r="U421" t="b">
        <f>AND(L421,N421)</f>
        <v>0</v>
      </c>
    </row>
    <row r="422" spans="1:21" ht="20" customHeight="1" x14ac:dyDescent="0.35">
      <c r="A422" s="13">
        <f>F422/E422</f>
        <v>1.3405</v>
      </c>
      <c r="B422">
        <v>820</v>
      </c>
      <c r="C422" s="3" t="s">
        <v>821</v>
      </c>
      <c r="D422" s="3" t="s">
        <v>4930</v>
      </c>
      <c r="E422" s="5">
        <v>2000</v>
      </c>
      <c r="F422" s="5">
        <v>2681</v>
      </c>
      <c r="G422" t="s">
        <v>8219</v>
      </c>
      <c r="H422" t="s">
        <v>8224</v>
      </c>
      <c r="I422" t="s">
        <v>8246</v>
      </c>
      <c r="J422">
        <v>1402290000</v>
      </c>
      <c r="K422">
        <v>1399666342</v>
      </c>
      <c r="L422" t="b">
        <v>0</v>
      </c>
      <c r="M422">
        <v>38</v>
      </c>
      <c r="N422" t="b">
        <v>1</v>
      </c>
      <c r="O422" t="s">
        <v>8276</v>
      </c>
      <c r="P422" s="9">
        <f>IFERROR(F422/M422,"NULL")</f>
        <v>70.55263157894737</v>
      </c>
      <c r="Q422" t="str">
        <f>LEFT(O422,SEARCH("/",O422,1)-1)</f>
        <v>music</v>
      </c>
      <c r="R422" t="str">
        <f>RIGHT(O422,LEN(O422)-SEARCH("/",O422,1))</f>
        <v>rock</v>
      </c>
      <c r="S422" s="17">
        <f>(((K422/60)/60)/24)+DATE(1970,1,1)</f>
        <v>41768.841921296298</v>
      </c>
      <c r="T422" s="15">
        <f>(((J422/60)/60)/24)+DATE(1970,1,1)</f>
        <v>41799.208333333336</v>
      </c>
      <c r="U422" t="b">
        <f>AND(L422,N422)</f>
        <v>0</v>
      </c>
    </row>
    <row r="423" spans="1:21" ht="20" customHeight="1" x14ac:dyDescent="0.35">
      <c r="A423" s="13">
        <f>F423/E423</f>
        <v>1</v>
      </c>
      <c r="B423">
        <v>821</v>
      </c>
      <c r="C423" s="3" t="s">
        <v>822</v>
      </c>
      <c r="D423" s="3" t="s">
        <v>4931</v>
      </c>
      <c r="E423" s="5">
        <v>17482</v>
      </c>
      <c r="F423" s="5">
        <v>17482</v>
      </c>
      <c r="G423" t="s">
        <v>8219</v>
      </c>
      <c r="H423" t="s">
        <v>8224</v>
      </c>
      <c r="I423" t="s">
        <v>8246</v>
      </c>
      <c r="J423">
        <v>1430712060</v>
      </c>
      <c r="K423">
        <v>1427753265</v>
      </c>
      <c r="L423" t="b">
        <v>0</v>
      </c>
      <c r="M423">
        <v>78</v>
      </c>
      <c r="N423" t="b">
        <v>1</v>
      </c>
      <c r="O423" t="s">
        <v>8276</v>
      </c>
      <c r="P423" s="9">
        <f>IFERROR(F423/M423,"NULL")</f>
        <v>224.12820512820514</v>
      </c>
      <c r="Q423" t="str">
        <f>LEFT(O423,SEARCH("/",O423,1)-1)</f>
        <v>music</v>
      </c>
      <c r="R423" t="str">
        <f>RIGHT(O423,LEN(O423)-SEARCH("/",O423,1))</f>
        <v>rock</v>
      </c>
      <c r="S423" s="17">
        <f>(((K423/60)/60)/24)+DATE(1970,1,1)</f>
        <v>42093.922048611115</v>
      </c>
      <c r="T423" s="15">
        <f>(((J423/60)/60)/24)+DATE(1970,1,1)</f>
        <v>42128.167361111111</v>
      </c>
      <c r="U423" t="b">
        <f>AND(L423,N423)</f>
        <v>0</v>
      </c>
    </row>
    <row r="424" spans="1:21" ht="20" customHeight="1" x14ac:dyDescent="0.35">
      <c r="A424" s="13">
        <f>F424/E424</f>
        <v>1.1916666666666667</v>
      </c>
      <c r="B424">
        <v>822</v>
      </c>
      <c r="C424" s="3" t="s">
        <v>823</v>
      </c>
      <c r="D424" s="3" t="s">
        <v>4932</v>
      </c>
      <c r="E424" s="5">
        <v>3000</v>
      </c>
      <c r="F424" s="5">
        <v>3575</v>
      </c>
      <c r="G424" t="s">
        <v>8219</v>
      </c>
      <c r="H424" t="s">
        <v>8224</v>
      </c>
      <c r="I424" t="s">
        <v>8246</v>
      </c>
      <c r="J424">
        <v>1349477050</v>
      </c>
      <c r="K424">
        <v>1346885050</v>
      </c>
      <c r="L424" t="b">
        <v>0</v>
      </c>
      <c r="M424">
        <v>69</v>
      </c>
      <c r="N424" t="b">
        <v>1</v>
      </c>
      <c r="O424" t="s">
        <v>8276</v>
      </c>
      <c r="P424" s="9">
        <f>IFERROR(F424/M424,"NULL")</f>
        <v>51.811594202898547</v>
      </c>
      <c r="Q424" t="str">
        <f>LEFT(O424,SEARCH("/",O424,1)-1)</f>
        <v>music</v>
      </c>
      <c r="R424" t="str">
        <f>RIGHT(O424,LEN(O424)-SEARCH("/",O424,1))</f>
        <v>rock</v>
      </c>
      <c r="S424" s="17">
        <f>(((K424/60)/60)/24)+DATE(1970,1,1)</f>
        <v>41157.947337962964</v>
      </c>
      <c r="T424" s="15">
        <f>(((J424/60)/60)/24)+DATE(1970,1,1)</f>
        <v>41187.947337962964</v>
      </c>
      <c r="U424" t="b">
        <f>AND(L424,N424)</f>
        <v>0</v>
      </c>
    </row>
    <row r="425" spans="1:21" ht="20" customHeight="1" x14ac:dyDescent="0.35">
      <c r="A425" s="13">
        <f>F425/E425</f>
        <v>1.7949999999999999</v>
      </c>
      <c r="B425">
        <v>823</v>
      </c>
      <c r="C425" s="3" t="s">
        <v>824</v>
      </c>
      <c r="D425" s="3" t="s">
        <v>4933</v>
      </c>
      <c r="E425" s="5">
        <v>800</v>
      </c>
      <c r="F425" s="5">
        <v>1436</v>
      </c>
      <c r="G425" t="s">
        <v>8219</v>
      </c>
      <c r="H425" t="s">
        <v>8224</v>
      </c>
      <c r="I425" t="s">
        <v>8246</v>
      </c>
      <c r="J425">
        <v>1427062852</v>
      </c>
      <c r="K425">
        <v>1424474452</v>
      </c>
      <c r="L425" t="b">
        <v>0</v>
      </c>
      <c r="M425">
        <v>33</v>
      </c>
      <c r="N425" t="b">
        <v>1</v>
      </c>
      <c r="O425" t="s">
        <v>8276</v>
      </c>
      <c r="P425" s="9">
        <f>IFERROR(F425/M425,"NULL")</f>
        <v>43.515151515151516</v>
      </c>
      <c r="Q425" t="str">
        <f>LEFT(O425,SEARCH("/",O425,1)-1)</f>
        <v>music</v>
      </c>
      <c r="R425" t="str">
        <f>RIGHT(O425,LEN(O425)-SEARCH("/",O425,1))</f>
        <v>rock</v>
      </c>
      <c r="S425" s="17">
        <f>(((K425/60)/60)/24)+DATE(1970,1,1)</f>
        <v>42055.972824074073</v>
      </c>
      <c r="T425" s="15">
        <f>(((J425/60)/60)/24)+DATE(1970,1,1)</f>
        <v>42085.931157407409</v>
      </c>
      <c r="U425" t="b">
        <f>AND(L425,N425)</f>
        <v>0</v>
      </c>
    </row>
    <row r="426" spans="1:21" ht="20" customHeight="1" x14ac:dyDescent="0.35">
      <c r="A426" s="13">
        <f>F426/E426</f>
        <v>1.3438124999999999</v>
      </c>
      <c r="B426">
        <v>824</v>
      </c>
      <c r="C426" s="3" t="s">
        <v>825</v>
      </c>
      <c r="D426" s="3" t="s">
        <v>4934</v>
      </c>
      <c r="E426" s="5">
        <v>1600</v>
      </c>
      <c r="F426" s="5">
        <v>2150.1</v>
      </c>
      <c r="G426" t="s">
        <v>8219</v>
      </c>
      <c r="H426" t="s">
        <v>8224</v>
      </c>
      <c r="I426" t="s">
        <v>8246</v>
      </c>
      <c r="J426">
        <v>1271573940</v>
      </c>
      <c r="K426">
        <v>1268459318</v>
      </c>
      <c r="L426" t="b">
        <v>0</v>
      </c>
      <c r="M426">
        <v>54</v>
      </c>
      <c r="N426" t="b">
        <v>1</v>
      </c>
      <c r="O426" t="s">
        <v>8276</v>
      </c>
      <c r="P426" s="9">
        <f>IFERROR(F426/M426,"NULL")</f>
        <v>39.816666666666663</v>
      </c>
      <c r="Q426" t="str">
        <f>LEFT(O426,SEARCH("/",O426,1)-1)</f>
        <v>music</v>
      </c>
      <c r="R426" t="str">
        <f>RIGHT(O426,LEN(O426)-SEARCH("/",O426,1))</f>
        <v>rock</v>
      </c>
      <c r="S426" s="17">
        <f>(((K426/60)/60)/24)+DATE(1970,1,1)</f>
        <v>40250.242106481484</v>
      </c>
      <c r="T426" s="15">
        <f>(((J426/60)/60)/24)+DATE(1970,1,1)</f>
        <v>40286.290972222225</v>
      </c>
      <c r="U426" t="b">
        <f>AND(L426,N426)</f>
        <v>0</v>
      </c>
    </row>
    <row r="427" spans="1:21" ht="20" customHeight="1" x14ac:dyDescent="0.35">
      <c r="A427" s="13">
        <f>F427/E427</f>
        <v>1.0043200000000001</v>
      </c>
      <c r="B427">
        <v>825</v>
      </c>
      <c r="C427" s="3" t="s">
        <v>826</v>
      </c>
      <c r="D427" s="3" t="s">
        <v>4935</v>
      </c>
      <c r="E427" s="5">
        <v>12500</v>
      </c>
      <c r="F427" s="5">
        <v>12554</v>
      </c>
      <c r="G427" t="s">
        <v>8219</v>
      </c>
      <c r="H427" t="s">
        <v>8224</v>
      </c>
      <c r="I427" t="s">
        <v>8246</v>
      </c>
      <c r="J427">
        <v>1351495284</v>
      </c>
      <c r="K427">
        <v>1349335284</v>
      </c>
      <c r="L427" t="b">
        <v>0</v>
      </c>
      <c r="M427">
        <v>99</v>
      </c>
      <c r="N427" t="b">
        <v>1</v>
      </c>
      <c r="O427" t="s">
        <v>8276</v>
      </c>
      <c r="P427" s="9">
        <f>IFERROR(F427/M427,"NULL")</f>
        <v>126.8080808080808</v>
      </c>
      <c r="Q427" t="str">
        <f>LEFT(O427,SEARCH("/",O427,1)-1)</f>
        <v>music</v>
      </c>
      <c r="R427" t="str">
        <f>RIGHT(O427,LEN(O427)-SEARCH("/",O427,1))</f>
        <v>rock</v>
      </c>
      <c r="S427" s="17">
        <f>(((K427/60)/60)/24)+DATE(1970,1,1)</f>
        <v>41186.306527777779</v>
      </c>
      <c r="T427" s="15">
        <f>(((J427/60)/60)/24)+DATE(1970,1,1)</f>
        <v>41211.306527777779</v>
      </c>
      <c r="U427" t="b">
        <f>AND(L427,N427)</f>
        <v>0</v>
      </c>
    </row>
    <row r="428" spans="1:21" ht="20" customHeight="1" x14ac:dyDescent="0.35">
      <c r="A428" s="13">
        <f>F428/E428</f>
        <v>1.0145454545454546</v>
      </c>
      <c r="B428">
        <v>826</v>
      </c>
      <c r="C428" s="3" t="s">
        <v>827</v>
      </c>
      <c r="D428" s="3" t="s">
        <v>4936</v>
      </c>
      <c r="E428" s="5">
        <v>5500</v>
      </c>
      <c r="F428" s="5">
        <v>5580</v>
      </c>
      <c r="G428" t="s">
        <v>8219</v>
      </c>
      <c r="H428" t="s">
        <v>8224</v>
      </c>
      <c r="I428" t="s">
        <v>8246</v>
      </c>
      <c r="J428">
        <v>1332719730</v>
      </c>
      <c r="K428">
        <v>1330908930</v>
      </c>
      <c r="L428" t="b">
        <v>0</v>
      </c>
      <c r="M428">
        <v>49</v>
      </c>
      <c r="N428" t="b">
        <v>1</v>
      </c>
      <c r="O428" t="s">
        <v>8276</v>
      </c>
      <c r="P428" s="9">
        <f>IFERROR(F428/M428,"NULL")</f>
        <v>113.87755102040816</v>
      </c>
      <c r="Q428" t="str">
        <f>LEFT(O428,SEARCH("/",O428,1)-1)</f>
        <v>music</v>
      </c>
      <c r="R428" t="str">
        <f>RIGHT(O428,LEN(O428)-SEARCH("/",O428,1))</f>
        <v>rock</v>
      </c>
      <c r="S428" s="17">
        <f>(((K428/60)/60)/24)+DATE(1970,1,1)</f>
        <v>40973.038541666669</v>
      </c>
      <c r="T428" s="15">
        <f>(((J428/60)/60)/24)+DATE(1970,1,1)</f>
        <v>40993.996874999997</v>
      </c>
      <c r="U428" t="b">
        <f>AND(L428,N428)</f>
        <v>0</v>
      </c>
    </row>
    <row r="429" spans="1:21" ht="20" customHeight="1" x14ac:dyDescent="0.35">
      <c r="A429" s="13">
        <f>F429/E429</f>
        <v>1.0333333333333334</v>
      </c>
      <c r="B429">
        <v>827</v>
      </c>
      <c r="C429" s="3" t="s">
        <v>828</v>
      </c>
      <c r="D429" s="3" t="s">
        <v>4937</v>
      </c>
      <c r="E429" s="5">
        <v>300</v>
      </c>
      <c r="F429" s="5">
        <v>310</v>
      </c>
      <c r="G429" t="s">
        <v>8219</v>
      </c>
      <c r="H429" t="s">
        <v>8224</v>
      </c>
      <c r="I429" t="s">
        <v>8246</v>
      </c>
      <c r="J429">
        <v>1329248940</v>
      </c>
      <c r="K429">
        <v>1326972107</v>
      </c>
      <c r="L429" t="b">
        <v>0</v>
      </c>
      <c r="M429">
        <v>11</v>
      </c>
      <c r="N429" t="b">
        <v>1</v>
      </c>
      <c r="O429" t="s">
        <v>8276</v>
      </c>
      <c r="P429" s="9">
        <f>IFERROR(F429/M429,"NULL")</f>
        <v>28.181818181818183</v>
      </c>
      <c r="Q429" t="str">
        <f>LEFT(O429,SEARCH("/",O429,1)-1)</f>
        <v>music</v>
      </c>
      <c r="R429" t="str">
        <f>RIGHT(O429,LEN(O429)-SEARCH("/",O429,1))</f>
        <v>rock</v>
      </c>
      <c r="S429" s="17">
        <f>(((K429/60)/60)/24)+DATE(1970,1,1)</f>
        <v>40927.473460648151</v>
      </c>
      <c r="T429" s="15">
        <f>(((J429/60)/60)/24)+DATE(1970,1,1)</f>
        <v>40953.825694444444</v>
      </c>
      <c r="U429" t="b">
        <f>AND(L429,N429)</f>
        <v>0</v>
      </c>
    </row>
    <row r="430" spans="1:21" ht="20" customHeight="1" x14ac:dyDescent="0.35">
      <c r="A430" s="13">
        <f>F430/E430</f>
        <v>1.07</v>
      </c>
      <c r="B430">
        <v>828</v>
      </c>
      <c r="C430" s="3" t="s">
        <v>829</v>
      </c>
      <c r="D430" s="3" t="s">
        <v>4938</v>
      </c>
      <c r="E430" s="5">
        <v>1300</v>
      </c>
      <c r="F430" s="5">
        <v>1391</v>
      </c>
      <c r="G430" t="s">
        <v>8219</v>
      </c>
      <c r="H430" t="s">
        <v>8224</v>
      </c>
      <c r="I430" t="s">
        <v>8246</v>
      </c>
      <c r="J430">
        <v>1340641440</v>
      </c>
      <c r="K430">
        <v>1339549982</v>
      </c>
      <c r="L430" t="b">
        <v>0</v>
      </c>
      <c r="M430">
        <v>38</v>
      </c>
      <c r="N430" t="b">
        <v>1</v>
      </c>
      <c r="O430" t="s">
        <v>8276</v>
      </c>
      <c r="P430" s="9">
        <f>IFERROR(F430/M430,"NULL")</f>
        <v>36.60526315789474</v>
      </c>
      <c r="Q430" t="str">
        <f>LEFT(O430,SEARCH("/",O430,1)-1)</f>
        <v>music</v>
      </c>
      <c r="R430" t="str">
        <f>RIGHT(O430,LEN(O430)-SEARCH("/",O430,1))</f>
        <v>rock</v>
      </c>
      <c r="S430" s="17">
        <f>(((K430/60)/60)/24)+DATE(1970,1,1)</f>
        <v>41073.050717592596</v>
      </c>
      <c r="T430" s="15">
        <f>(((J430/60)/60)/24)+DATE(1970,1,1)</f>
        <v>41085.683333333334</v>
      </c>
      <c r="U430" t="b">
        <f>AND(L430,N430)</f>
        <v>0</v>
      </c>
    </row>
    <row r="431" spans="1:21" ht="20" customHeight="1" x14ac:dyDescent="0.35">
      <c r="A431" s="13">
        <f>F431/E431</f>
        <v>1.04</v>
      </c>
      <c r="B431">
        <v>829</v>
      </c>
      <c r="C431" s="3" t="s">
        <v>830</v>
      </c>
      <c r="D431" s="3" t="s">
        <v>4939</v>
      </c>
      <c r="E431" s="5">
        <v>500</v>
      </c>
      <c r="F431" s="5">
        <v>520</v>
      </c>
      <c r="G431" t="s">
        <v>8219</v>
      </c>
      <c r="H431" t="s">
        <v>8225</v>
      </c>
      <c r="I431" t="s">
        <v>8247</v>
      </c>
      <c r="J431">
        <v>1468437240</v>
      </c>
      <c r="K431">
        <v>1463253240</v>
      </c>
      <c r="L431" t="b">
        <v>0</v>
      </c>
      <c r="M431">
        <v>16</v>
      </c>
      <c r="N431" t="b">
        <v>1</v>
      </c>
      <c r="O431" t="s">
        <v>8276</v>
      </c>
      <c r="P431" s="9">
        <f>IFERROR(F431/M431,"NULL")</f>
        <v>32.5</v>
      </c>
      <c r="Q431" t="str">
        <f>LEFT(O431,SEARCH("/",O431,1)-1)</f>
        <v>music</v>
      </c>
      <c r="R431" t="str">
        <f>RIGHT(O431,LEN(O431)-SEARCH("/",O431,1))</f>
        <v>rock</v>
      </c>
      <c r="S431" s="17">
        <f>(((K431/60)/60)/24)+DATE(1970,1,1)</f>
        <v>42504.801388888889</v>
      </c>
      <c r="T431" s="15">
        <f>(((J431/60)/60)/24)+DATE(1970,1,1)</f>
        <v>42564.801388888889</v>
      </c>
      <c r="U431" t="b">
        <f>AND(L431,N431)</f>
        <v>0</v>
      </c>
    </row>
    <row r="432" spans="1:21" ht="20" customHeight="1" x14ac:dyDescent="0.35">
      <c r="A432" s="13">
        <f>F432/E432</f>
        <v>1.0783333333333334</v>
      </c>
      <c r="B432">
        <v>830</v>
      </c>
      <c r="C432" s="3" t="s">
        <v>831</v>
      </c>
      <c r="D432" s="3" t="s">
        <v>4940</v>
      </c>
      <c r="E432" s="5">
        <v>1800</v>
      </c>
      <c r="F432" s="5">
        <v>1941</v>
      </c>
      <c r="G432" t="s">
        <v>8219</v>
      </c>
      <c r="H432" t="s">
        <v>8224</v>
      </c>
      <c r="I432" t="s">
        <v>8246</v>
      </c>
      <c r="J432">
        <v>1363952225</v>
      </c>
      <c r="K432">
        <v>1361363825</v>
      </c>
      <c r="L432" t="b">
        <v>0</v>
      </c>
      <c r="M432">
        <v>32</v>
      </c>
      <c r="N432" t="b">
        <v>1</v>
      </c>
      <c r="O432" t="s">
        <v>8276</v>
      </c>
      <c r="P432" s="9">
        <f>IFERROR(F432/M432,"NULL")</f>
        <v>60.65625</v>
      </c>
      <c r="Q432" t="str">
        <f>LEFT(O432,SEARCH("/",O432,1)-1)</f>
        <v>music</v>
      </c>
      <c r="R432" t="str">
        <f>RIGHT(O432,LEN(O432)-SEARCH("/",O432,1))</f>
        <v>rock</v>
      </c>
      <c r="S432" s="17">
        <f>(((K432/60)/60)/24)+DATE(1970,1,1)</f>
        <v>41325.525752314818</v>
      </c>
      <c r="T432" s="15">
        <f>(((J432/60)/60)/24)+DATE(1970,1,1)</f>
        <v>41355.484085648146</v>
      </c>
      <c r="U432" t="b">
        <f>AND(L432,N432)</f>
        <v>0</v>
      </c>
    </row>
    <row r="433" spans="1:21" ht="20" customHeight="1" x14ac:dyDescent="0.35">
      <c r="A433" s="13">
        <f>F433/E433</f>
        <v>2.3333333333333335</v>
      </c>
      <c r="B433">
        <v>831</v>
      </c>
      <c r="C433" s="3" t="s">
        <v>832</v>
      </c>
      <c r="D433" s="3" t="s">
        <v>4941</v>
      </c>
      <c r="E433" s="5">
        <v>1500</v>
      </c>
      <c r="F433" s="5">
        <v>3500</v>
      </c>
      <c r="G433" t="s">
        <v>8219</v>
      </c>
      <c r="H433" t="s">
        <v>8224</v>
      </c>
      <c r="I433" t="s">
        <v>8246</v>
      </c>
      <c r="J433">
        <v>1335540694</v>
      </c>
      <c r="K433">
        <v>1332948694</v>
      </c>
      <c r="L433" t="b">
        <v>0</v>
      </c>
      <c r="M433">
        <v>20</v>
      </c>
      <c r="N433" t="b">
        <v>1</v>
      </c>
      <c r="O433" t="s">
        <v>8276</v>
      </c>
      <c r="P433" s="9">
        <f>IFERROR(F433/M433,"NULL")</f>
        <v>175</v>
      </c>
      <c r="Q433" t="str">
        <f>LEFT(O433,SEARCH("/",O433,1)-1)</f>
        <v>music</v>
      </c>
      <c r="R433" t="str">
        <f>RIGHT(O433,LEN(O433)-SEARCH("/",O433,1))</f>
        <v>rock</v>
      </c>
      <c r="S433" s="17">
        <f>(((K433/60)/60)/24)+DATE(1970,1,1)</f>
        <v>40996.646921296298</v>
      </c>
      <c r="T433" s="15">
        <f>(((J433/60)/60)/24)+DATE(1970,1,1)</f>
        <v>41026.646921296298</v>
      </c>
      <c r="U433" t="b">
        <f>AND(L433,N433)</f>
        <v>0</v>
      </c>
    </row>
    <row r="434" spans="1:21" ht="20" customHeight="1" x14ac:dyDescent="0.35">
      <c r="A434" s="13">
        <f>F434/E434</f>
        <v>1.0060706666666666</v>
      </c>
      <c r="B434">
        <v>832</v>
      </c>
      <c r="C434" s="3" t="s">
        <v>833</v>
      </c>
      <c r="D434" s="3" t="s">
        <v>4942</v>
      </c>
      <c r="E434" s="5">
        <v>15000</v>
      </c>
      <c r="F434" s="5">
        <v>15091.06</v>
      </c>
      <c r="G434" t="s">
        <v>8219</v>
      </c>
      <c r="H434" t="s">
        <v>8224</v>
      </c>
      <c r="I434" t="s">
        <v>8246</v>
      </c>
      <c r="J434">
        <v>1327133580</v>
      </c>
      <c r="K434">
        <v>1321978335</v>
      </c>
      <c r="L434" t="b">
        <v>0</v>
      </c>
      <c r="M434">
        <v>154</v>
      </c>
      <c r="N434" t="b">
        <v>1</v>
      </c>
      <c r="O434" t="s">
        <v>8276</v>
      </c>
      <c r="P434" s="9">
        <f>IFERROR(F434/M434,"NULL")</f>
        <v>97.993896103896105</v>
      </c>
      <c r="Q434" t="str">
        <f>LEFT(O434,SEARCH("/",O434,1)-1)</f>
        <v>music</v>
      </c>
      <c r="R434" t="str">
        <f>RIGHT(O434,LEN(O434)-SEARCH("/",O434,1))</f>
        <v>rock</v>
      </c>
      <c r="S434" s="17">
        <f>(((K434/60)/60)/24)+DATE(1970,1,1)</f>
        <v>40869.675173611111</v>
      </c>
      <c r="T434" s="15">
        <f>(((J434/60)/60)/24)+DATE(1970,1,1)</f>
        <v>40929.342361111114</v>
      </c>
      <c r="U434" t="b">
        <f>AND(L434,N434)</f>
        <v>0</v>
      </c>
    </row>
    <row r="435" spans="1:21" ht="20" customHeight="1" x14ac:dyDescent="0.35">
      <c r="A435" s="13">
        <f>F435/E435</f>
        <v>1.0166666666666666</v>
      </c>
      <c r="B435">
        <v>833</v>
      </c>
      <c r="C435" s="3" t="s">
        <v>834</v>
      </c>
      <c r="D435" s="3" t="s">
        <v>4943</v>
      </c>
      <c r="E435" s="5">
        <v>6000</v>
      </c>
      <c r="F435" s="5">
        <v>6100</v>
      </c>
      <c r="G435" t="s">
        <v>8219</v>
      </c>
      <c r="H435" t="s">
        <v>8224</v>
      </c>
      <c r="I435" t="s">
        <v>8246</v>
      </c>
      <c r="J435">
        <v>1397941475</v>
      </c>
      <c r="K435">
        <v>1395349475</v>
      </c>
      <c r="L435" t="b">
        <v>0</v>
      </c>
      <c r="M435">
        <v>41</v>
      </c>
      <c r="N435" t="b">
        <v>1</v>
      </c>
      <c r="O435" t="s">
        <v>8276</v>
      </c>
      <c r="P435" s="9">
        <f>IFERROR(F435/M435,"NULL")</f>
        <v>148.78048780487805</v>
      </c>
      <c r="Q435" t="str">
        <f>LEFT(O435,SEARCH("/",O435,1)-1)</f>
        <v>music</v>
      </c>
      <c r="R435" t="str">
        <f>RIGHT(O435,LEN(O435)-SEARCH("/",O435,1))</f>
        <v>rock</v>
      </c>
      <c r="S435" s="17">
        <f>(((K435/60)/60)/24)+DATE(1970,1,1)</f>
        <v>41718.878182870372</v>
      </c>
      <c r="T435" s="15">
        <f>(((J435/60)/60)/24)+DATE(1970,1,1)</f>
        <v>41748.878182870372</v>
      </c>
      <c r="U435" t="b">
        <f>AND(L435,N435)</f>
        <v>0</v>
      </c>
    </row>
    <row r="436" spans="1:21" ht="20" customHeight="1" x14ac:dyDescent="0.35">
      <c r="A436" s="13">
        <f>F436/E436</f>
        <v>1.3101818181818181</v>
      </c>
      <c r="B436">
        <v>834</v>
      </c>
      <c r="C436" s="3" t="s">
        <v>835</v>
      </c>
      <c r="D436" s="3" t="s">
        <v>4944</v>
      </c>
      <c r="E436" s="5">
        <v>5500</v>
      </c>
      <c r="F436" s="5">
        <v>7206</v>
      </c>
      <c r="G436" t="s">
        <v>8219</v>
      </c>
      <c r="H436" t="s">
        <v>8224</v>
      </c>
      <c r="I436" t="s">
        <v>8246</v>
      </c>
      <c r="J436">
        <v>1372651140</v>
      </c>
      <c r="K436">
        <v>1369770292</v>
      </c>
      <c r="L436" t="b">
        <v>0</v>
      </c>
      <c r="M436">
        <v>75</v>
      </c>
      <c r="N436" t="b">
        <v>1</v>
      </c>
      <c r="O436" t="s">
        <v>8276</v>
      </c>
      <c r="P436" s="9">
        <f>IFERROR(F436/M436,"NULL")</f>
        <v>96.08</v>
      </c>
      <c r="Q436" t="str">
        <f>LEFT(O436,SEARCH("/",O436,1)-1)</f>
        <v>music</v>
      </c>
      <c r="R436" t="str">
        <f>RIGHT(O436,LEN(O436)-SEARCH("/",O436,1))</f>
        <v>rock</v>
      </c>
      <c r="S436" s="17">
        <f>(((K436/60)/60)/24)+DATE(1970,1,1)</f>
        <v>41422.822824074072</v>
      </c>
      <c r="T436" s="15">
        <f>(((J436/60)/60)/24)+DATE(1970,1,1)</f>
        <v>41456.165972222225</v>
      </c>
      <c r="U436" t="b">
        <f>AND(L436,N436)</f>
        <v>0</v>
      </c>
    </row>
    <row r="437" spans="1:21" ht="20" customHeight="1" x14ac:dyDescent="0.35">
      <c r="A437" s="13">
        <f>F437/E437</f>
        <v>1.1725000000000001</v>
      </c>
      <c r="B437">
        <v>835</v>
      </c>
      <c r="C437" s="3" t="s">
        <v>836</v>
      </c>
      <c r="D437" s="3" t="s">
        <v>4945</v>
      </c>
      <c r="E437" s="5">
        <v>2000</v>
      </c>
      <c r="F437" s="5">
        <v>2345</v>
      </c>
      <c r="G437" t="s">
        <v>8219</v>
      </c>
      <c r="H437" t="s">
        <v>8224</v>
      </c>
      <c r="I437" t="s">
        <v>8246</v>
      </c>
      <c r="J437">
        <v>1337396400</v>
      </c>
      <c r="K437">
        <v>1333709958</v>
      </c>
      <c r="L437" t="b">
        <v>0</v>
      </c>
      <c r="M437">
        <v>40</v>
      </c>
      <c r="N437" t="b">
        <v>1</v>
      </c>
      <c r="O437" t="s">
        <v>8276</v>
      </c>
      <c r="P437" s="9">
        <f>IFERROR(F437/M437,"NULL")</f>
        <v>58.625</v>
      </c>
      <c r="Q437" t="str">
        <f>LEFT(O437,SEARCH("/",O437,1)-1)</f>
        <v>music</v>
      </c>
      <c r="R437" t="str">
        <f>RIGHT(O437,LEN(O437)-SEARCH("/",O437,1))</f>
        <v>rock</v>
      </c>
      <c r="S437" s="17">
        <f>(((K437/60)/60)/24)+DATE(1970,1,1)</f>
        <v>41005.45784722222</v>
      </c>
      <c r="T437" s="15">
        <f>(((J437/60)/60)/24)+DATE(1970,1,1)</f>
        <v>41048.125</v>
      </c>
      <c r="U437" t="b">
        <f>AND(L437,N437)</f>
        <v>0</v>
      </c>
    </row>
    <row r="438" spans="1:21" ht="20" customHeight="1" x14ac:dyDescent="0.35">
      <c r="A438" s="13">
        <f>F438/E438</f>
        <v>1.009304</v>
      </c>
      <c r="B438">
        <v>836</v>
      </c>
      <c r="C438" s="3" t="s">
        <v>837</v>
      </c>
      <c r="D438" s="3" t="s">
        <v>4946</v>
      </c>
      <c r="E438" s="5">
        <v>5000</v>
      </c>
      <c r="F438" s="5">
        <v>5046.5200000000004</v>
      </c>
      <c r="G438" t="s">
        <v>8219</v>
      </c>
      <c r="H438" t="s">
        <v>8224</v>
      </c>
      <c r="I438" t="s">
        <v>8246</v>
      </c>
      <c r="J438">
        <v>1381108918</v>
      </c>
      <c r="K438">
        <v>1378516918</v>
      </c>
      <c r="L438" t="b">
        <v>0</v>
      </c>
      <c r="M438">
        <v>46</v>
      </c>
      <c r="N438" t="b">
        <v>1</v>
      </c>
      <c r="O438" t="s">
        <v>8276</v>
      </c>
      <c r="P438" s="9">
        <f>IFERROR(F438/M438,"NULL")</f>
        <v>109.70695652173914</v>
      </c>
      <c r="Q438" t="str">
        <f>LEFT(O438,SEARCH("/",O438,1)-1)</f>
        <v>music</v>
      </c>
      <c r="R438" t="str">
        <f>RIGHT(O438,LEN(O438)-SEARCH("/",O438,1))</f>
        <v>rock</v>
      </c>
      <c r="S438" s="17">
        <f>(((K438/60)/60)/24)+DATE(1970,1,1)</f>
        <v>41524.056921296295</v>
      </c>
      <c r="T438" s="15">
        <f>(((J438/60)/60)/24)+DATE(1970,1,1)</f>
        <v>41554.056921296295</v>
      </c>
      <c r="U438" t="b">
        <f>AND(L438,N438)</f>
        <v>0</v>
      </c>
    </row>
    <row r="439" spans="1:21" ht="20" customHeight="1" x14ac:dyDescent="0.35">
      <c r="A439" s="13">
        <f>F439/E439</f>
        <v>1.218</v>
      </c>
      <c r="B439">
        <v>837</v>
      </c>
      <c r="C439" s="3" t="s">
        <v>838</v>
      </c>
      <c r="D439" s="3" t="s">
        <v>4947</v>
      </c>
      <c r="E439" s="5">
        <v>2500</v>
      </c>
      <c r="F439" s="5">
        <v>3045</v>
      </c>
      <c r="G439" t="s">
        <v>8219</v>
      </c>
      <c r="H439" t="s">
        <v>8224</v>
      </c>
      <c r="I439" t="s">
        <v>8246</v>
      </c>
      <c r="J439">
        <v>1398988662</v>
      </c>
      <c r="K439">
        <v>1396396662</v>
      </c>
      <c r="L439" t="b">
        <v>0</v>
      </c>
      <c r="M439">
        <v>62</v>
      </c>
      <c r="N439" t="b">
        <v>1</v>
      </c>
      <c r="O439" t="s">
        <v>8276</v>
      </c>
      <c r="P439" s="9">
        <f>IFERROR(F439/M439,"NULL")</f>
        <v>49.112903225806448</v>
      </c>
      <c r="Q439" t="str">
        <f>LEFT(O439,SEARCH("/",O439,1)-1)</f>
        <v>music</v>
      </c>
      <c r="R439" t="str">
        <f>RIGHT(O439,LEN(O439)-SEARCH("/",O439,1))</f>
        <v>rock</v>
      </c>
      <c r="S439" s="17">
        <f>(((K439/60)/60)/24)+DATE(1970,1,1)</f>
        <v>41730.998402777775</v>
      </c>
      <c r="T439" s="15">
        <f>(((J439/60)/60)/24)+DATE(1970,1,1)</f>
        <v>41760.998402777775</v>
      </c>
      <c r="U439" t="b">
        <f>AND(L439,N439)</f>
        <v>0</v>
      </c>
    </row>
    <row r="440" spans="1:21" ht="20" customHeight="1" x14ac:dyDescent="0.35">
      <c r="A440" s="13">
        <f>F440/E440</f>
        <v>1.454</v>
      </c>
      <c r="B440">
        <v>838</v>
      </c>
      <c r="C440" s="3" t="s">
        <v>839</v>
      </c>
      <c r="D440" s="3" t="s">
        <v>4948</v>
      </c>
      <c r="E440" s="5">
        <v>2000</v>
      </c>
      <c r="F440" s="5">
        <v>2908</v>
      </c>
      <c r="G440" t="s">
        <v>8219</v>
      </c>
      <c r="H440" t="s">
        <v>8224</v>
      </c>
      <c r="I440" t="s">
        <v>8246</v>
      </c>
      <c r="J440">
        <v>1326835985</v>
      </c>
      <c r="K440">
        <v>1324243985</v>
      </c>
      <c r="L440" t="b">
        <v>0</v>
      </c>
      <c r="M440">
        <v>61</v>
      </c>
      <c r="N440" t="b">
        <v>1</v>
      </c>
      <c r="O440" t="s">
        <v>8276</v>
      </c>
      <c r="P440" s="9">
        <f>IFERROR(F440/M440,"NULL")</f>
        <v>47.672131147540981</v>
      </c>
      <c r="Q440" t="str">
        <f>LEFT(O440,SEARCH("/",O440,1)-1)</f>
        <v>music</v>
      </c>
      <c r="R440" t="str">
        <f>RIGHT(O440,LEN(O440)-SEARCH("/",O440,1))</f>
        <v>rock</v>
      </c>
      <c r="S440" s="17">
        <f>(((K440/60)/60)/24)+DATE(1970,1,1)</f>
        <v>40895.897974537038</v>
      </c>
      <c r="T440" s="15">
        <f>(((J440/60)/60)/24)+DATE(1970,1,1)</f>
        <v>40925.897974537038</v>
      </c>
      <c r="U440" t="b">
        <f>AND(L440,N440)</f>
        <v>0</v>
      </c>
    </row>
    <row r="441" spans="1:21" ht="20" customHeight="1" x14ac:dyDescent="0.35">
      <c r="A441" s="13">
        <f>F441/E441</f>
        <v>1.166166</v>
      </c>
      <c r="B441">
        <v>839</v>
      </c>
      <c r="C441" s="3" t="s">
        <v>840</v>
      </c>
      <c r="D441" s="3" t="s">
        <v>4949</v>
      </c>
      <c r="E441" s="5">
        <v>5000</v>
      </c>
      <c r="F441" s="5">
        <v>5830.83</v>
      </c>
      <c r="G441" t="s">
        <v>8219</v>
      </c>
      <c r="H441" t="s">
        <v>8224</v>
      </c>
      <c r="I441" t="s">
        <v>8246</v>
      </c>
      <c r="J441">
        <v>1348337956</v>
      </c>
      <c r="K441">
        <v>1345745956</v>
      </c>
      <c r="L441" t="b">
        <v>0</v>
      </c>
      <c r="M441">
        <v>96</v>
      </c>
      <c r="N441" t="b">
        <v>1</v>
      </c>
      <c r="O441" t="s">
        <v>8276</v>
      </c>
      <c r="P441" s="9">
        <f>IFERROR(F441/M441,"NULL")</f>
        <v>60.737812499999997</v>
      </c>
      <c r="Q441" t="str">
        <f>LEFT(O441,SEARCH("/",O441,1)-1)</f>
        <v>music</v>
      </c>
      <c r="R441" t="str">
        <f>RIGHT(O441,LEN(O441)-SEARCH("/",O441,1))</f>
        <v>rock</v>
      </c>
      <c r="S441" s="17">
        <f>(((K441/60)/60)/24)+DATE(1970,1,1)</f>
        <v>41144.763379629629</v>
      </c>
      <c r="T441" s="15">
        <f>(((J441/60)/60)/24)+DATE(1970,1,1)</f>
        <v>41174.763379629629</v>
      </c>
      <c r="U441" t="b">
        <f>AND(L441,N441)</f>
        <v>0</v>
      </c>
    </row>
    <row r="442" spans="1:21" ht="20" customHeight="1" x14ac:dyDescent="0.35">
      <c r="A442" s="13">
        <f>F442/E442</f>
        <v>1.2041660000000001</v>
      </c>
      <c r="B442">
        <v>840</v>
      </c>
      <c r="C442" s="3" t="s">
        <v>841</v>
      </c>
      <c r="D442" s="3" t="s">
        <v>4950</v>
      </c>
      <c r="E442" s="5">
        <v>10000</v>
      </c>
      <c r="F442" s="5">
        <v>12041.66</v>
      </c>
      <c r="G442" t="s">
        <v>8219</v>
      </c>
      <c r="H442" t="s">
        <v>8224</v>
      </c>
      <c r="I442" t="s">
        <v>8246</v>
      </c>
      <c r="J442">
        <v>1474694787</v>
      </c>
      <c r="K442">
        <v>1472102787</v>
      </c>
      <c r="L442" t="b">
        <v>0</v>
      </c>
      <c r="M442">
        <v>190</v>
      </c>
      <c r="N442" t="b">
        <v>1</v>
      </c>
      <c r="O442" t="s">
        <v>8277</v>
      </c>
      <c r="P442" s="9">
        <f>IFERROR(F442/M442,"NULL")</f>
        <v>63.37715789473684</v>
      </c>
      <c r="Q442" t="str">
        <f>LEFT(O442,SEARCH("/",O442,1)-1)</f>
        <v>music</v>
      </c>
      <c r="R442" t="str">
        <f>RIGHT(O442,LEN(O442)-SEARCH("/",O442,1))</f>
        <v>metal</v>
      </c>
      <c r="S442" s="17">
        <f>(((K442/60)/60)/24)+DATE(1970,1,1)</f>
        <v>42607.226701388892</v>
      </c>
      <c r="T442" s="15">
        <f>(((J442/60)/60)/24)+DATE(1970,1,1)</f>
        <v>42637.226701388892</v>
      </c>
      <c r="U442" t="b">
        <f>AND(L442,N442)</f>
        <v>0</v>
      </c>
    </row>
    <row r="443" spans="1:21" ht="20" customHeight="1" x14ac:dyDescent="0.35">
      <c r="A443" s="13">
        <f>F443/E443</f>
        <v>1.0132000000000001</v>
      </c>
      <c r="B443">
        <v>841</v>
      </c>
      <c r="C443" s="3" t="s">
        <v>842</v>
      </c>
      <c r="D443" s="3" t="s">
        <v>4951</v>
      </c>
      <c r="E443" s="5">
        <v>5000</v>
      </c>
      <c r="F443" s="5">
        <v>5066</v>
      </c>
      <c r="G443" t="s">
        <v>8219</v>
      </c>
      <c r="H443" t="s">
        <v>8224</v>
      </c>
      <c r="I443" t="s">
        <v>8246</v>
      </c>
      <c r="J443">
        <v>1415653663</v>
      </c>
      <c r="K443">
        <v>1413058063</v>
      </c>
      <c r="L443" t="b">
        <v>1</v>
      </c>
      <c r="M443">
        <v>94</v>
      </c>
      <c r="N443" t="b">
        <v>1</v>
      </c>
      <c r="O443" t="s">
        <v>8277</v>
      </c>
      <c r="P443" s="9">
        <f>IFERROR(F443/M443,"NULL")</f>
        <v>53.893617021276597</v>
      </c>
      <c r="Q443" t="str">
        <f>LEFT(O443,SEARCH("/",O443,1)-1)</f>
        <v>music</v>
      </c>
      <c r="R443" t="str">
        <f>RIGHT(O443,LEN(O443)-SEARCH("/",O443,1))</f>
        <v>metal</v>
      </c>
      <c r="S443" s="17">
        <f>(((K443/60)/60)/24)+DATE(1970,1,1)</f>
        <v>41923.838692129626</v>
      </c>
      <c r="T443" s="15">
        <f>(((J443/60)/60)/24)+DATE(1970,1,1)</f>
        <v>41953.88035879629</v>
      </c>
      <c r="U443" t="b">
        <f>AND(L443,N443)</f>
        <v>1</v>
      </c>
    </row>
    <row r="444" spans="1:21" ht="20" customHeight="1" x14ac:dyDescent="0.35">
      <c r="A444" s="13">
        <f>F444/E444</f>
        <v>1.0431999999999999</v>
      </c>
      <c r="B444">
        <v>842</v>
      </c>
      <c r="C444" s="3" t="s">
        <v>843</v>
      </c>
      <c r="D444" s="3" t="s">
        <v>4952</v>
      </c>
      <c r="E444" s="5">
        <v>2500</v>
      </c>
      <c r="F444" s="5">
        <v>2608</v>
      </c>
      <c r="G444" t="s">
        <v>8219</v>
      </c>
      <c r="H444" t="s">
        <v>8229</v>
      </c>
      <c r="I444" t="s">
        <v>8251</v>
      </c>
      <c r="J444">
        <v>1381723140</v>
      </c>
      <c r="K444">
        <v>1378735983</v>
      </c>
      <c r="L444" t="b">
        <v>1</v>
      </c>
      <c r="M444">
        <v>39</v>
      </c>
      <c r="N444" t="b">
        <v>1</v>
      </c>
      <c r="O444" t="s">
        <v>8277</v>
      </c>
      <c r="P444" s="9">
        <f>IFERROR(F444/M444,"NULL")</f>
        <v>66.871794871794876</v>
      </c>
      <c r="Q444" t="str">
        <f>LEFT(O444,SEARCH("/",O444,1)-1)</f>
        <v>music</v>
      </c>
      <c r="R444" t="str">
        <f>RIGHT(O444,LEN(O444)-SEARCH("/",O444,1))</f>
        <v>metal</v>
      </c>
      <c r="S444" s="17">
        <f>(((K444/60)/60)/24)+DATE(1970,1,1)</f>
        <v>41526.592395833337</v>
      </c>
      <c r="T444" s="15">
        <f>(((J444/60)/60)/24)+DATE(1970,1,1)</f>
        <v>41561.165972222225</v>
      </c>
      <c r="U444" t="b">
        <f>AND(L444,N444)</f>
        <v>1</v>
      </c>
    </row>
    <row r="445" spans="1:21" ht="20" customHeight="1" x14ac:dyDescent="0.35">
      <c r="A445" s="13">
        <f>F445/E445</f>
        <v>2.6713333333333331</v>
      </c>
      <c r="B445">
        <v>843</v>
      </c>
      <c r="C445" s="3" t="s">
        <v>844</v>
      </c>
      <c r="D445" s="3" t="s">
        <v>4953</v>
      </c>
      <c r="E445" s="5">
        <v>3000</v>
      </c>
      <c r="F445" s="5">
        <v>8014</v>
      </c>
      <c r="G445" t="s">
        <v>8219</v>
      </c>
      <c r="H445" t="s">
        <v>8224</v>
      </c>
      <c r="I445" t="s">
        <v>8246</v>
      </c>
      <c r="J445">
        <v>1481184000</v>
      </c>
      <c r="K445">
        <v>1479708680</v>
      </c>
      <c r="L445" t="b">
        <v>0</v>
      </c>
      <c r="M445">
        <v>127</v>
      </c>
      <c r="N445" t="b">
        <v>1</v>
      </c>
      <c r="O445" t="s">
        <v>8277</v>
      </c>
      <c r="P445" s="9">
        <f>IFERROR(F445/M445,"NULL")</f>
        <v>63.102362204724407</v>
      </c>
      <c r="Q445" t="str">
        <f>LEFT(O445,SEARCH("/",O445,1)-1)</f>
        <v>music</v>
      </c>
      <c r="R445" t="str">
        <f>RIGHT(O445,LEN(O445)-SEARCH("/",O445,1))</f>
        <v>metal</v>
      </c>
      <c r="S445" s="17">
        <f>(((K445/60)/60)/24)+DATE(1970,1,1)</f>
        <v>42695.257870370369</v>
      </c>
      <c r="T445" s="15">
        <f>(((J445/60)/60)/24)+DATE(1970,1,1)</f>
        <v>42712.333333333328</v>
      </c>
      <c r="U445" t="b">
        <f>AND(L445,N445)</f>
        <v>0</v>
      </c>
    </row>
    <row r="446" spans="1:21" ht="20" customHeight="1" x14ac:dyDescent="0.35">
      <c r="A446" s="13">
        <f>F446/E446</f>
        <v>1.9413333333333334</v>
      </c>
      <c r="B446">
        <v>844</v>
      </c>
      <c r="C446" s="3" t="s">
        <v>845</v>
      </c>
      <c r="D446" s="3" t="s">
        <v>4954</v>
      </c>
      <c r="E446" s="5">
        <v>3000</v>
      </c>
      <c r="F446" s="5">
        <v>5824</v>
      </c>
      <c r="G446" t="s">
        <v>8219</v>
      </c>
      <c r="H446" t="s">
        <v>8224</v>
      </c>
      <c r="I446" t="s">
        <v>8246</v>
      </c>
      <c r="J446">
        <v>1414817940</v>
      </c>
      <c r="K446">
        <v>1411489552</v>
      </c>
      <c r="L446" t="b">
        <v>1</v>
      </c>
      <c r="M446">
        <v>159</v>
      </c>
      <c r="N446" t="b">
        <v>1</v>
      </c>
      <c r="O446" t="s">
        <v>8277</v>
      </c>
      <c r="P446" s="9">
        <f>IFERROR(F446/M446,"NULL")</f>
        <v>36.628930817610062</v>
      </c>
      <c r="Q446" t="str">
        <f>LEFT(O446,SEARCH("/",O446,1)-1)</f>
        <v>music</v>
      </c>
      <c r="R446" t="str">
        <f>RIGHT(O446,LEN(O446)-SEARCH("/",O446,1))</f>
        <v>metal</v>
      </c>
      <c r="S446" s="17">
        <f>(((K446/60)/60)/24)+DATE(1970,1,1)</f>
        <v>41905.684629629628</v>
      </c>
      <c r="T446" s="15">
        <f>(((J446/60)/60)/24)+DATE(1970,1,1)</f>
        <v>41944.207638888889</v>
      </c>
      <c r="U446" t="b">
        <f>AND(L446,N446)</f>
        <v>1</v>
      </c>
    </row>
    <row r="447" spans="1:21" ht="20" customHeight="1" x14ac:dyDescent="0.35">
      <c r="A447" s="13">
        <f>F447/E447</f>
        <v>1.203802</v>
      </c>
      <c r="B447">
        <v>845</v>
      </c>
      <c r="C447" s="3" t="s">
        <v>846</v>
      </c>
      <c r="D447" s="3" t="s">
        <v>4955</v>
      </c>
      <c r="E447" s="5">
        <v>5000</v>
      </c>
      <c r="F447" s="5">
        <v>6019.01</v>
      </c>
      <c r="G447" t="s">
        <v>8219</v>
      </c>
      <c r="H447" t="s">
        <v>8224</v>
      </c>
      <c r="I447" t="s">
        <v>8246</v>
      </c>
      <c r="J447">
        <v>1473047940</v>
      </c>
      <c r="K447">
        <v>1469595396</v>
      </c>
      <c r="L447" t="b">
        <v>0</v>
      </c>
      <c r="M447">
        <v>177</v>
      </c>
      <c r="N447" t="b">
        <v>1</v>
      </c>
      <c r="O447" t="s">
        <v>8277</v>
      </c>
      <c r="P447" s="9">
        <f>IFERROR(F447/M447,"NULL")</f>
        <v>34.005706214689269</v>
      </c>
      <c r="Q447" t="str">
        <f>LEFT(O447,SEARCH("/",O447,1)-1)</f>
        <v>music</v>
      </c>
      <c r="R447" t="str">
        <f>RIGHT(O447,LEN(O447)-SEARCH("/",O447,1))</f>
        <v>metal</v>
      </c>
      <c r="S447" s="17">
        <f>(((K447/60)/60)/24)+DATE(1970,1,1)</f>
        <v>42578.205972222218</v>
      </c>
      <c r="T447" s="15">
        <f>(((J447/60)/60)/24)+DATE(1970,1,1)</f>
        <v>42618.165972222225</v>
      </c>
      <c r="U447" t="b">
        <f>AND(L447,N447)</f>
        <v>0</v>
      </c>
    </row>
    <row r="448" spans="1:21" ht="20" customHeight="1" x14ac:dyDescent="0.35">
      <c r="A448" s="13">
        <f>F448/E448</f>
        <v>1.2200090909090908</v>
      </c>
      <c r="B448">
        <v>846</v>
      </c>
      <c r="C448" s="3" t="s">
        <v>847</v>
      </c>
      <c r="D448" s="3" t="s">
        <v>4956</v>
      </c>
      <c r="E448" s="5">
        <v>1100</v>
      </c>
      <c r="F448" s="5">
        <v>1342.01</v>
      </c>
      <c r="G448" t="s">
        <v>8219</v>
      </c>
      <c r="H448" t="s">
        <v>8225</v>
      </c>
      <c r="I448" t="s">
        <v>8247</v>
      </c>
      <c r="J448">
        <v>1394460000</v>
      </c>
      <c r="K448">
        <v>1393233855</v>
      </c>
      <c r="L448" t="b">
        <v>0</v>
      </c>
      <c r="M448">
        <v>47</v>
      </c>
      <c r="N448" t="b">
        <v>1</v>
      </c>
      <c r="O448" t="s">
        <v>8277</v>
      </c>
      <c r="P448" s="9">
        <f>IFERROR(F448/M448,"NULL")</f>
        <v>28.553404255319148</v>
      </c>
      <c r="Q448" t="str">
        <f>LEFT(O448,SEARCH("/",O448,1)-1)</f>
        <v>music</v>
      </c>
      <c r="R448" t="str">
        <f>RIGHT(O448,LEN(O448)-SEARCH("/",O448,1))</f>
        <v>metal</v>
      </c>
      <c r="S448" s="17">
        <f>(((K448/60)/60)/24)+DATE(1970,1,1)</f>
        <v>41694.391840277778</v>
      </c>
      <c r="T448" s="15">
        <f>(((J448/60)/60)/24)+DATE(1970,1,1)</f>
        <v>41708.583333333336</v>
      </c>
      <c r="U448" t="b">
        <f>AND(L448,N448)</f>
        <v>0</v>
      </c>
    </row>
    <row r="449" spans="1:21" ht="20" customHeight="1" x14ac:dyDescent="0.35">
      <c r="A449" s="13">
        <f>F449/E449</f>
        <v>1</v>
      </c>
      <c r="B449">
        <v>847</v>
      </c>
      <c r="C449" s="3" t="s">
        <v>848</v>
      </c>
      <c r="D449" s="3" t="s">
        <v>4957</v>
      </c>
      <c r="E449" s="5">
        <v>10</v>
      </c>
      <c r="F449" s="5">
        <v>10</v>
      </c>
      <c r="G449" t="s">
        <v>8219</v>
      </c>
      <c r="H449" t="s">
        <v>8224</v>
      </c>
      <c r="I449" t="s">
        <v>8246</v>
      </c>
      <c r="J449">
        <v>1436555376</v>
      </c>
      <c r="K449">
        <v>1433963376</v>
      </c>
      <c r="L449" t="b">
        <v>0</v>
      </c>
      <c r="M449">
        <v>1</v>
      </c>
      <c r="N449" t="b">
        <v>1</v>
      </c>
      <c r="O449" t="s">
        <v>8277</v>
      </c>
      <c r="P449" s="9">
        <f>IFERROR(F449/M449,"NULL")</f>
        <v>10</v>
      </c>
      <c r="Q449" t="str">
        <f>LEFT(O449,SEARCH("/",O449,1)-1)</f>
        <v>music</v>
      </c>
      <c r="R449" t="str">
        <f>RIGHT(O449,LEN(O449)-SEARCH("/",O449,1))</f>
        <v>metal</v>
      </c>
      <c r="S449" s="17">
        <f>(((K449/60)/60)/24)+DATE(1970,1,1)</f>
        <v>42165.79833333334</v>
      </c>
      <c r="T449" s="15">
        <f>(((J449/60)/60)/24)+DATE(1970,1,1)</f>
        <v>42195.79833333334</v>
      </c>
      <c r="U449" t="b">
        <f>AND(L449,N449)</f>
        <v>0</v>
      </c>
    </row>
    <row r="450" spans="1:21" ht="20" customHeight="1" x14ac:dyDescent="0.35">
      <c r="A450" s="13">
        <f>F450/E450</f>
        <v>1</v>
      </c>
      <c r="B450">
        <v>848</v>
      </c>
      <c r="C450" s="3" t="s">
        <v>849</v>
      </c>
      <c r="D450" s="3" t="s">
        <v>4958</v>
      </c>
      <c r="E450" s="5">
        <v>300</v>
      </c>
      <c r="F450" s="5">
        <v>300</v>
      </c>
      <c r="G450" t="s">
        <v>8219</v>
      </c>
      <c r="H450" t="s">
        <v>8224</v>
      </c>
      <c r="I450" t="s">
        <v>8246</v>
      </c>
      <c r="J450">
        <v>1429038033</v>
      </c>
      <c r="K450">
        <v>1426446033</v>
      </c>
      <c r="L450" t="b">
        <v>0</v>
      </c>
      <c r="M450">
        <v>16</v>
      </c>
      <c r="N450" t="b">
        <v>1</v>
      </c>
      <c r="O450" t="s">
        <v>8277</v>
      </c>
      <c r="P450" s="9">
        <f>IFERROR(F450/M450,"NULL")</f>
        <v>18.75</v>
      </c>
      <c r="Q450" t="str">
        <f>LEFT(O450,SEARCH("/",O450,1)-1)</f>
        <v>music</v>
      </c>
      <c r="R450" t="str">
        <f>RIGHT(O450,LEN(O450)-SEARCH("/",O450,1))</f>
        <v>metal</v>
      </c>
      <c r="S450" s="17">
        <f>(((K450/60)/60)/24)+DATE(1970,1,1)</f>
        <v>42078.792048611111</v>
      </c>
      <c r="T450" s="15">
        <f>(((J450/60)/60)/24)+DATE(1970,1,1)</f>
        <v>42108.792048611111</v>
      </c>
      <c r="U450" t="b">
        <f>AND(L450,N450)</f>
        <v>0</v>
      </c>
    </row>
    <row r="451" spans="1:21" ht="20" customHeight="1" x14ac:dyDescent="0.35">
      <c r="A451" s="13">
        <f>F451/E451</f>
        <v>1.1990000000000001</v>
      </c>
      <c r="B451">
        <v>849</v>
      </c>
      <c r="C451" s="3" t="s">
        <v>850</v>
      </c>
      <c r="D451" s="3" t="s">
        <v>4959</v>
      </c>
      <c r="E451" s="5">
        <v>4000</v>
      </c>
      <c r="F451" s="5">
        <v>4796</v>
      </c>
      <c r="G451" t="s">
        <v>8219</v>
      </c>
      <c r="H451" t="s">
        <v>8224</v>
      </c>
      <c r="I451" t="s">
        <v>8246</v>
      </c>
      <c r="J451">
        <v>1426473264</v>
      </c>
      <c r="K451">
        <v>1424057664</v>
      </c>
      <c r="L451" t="b">
        <v>0</v>
      </c>
      <c r="M451">
        <v>115</v>
      </c>
      <c r="N451" t="b">
        <v>1</v>
      </c>
      <c r="O451" t="s">
        <v>8277</v>
      </c>
      <c r="P451" s="9">
        <f>IFERROR(F451/M451,"NULL")</f>
        <v>41.704347826086959</v>
      </c>
      <c r="Q451" t="str">
        <f>LEFT(O451,SEARCH("/",O451,1)-1)</f>
        <v>music</v>
      </c>
      <c r="R451" t="str">
        <f>RIGHT(O451,LEN(O451)-SEARCH("/",O451,1))</f>
        <v>metal</v>
      </c>
      <c r="S451" s="17">
        <f>(((K451/60)/60)/24)+DATE(1970,1,1)</f>
        <v>42051.148888888885</v>
      </c>
      <c r="T451" s="15">
        <f>(((J451/60)/60)/24)+DATE(1970,1,1)</f>
        <v>42079.107222222221</v>
      </c>
      <c r="U451" t="b">
        <f>AND(L451,N451)</f>
        <v>0</v>
      </c>
    </row>
    <row r="452" spans="1:21" ht="20" customHeight="1" x14ac:dyDescent="0.35">
      <c r="A452" s="13">
        <f>F452/E452</f>
        <v>1.55175</v>
      </c>
      <c r="B452">
        <v>850</v>
      </c>
      <c r="C452" s="3" t="s">
        <v>851</v>
      </c>
      <c r="D452" s="3" t="s">
        <v>4960</v>
      </c>
      <c r="E452" s="5">
        <v>4000</v>
      </c>
      <c r="F452" s="5">
        <v>6207</v>
      </c>
      <c r="G452" t="s">
        <v>8219</v>
      </c>
      <c r="H452" t="s">
        <v>8224</v>
      </c>
      <c r="I452" t="s">
        <v>8246</v>
      </c>
      <c r="J452">
        <v>1461560340</v>
      </c>
      <c r="K452">
        <v>1458762717</v>
      </c>
      <c r="L452" t="b">
        <v>0</v>
      </c>
      <c r="M452">
        <v>133</v>
      </c>
      <c r="N452" t="b">
        <v>1</v>
      </c>
      <c r="O452" t="s">
        <v>8277</v>
      </c>
      <c r="P452" s="9">
        <f>IFERROR(F452/M452,"NULL")</f>
        <v>46.669172932330824</v>
      </c>
      <c r="Q452" t="str">
        <f>LEFT(O452,SEARCH("/",O452,1)-1)</f>
        <v>music</v>
      </c>
      <c r="R452" t="str">
        <f>RIGHT(O452,LEN(O452)-SEARCH("/",O452,1))</f>
        <v>metal</v>
      </c>
      <c r="S452" s="17">
        <f>(((K452/60)/60)/24)+DATE(1970,1,1)</f>
        <v>42452.827743055561</v>
      </c>
      <c r="T452" s="15">
        <f>(((J452/60)/60)/24)+DATE(1970,1,1)</f>
        <v>42485.207638888889</v>
      </c>
      <c r="U452" t="b">
        <f>AND(L452,N452)</f>
        <v>0</v>
      </c>
    </row>
    <row r="453" spans="1:21" ht="20" customHeight="1" x14ac:dyDescent="0.35">
      <c r="A453" s="13">
        <f>F453/E453</f>
        <v>1.3045</v>
      </c>
      <c r="B453">
        <v>851</v>
      </c>
      <c r="C453" s="3" t="s">
        <v>852</v>
      </c>
      <c r="D453" s="3" t="s">
        <v>4961</v>
      </c>
      <c r="E453" s="5">
        <v>2000</v>
      </c>
      <c r="F453" s="5">
        <v>2609</v>
      </c>
      <c r="G453" t="s">
        <v>8219</v>
      </c>
      <c r="H453" t="s">
        <v>8230</v>
      </c>
      <c r="I453" t="s">
        <v>8249</v>
      </c>
      <c r="J453">
        <v>1469994300</v>
      </c>
      <c r="K453">
        <v>1464815253</v>
      </c>
      <c r="L453" t="b">
        <v>0</v>
      </c>
      <c r="M453">
        <v>70</v>
      </c>
      <c r="N453" t="b">
        <v>1</v>
      </c>
      <c r="O453" t="s">
        <v>8277</v>
      </c>
      <c r="P453" s="9">
        <f>IFERROR(F453/M453,"NULL")</f>
        <v>37.271428571428572</v>
      </c>
      <c r="Q453" t="str">
        <f>LEFT(O453,SEARCH("/",O453,1)-1)</f>
        <v>music</v>
      </c>
      <c r="R453" t="str">
        <f>RIGHT(O453,LEN(O453)-SEARCH("/",O453,1))</f>
        <v>metal</v>
      </c>
      <c r="S453" s="17">
        <f>(((K453/60)/60)/24)+DATE(1970,1,1)</f>
        <v>42522.880243055552</v>
      </c>
      <c r="T453" s="15">
        <f>(((J453/60)/60)/24)+DATE(1970,1,1)</f>
        <v>42582.822916666672</v>
      </c>
      <c r="U453" t="b">
        <f>AND(L453,N453)</f>
        <v>0</v>
      </c>
    </row>
    <row r="454" spans="1:21" ht="20" customHeight="1" x14ac:dyDescent="0.35">
      <c r="A454" s="13">
        <f>F454/E454</f>
        <v>1.0497142857142858</v>
      </c>
      <c r="B454">
        <v>852</v>
      </c>
      <c r="C454" s="3" t="s">
        <v>853</v>
      </c>
      <c r="D454" s="3" t="s">
        <v>4962</v>
      </c>
      <c r="E454" s="5">
        <v>3500</v>
      </c>
      <c r="F454" s="5">
        <v>3674</v>
      </c>
      <c r="G454" t="s">
        <v>8219</v>
      </c>
      <c r="H454" t="s">
        <v>8224</v>
      </c>
      <c r="I454" t="s">
        <v>8246</v>
      </c>
      <c r="J454">
        <v>1477342800</v>
      </c>
      <c r="K454">
        <v>1476386395</v>
      </c>
      <c r="L454" t="b">
        <v>0</v>
      </c>
      <c r="M454">
        <v>62</v>
      </c>
      <c r="N454" t="b">
        <v>1</v>
      </c>
      <c r="O454" t="s">
        <v>8277</v>
      </c>
      <c r="P454" s="9">
        <f>IFERROR(F454/M454,"NULL")</f>
        <v>59.258064516129032</v>
      </c>
      <c r="Q454" t="str">
        <f>LEFT(O454,SEARCH("/",O454,1)-1)</f>
        <v>music</v>
      </c>
      <c r="R454" t="str">
        <f>RIGHT(O454,LEN(O454)-SEARCH("/",O454,1))</f>
        <v>metal</v>
      </c>
      <c r="S454" s="17">
        <f>(((K454/60)/60)/24)+DATE(1970,1,1)</f>
        <v>42656.805497685185</v>
      </c>
      <c r="T454" s="15">
        <f>(((J454/60)/60)/24)+DATE(1970,1,1)</f>
        <v>42667.875</v>
      </c>
      <c r="U454" t="b">
        <f>AND(L454,N454)</f>
        <v>0</v>
      </c>
    </row>
    <row r="455" spans="1:21" ht="20" customHeight="1" x14ac:dyDescent="0.35">
      <c r="A455" s="13">
        <f>F455/E455</f>
        <v>1</v>
      </c>
      <c r="B455">
        <v>853</v>
      </c>
      <c r="C455" s="3" t="s">
        <v>854</v>
      </c>
      <c r="D455" s="3" t="s">
        <v>4963</v>
      </c>
      <c r="E455" s="5">
        <v>300</v>
      </c>
      <c r="F455" s="5">
        <v>300</v>
      </c>
      <c r="G455" t="s">
        <v>8219</v>
      </c>
      <c r="H455" t="s">
        <v>8224</v>
      </c>
      <c r="I455" t="s">
        <v>8246</v>
      </c>
      <c r="J455">
        <v>1424116709</v>
      </c>
      <c r="K455">
        <v>1421524709</v>
      </c>
      <c r="L455" t="b">
        <v>0</v>
      </c>
      <c r="M455">
        <v>10</v>
      </c>
      <c r="N455" t="b">
        <v>1</v>
      </c>
      <c r="O455" t="s">
        <v>8277</v>
      </c>
      <c r="P455" s="9">
        <f>IFERROR(F455/M455,"NULL")</f>
        <v>30</v>
      </c>
      <c r="Q455" t="str">
        <f>LEFT(O455,SEARCH("/",O455,1)-1)</f>
        <v>music</v>
      </c>
      <c r="R455" t="str">
        <f>RIGHT(O455,LEN(O455)-SEARCH("/",O455,1))</f>
        <v>metal</v>
      </c>
      <c r="S455" s="17">
        <f>(((K455/60)/60)/24)+DATE(1970,1,1)</f>
        <v>42021.832280092596</v>
      </c>
      <c r="T455" s="15">
        <f>(((J455/60)/60)/24)+DATE(1970,1,1)</f>
        <v>42051.832280092596</v>
      </c>
      <c r="U455" t="b">
        <f>AND(L455,N455)</f>
        <v>0</v>
      </c>
    </row>
    <row r="456" spans="1:21" ht="20" customHeight="1" x14ac:dyDescent="0.35">
      <c r="A456" s="13">
        <f>F456/E456</f>
        <v>1.1822050359712231</v>
      </c>
      <c r="B456">
        <v>854</v>
      </c>
      <c r="C456" s="3" t="s">
        <v>855</v>
      </c>
      <c r="D456" s="3" t="s">
        <v>4964</v>
      </c>
      <c r="E456" s="5">
        <v>27800</v>
      </c>
      <c r="F456" s="5">
        <v>32865.300000000003</v>
      </c>
      <c r="G456" t="s">
        <v>8219</v>
      </c>
      <c r="H456" t="s">
        <v>8224</v>
      </c>
      <c r="I456" t="s">
        <v>8246</v>
      </c>
      <c r="J456">
        <v>1482901546</v>
      </c>
      <c r="K456">
        <v>1480309546</v>
      </c>
      <c r="L456" t="b">
        <v>0</v>
      </c>
      <c r="M456">
        <v>499</v>
      </c>
      <c r="N456" t="b">
        <v>1</v>
      </c>
      <c r="O456" t="s">
        <v>8277</v>
      </c>
      <c r="P456" s="9">
        <f>IFERROR(F456/M456,"NULL")</f>
        <v>65.8623246492986</v>
      </c>
      <c r="Q456" t="str">
        <f>LEFT(O456,SEARCH("/",O456,1)-1)</f>
        <v>music</v>
      </c>
      <c r="R456" t="str">
        <f>RIGHT(O456,LEN(O456)-SEARCH("/",O456,1))</f>
        <v>metal</v>
      </c>
      <c r="S456" s="17">
        <f>(((K456/60)/60)/24)+DATE(1970,1,1)</f>
        <v>42702.212337962963</v>
      </c>
      <c r="T456" s="15">
        <f>(((J456/60)/60)/24)+DATE(1970,1,1)</f>
        <v>42732.212337962963</v>
      </c>
      <c r="U456" t="b">
        <f>AND(L456,N456)</f>
        <v>0</v>
      </c>
    </row>
    <row r="457" spans="1:21" ht="20" customHeight="1" x14ac:dyDescent="0.35">
      <c r="A457" s="13">
        <f>F457/E457</f>
        <v>1.0344827586206897</v>
      </c>
      <c r="B457">
        <v>855</v>
      </c>
      <c r="C457" s="3" t="s">
        <v>856</v>
      </c>
      <c r="D457" s="3" t="s">
        <v>4965</v>
      </c>
      <c r="E457" s="5">
        <v>1450</v>
      </c>
      <c r="F457" s="5">
        <v>1500</v>
      </c>
      <c r="G457" t="s">
        <v>8219</v>
      </c>
      <c r="H457" t="s">
        <v>8224</v>
      </c>
      <c r="I457" t="s">
        <v>8246</v>
      </c>
      <c r="J457">
        <v>1469329217</v>
      </c>
      <c r="K457">
        <v>1466737217</v>
      </c>
      <c r="L457" t="b">
        <v>0</v>
      </c>
      <c r="M457">
        <v>47</v>
      </c>
      <c r="N457" t="b">
        <v>1</v>
      </c>
      <c r="O457" t="s">
        <v>8277</v>
      </c>
      <c r="P457" s="9">
        <f>IFERROR(F457/M457,"NULL")</f>
        <v>31.914893617021278</v>
      </c>
      <c r="Q457" t="str">
        <f>LEFT(O457,SEARCH("/",O457,1)-1)</f>
        <v>music</v>
      </c>
      <c r="R457" t="str">
        <f>RIGHT(O457,LEN(O457)-SEARCH("/",O457,1))</f>
        <v>metal</v>
      </c>
      <c r="S457" s="17">
        <f>(((K457/60)/60)/24)+DATE(1970,1,1)</f>
        <v>42545.125196759262</v>
      </c>
      <c r="T457" s="15">
        <f>(((J457/60)/60)/24)+DATE(1970,1,1)</f>
        <v>42575.125196759262</v>
      </c>
      <c r="U457" t="b">
        <f>AND(L457,N457)</f>
        <v>0</v>
      </c>
    </row>
    <row r="458" spans="1:21" ht="20" customHeight="1" x14ac:dyDescent="0.35">
      <c r="A458" s="13">
        <f>F458/E458</f>
        <v>2.1800000000000002</v>
      </c>
      <c r="B458">
        <v>856</v>
      </c>
      <c r="C458" s="3" t="s">
        <v>857</v>
      </c>
      <c r="D458" s="3" t="s">
        <v>4966</v>
      </c>
      <c r="E458" s="5">
        <v>250</v>
      </c>
      <c r="F458" s="5">
        <v>545</v>
      </c>
      <c r="G458" t="s">
        <v>8219</v>
      </c>
      <c r="H458" t="s">
        <v>8236</v>
      </c>
      <c r="I458" t="s">
        <v>8249</v>
      </c>
      <c r="J458">
        <v>1477422000</v>
      </c>
      <c r="K458">
        <v>1472282956</v>
      </c>
      <c r="L458" t="b">
        <v>0</v>
      </c>
      <c r="M458">
        <v>28</v>
      </c>
      <c r="N458" t="b">
        <v>1</v>
      </c>
      <c r="O458" t="s">
        <v>8277</v>
      </c>
      <c r="P458" s="9">
        <f>IFERROR(F458/M458,"NULL")</f>
        <v>19.464285714285715</v>
      </c>
      <c r="Q458" t="str">
        <f>LEFT(O458,SEARCH("/",O458,1)-1)</f>
        <v>music</v>
      </c>
      <c r="R458" t="str">
        <f>RIGHT(O458,LEN(O458)-SEARCH("/",O458,1))</f>
        <v>metal</v>
      </c>
      <c r="S458" s="17">
        <f>(((K458/60)/60)/24)+DATE(1970,1,1)</f>
        <v>42609.311990740738</v>
      </c>
      <c r="T458" s="15">
        <f>(((J458/60)/60)/24)+DATE(1970,1,1)</f>
        <v>42668.791666666672</v>
      </c>
      <c r="U458" t="b">
        <f>AND(L458,N458)</f>
        <v>0</v>
      </c>
    </row>
    <row r="459" spans="1:21" ht="20" customHeight="1" x14ac:dyDescent="0.35">
      <c r="A459" s="13">
        <f>F459/E459</f>
        <v>1</v>
      </c>
      <c r="B459">
        <v>857</v>
      </c>
      <c r="C459" s="3" t="s">
        <v>858</v>
      </c>
      <c r="D459" s="3" t="s">
        <v>4967</v>
      </c>
      <c r="E459" s="5">
        <v>1200</v>
      </c>
      <c r="F459" s="5">
        <v>1200</v>
      </c>
      <c r="G459" t="s">
        <v>8219</v>
      </c>
      <c r="H459" t="s">
        <v>8227</v>
      </c>
      <c r="I459" t="s">
        <v>8249</v>
      </c>
      <c r="J459">
        <v>1448463431</v>
      </c>
      <c r="K459">
        <v>1444831031</v>
      </c>
      <c r="L459" t="b">
        <v>0</v>
      </c>
      <c r="M459">
        <v>24</v>
      </c>
      <c r="N459" t="b">
        <v>1</v>
      </c>
      <c r="O459" t="s">
        <v>8277</v>
      </c>
      <c r="P459" s="9">
        <f>IFERROR(F459/M459,"NULL")</f>
        <v>50</v>
      </c>
      <c r="Q459" t="str">
        <f>LEFT(O459,SEARCH("/",O459,1)-1)</f>
        <v>music</v>
      </c>
      <c r="R459" t="str">
        <f>RIGHT(O459,LEN(O459)-SEARCH("/",O459,1))</f>
        <v>metal</v>
      </c>
      <c r="S459" s="17">
        <f>(((K459/60)/60)/24)+DATE(1970,1,1)</f>
        <v>42291.581377314811</v>
      </c>
      <c r="T459" s="15">
        <f>(((J459/60)/60)/24)+DATE(1970,1,1)</f>
        <v>42333.623043981483</v>
      </c>
      <c r="U459" t="b">
        <f>AND(L459,N459)</f>
        <v>0</v>
      </c>
    </row>
    <row r="460" spans="1:21" ht="20" customHeight="1" x14ac:dyDescent="0.35">
      <c r="A460" s="13">
        <f>F460/E460</f>
        <v>1.4400583333333332</v>
      </c>
      <c r="B460">
        <v>858</v>
      </c>
      <c r="C460" s="3" t="s">
        <v>859</v>
      </c>
      <c r="D460" s="3" t="s">
        <v>4968</v>
      </c>
      <c r="E460" s="5">
        <v>1200</v>
      </c>
      <c r="F460" s="5">
        <v>1728.07</v>
      </c>
      <c r="G460" t="s">
        <v>8219</v>
      </c>
      <c r="H460" t="s">
        <v>8225</v>
      </c>
      <c r="I460" t="s">
        <v>8247</v>
      </c>
      <c r="J460">
        <v>1429138740</v>
      </c>
      <c r="K460">
        <v>1426528418</v>
      </c>
      <c r="L460" t="b">
        <v>0</v>
      </c>
      <c r="M460">
        <v>76</v>
      </c>
      <c r="N460" t="b">
        <v>1</v>
      </c>
      <c r="O460" t="s">
        <v>8277</v>
      </c>
      <c r="P460" s="9">
        <f>IFERROR(F460/M460,"NULL")</f>
        <v>22.737763157894737</v>
      </c>
      <c r="Q460" t="str">
        <f>LEFT(O460,SEARCH("/",O460,1)-1)</f>
        <v>music</v>
      </c>
      <c r="R460" t="str">
        <f>RIGHT(O460,LEN(O460)-SEARCH("/",O460,1))</f>
        <v>metal</v>
      </c>
      <c r="S460" s="17">
        <f>(((K460/60)/60)/24)+DATE(1970,1,1)</f>
        <v>42079.745578703703</v>
      </c>
      <c r="T460" s="15">
        <f>(((J460/60)/60)/24)+DATE(1970,1,1)</f>
        <v>42109.957638888889</v>
      </c>
      <c r="U460" t="b">
        <f>AND(L460,N460)</f>
        <v>0</v>
      </c>
    </row>
    <row r="461" spans="1:21" ht="20" customHeight="1" x14ac:dyDescent="0.35">
      <c r="A461" s="13">
        <f>F461/E461</f>
        <v>1.0467500000000001</v>
      </c>
      <c r="B461">
        <v>859</v>
      </c>
      <c r="C461" s="3" t="s">
        <v>860</v>
      </c>
      <c r="D461" s="3" t="s">
        <v>4969</v>
      </c>
      <c r="E461" s="5">
        <v>4000</v>
      </c>
      <c r="F461" s="5">
        <v>4187</v>
      </c>
      <c r="G461" t="s">
        <v>8219</v>
      </c>
      <c r="H461" t="s">
        <v>8224</v>
      </c>
      <c r="I461" t="s">
        <v>8246</v>
      </c>
      <c r="J461">
        <v>1433376000</v>
      </c>
      <c r="K461">
        <v>1430768468</v>
      </c>
      <c r="L461" t="b">
        <v>0</v>
      </c>
      <c r="M461">
        <v>98</v>
      </c>
      <c r="N461" t="b">
        <v>1</v>
      </c>
      <c r="O461" t="s">
        <v>8277</v>
      </c>
      <c r="P461" s="9">
        <f>IFERROR(F461/M461,"NULL")</f>
        <v>42.724489795918366</v>
      </c>
      <c r="Q461" t="str">
        <f>LEFT(O461,SEARCH("/",O461,1)-1)</f>
        <v>music</v>
      </c>
      <c r="R461" t="str">
        <f>RIGHT(O461,LEN(O461)-SEARCH("/",O461,1))</f>
        <v>metal</v>
      </c>
      <c r="S461" s="17">
        <f>(((K461/60)/60)/24)+DATE(1970,1,1)</f>
        <v>42128.820231481484</v>
      </c>
      <c r="T461" s="15">
        <f>(((J461/60)/60)/24)+DATE(1970,1,1)</f>
        <v>42159</v>
      </c>
      <c r="U461" t="b">
        <f>AND(L461,N461)</f>
        <v>0</v>
      </c>
    </row>
    <row r="462" spans="1:21" ht="20" customHeight="1" x14ac:dyDescent="0.35">
      <c r="A462" s="13">
        <f>F462/E462</f>
        <v>2.0554838709677421</v>
      </c>
      <c r="B462">
        <v>1020</v>
      </c>
      <c r="C462" s="3" t="s">
        <v>1021</v>
      </c>
      <c r="D462" s="3" t="s">
        <v>5130</v>
      </c>
      <c r="E462" s="5">
        <v>1550</v>
      </c>
      <c r="F462" s="5">
        <v>3186</v>
      </c>
      <c r="G462" t="s">
        <v>8219</v>
      </c>
      <c r="H462" t="s">
        <v>8229</v>
      </c>
      <c r="I462" t="s">
        <v>8251</v>
      </c>
      <c r="J462">
        <v>1433206020</v>
      </c>
      <c r="K462">
        <v>1430617209</v>
      </c>
      <c r="L462" t="b">
        <v>0</v>
      </c>
      <c r="M462">
        <v>30</v>
      </c>
      <c r="N462" t="b">
        <v>1</v>
      </c>
      <c r="O462" t="s">
        <v>8280</v>
      </c>
      <c r="P462" s="9">
        <f>IFERROR(F462/M462,"NULL")</f>
        <v>106.2</v>
      </c>
      <c r="Q462" t="str">
        <f>LEFT(O462,SEARCH("/",O462,1)-1)</f>
        <v>music</v>
      </c>
      <c r="R462" t="str">
        <f>RIGHT(O462,LEN(O462)-SEARCH("/",O462,1))</f>
        <v>electronic music</v>
      </c>
      <c r="S462" s="17">
        <f>(((K462/60)/60)/24)+DATE(1970,1,1)</f>
        <v>42127.069548611107</v>
      </c>
      <c r="T462" s="15">
        <f>(((J462/60)/60)/24)+DATE(1970,1,1)</f>
        <v>42157.032638888893</v>
      </c>
      <c r="U462" t="b">
        <f>AND(L462,N462)</f>
        <v>0</v>
      </c>
    </row>
    <row r="463" spans="1:21" ht="20" customHeight="1" x14ac:dyDescent="0.35">
      <c r="A463" s="13">
        <f>F463/E463</f>
        <v>3.5180366666666667</v>
      </c>
      <c r="B463">
        <v>1021</v>
      </c>
      <c r="C463" s="3" t="s">
        <v>1022</v>
      </c>
      <c r="D463" s="3" t="s">
        <v>5131</v>
      </c>
      <c r="E463" s="5">
        <v>3000</v>
      </c>
      <c r="F463" s="5">
        <v>10554.11</v>
      </c>
      <c r="G463" t="s">
        <v>8219</v>
      </c>
      <c r="H463" t="s">
        <v>8224</v>
      </c>
      <c r="I463" t="s">
        <v>8246</v>
      </c>
      <c r="J463">
        <v>1445054400</v>
      </c>
      <c r="K463">
        <v>1443074571</v>
      </c>
      <c r="L463" t="b">
        <v>1</v>
      </c>
      <c r="M463">
        <v>478</v>
      </c>
      <c r="N463" t="b">
        <v>1</v>
      </c>
      <c r="O463" t="s">
        <v>8280</v>
      </c>
      <c r="P463" s="9">
        <f>IFERROR(F463/M463,"NULL")</f>
        <v>22.079728033472804</v>
      </c>
      <c r="Q463" t="str">
        <f>LEFT(O463,SEARCH("/",O463,1)-1)</f>
        <v>music</v>
      </c>
      <c r="R463" t="str">
        <f>RIGHT(O463,LEN(O463)-SEARCH("/",O463,1))</f>
        <v>electronic music</v>
      </c>
      <c r="S463" s="17">
        <f>(((K463/60)/60)/24)+DATE(1970,1,1)</f>
        <v>42271.251979166671</v>
      </c>
      <c r="T463" s="15">
        <f>(((J463/60)/60)/24)+DATE(1970,1,1)</f>
        <v>42294.166666666672</v>
      </c>
      <c r="U463" t="b">
        <f>AND(L463,N463)</f>
        <v>1</v>
      </c>
    </row>
    <row r="464" spans="1:21" ht="20" customHeight="1" x14ac:dyDescent="0.35">
      <c r="A464" s="13">
        <f>F464/E464</f>
        <v>1.149</v>
      </c>
      <c r="B464">
        <v>1022</v>
      </c>
      <c r="C464" s="3" t="s">
        <v>1023</v>
      </c>
      <c r="D464" s="3" t="s">
        <v>5132</v>
      </c>
      <c r="E464" s="5">
        <v>2000</v>
      </c>
      <c r="F464" s="5">
        <v>2298</v>
      </c>
      <c r="G464" t="s">
        <v>8219</v>
      </c>
      <c r="H464" t="s">
        <v>8224</v>
      </c>
      <c r="I464" t="s">
        <v>8246</v>
      </c>
      <c r="J464">
        <v>1431876677</v>
      </c>
      <c r="K464">
        <v>1429284677</v>
      </c>
      <c r="L464" t="b">
        <v>1</v>
      </c>
      <c r="M464">
        <v>74</v>
      </c>
      <c r="N464" t="b">
        <v>1</v>
      </c>
      <c r="O464" t="s">
        <v>8280</v>
      </c>
      <c r="P464" s="9">
        <f>IFERROR(F464/M464,"NULL")</f>
        <v>31.054054054054053</v>
      </c>
      <c r="Q464" t="str">
        <f>LEFT(O464,SEARCH("/",O464,1)-1)</f>
        <v>music</v>
      </c>
      <c r="R464" t="str">
        <f>RIGHT(O464,LEN(O464)-SEARCH("/",O464,1))</f>
        <v>electronic music</v>
      </c>
      <c r="S464" s="17">
        <f>(((K464/60)/60)/24)+DATE(1970,1,1)</f>
        <v>42111.646724537044</v>
      </c>
      <c r="T464" s="15">
        <f>(((J464/60)/60)/24)+DATE(1970,1,1)</f>
        <v>42141.646724537044</v>
      </c>
      <c r="U464" t="b">
        <f>AND(L464,N464)</f>
        <v>1</v>
      </c>
    </row>
    <row r="465" spans="1:21" ht="20" customHeight="1" x14ac:dyDescent="0.35">
      <c r="A465" s="13">
        <f>F465/E465</f>
        <v>2.3715000000000002</v>
      </c>
      <c r="B465">
        <v>1023</v>
      </c>
      <c r="C465" s="3" t="s">
        <v>1024</v>
      </c>
      <c r="D465" s="3" t="s">
        <v>5133</v>
      </c>
      <c r="E465" s="5">
        <v>2000</v>
      </c>
      <c r="F465" s="5">
        <v>4743</v>
      </c>
      <c r="G465" t="s">
        <v>8219</v>
      </c>
      <c r="H465" t="s">
        <v>8225</v>
      </c>
      <c r="I465" t="s">
        <v>8247</v>
      </c>
      <c r="J465">
        <v>1434837861</v>
      </c>
      <c r="K465">
        <v>1432245861</v>
      </c>
      <c r="L465" t="b">
        <v>0</v>
      </c>
      <c r="M465">
        <v>131</v>
      </c>
      <c r="N465" t="b">
        <v>1</v>
      </c>
      <c r="O465" t="s">
        <v>8280</v>
      </c>
      <c r="P465" s="9">
        <f>IFERROR(F465/M465,"NULL")</f>
        <v>36.206106870229007</v>
      </c>
      <c r="Q465" t="str">
        <f>LEFT(O465,SEARCH("/",O465,1)-1)</f>
        <v>music</v>
      </c>
      <c r="R465" t="str">
        <f>RIGHT(O465,LEN(O465)-SEARCH("/",O465,1))</f>
        <v>electronic music</v>
      </c>
      <c r="S465" s="17">
        <f>(((K465/60)/60)/24)+DATE(1970,1,1)</f>
        <v>42145.919687500005</v>
      </c>
      <c r="T465" s="15">
        <f>(((J465/60)/60)/24)+DATE(1970,1,1)</f>
        <v>42175.919687500005</v>
      </c>
      <c r="U465" t="b">
        <f>AND(L465,N465)</f>
        <v>0</v>
      </c>
    </row>
    <row r="466" spans="1:21" ht="20" customHeight="1" x14ac:dyDescent="0.35">
      <c r="A466" s="13">
        <f>F466/E466</f>
        <v>1.1863774999999999</v>
      </c>
      <c r="B466">
        <v>1024</v>
      </c>
      <c r="C466" s="3" t="s">
        <v>1025</v>
      </c>
      <c r="D466" s="3" t="s">
        <v>5134</v>
      </c>
      <c r="E466" s="5">
        <v>20000</v>
      </c>
      <c r="F466" s="5">
        <v>23727.55</v>
      </c>
      <c r="G466" t="s">
        <v>8219</v>
      </c>
      <c r="H466" t="s">
        <v>8235</v>
      </c>
      <c r="I466" t="s">
        <v>8255</v>
      </c>
      <c r="J466">
        <v>1454248563</v>
      </c>
      <c r="K466">
        <v>1451656563</v>
      </c>
      <c r="L466" t="b">
        <v>1</v>
      </c>
      <c r="M466">
        <v>61</v>
      </c>
      <c r="N466" t="b">
        <v>1</v>
      </c>
      <c r="O466" t="s">
        <v>8280</v>
      </c>
      <c r="P466" s="9">
        <f>IFERROR(F466/M466,"NULL")</f>
        <v>388.9762295081967</v>
      </c>
      <c r="Q466" t="str">
        <f>LEFT(O466,SEARCH("/",O466,1)-1)</f>
        <v>music</v>
      </c>
      <c r="R466" t="str">
        <f>RIGHT(O466,LEN(O466)-SEARCH("/",O466,1))</f>
        <v>electronic music</v>
      </c>
      <c r="S466" s="17">
        <f>(((K466/60)/60)/24)+DATE(1970,1,1)</f>
        <v>42370.580590277779</v>
      </c>
      <c r="T466" s="15">
        <f>(((J466/60)/60)/24)+DATE(1970,1,1)</f>
        <v>42400.580590277779</v>
      </c>
      <c r="U466" t="b">
        <f>AND(L466,N466)</f>
        <v>1</v>
      </c>
    </row>
    <row r="467" spans="1:21" ht="20" customHeight="1" x14ac:dyDescent="0.35">
      <c r="A467" s="13">
        <f>F467/E467</f>
        <v>1.099283142857143</v>
      </c>
      <c r="B467">
        <v>1025</v>
      </c>
      <c r="C467" s="3" t="s">
        <v>1026</v>
      </c>
      <c r="D467" s="3" t="s">
        <v>5135</v>
      </c>
      <c r="E467" s="5">
        <v>70000</v>
      </c>
      <c r="F467" s="5">
        <v>76949.820000000007</v>
      </c>
      <c r="G467" t="s">
        <v>8219</v>
      </c>
      <c r="H467" t="s">
        <v>8224</v>
      </c>
      <c r="I467" t="s">
        <v>8246</v>
      </c>
      <c r="J467">
        <v>1426532437</v>
      </c>
      <c r="K467">
        <v>1423944037</v>
      </c>
      <c r="L467" t="b">
        <v>1</v>
      </c>
      <c r="M467">
        <v>1071</v>
      </c>
      <c r="N467" t="b">
        <v>1</v>
      </c>
      <c r="O467" t="s">
        <v>8280</v>
      </c>
      <c r="P467" s="9">
        <f>IFERROR(F467/M467,"NULL")</f>
        <v>71.848571428571432</v>
      </c>
      <c r="Q467" t="str">
        <f>LEFT(O467,SEARCH("/",O467,1)-1)</f>
        <v>music</v>
      </c>
      <c r="R467" t="str">
        <f>RIGHT(O467,LEN(O467)-SEARCH("/",O467,1))</f>
        <v>electronic music</v>
      </c>
      <c r="S467" s="17">
        <f>(((K467/60)/60)/24)+DATE(1970,1,1)</f>
        <v>42049.833761574075</v>
      </c>
      <c r="T467" s="15">
        <f>(((J467/60)/60)/24)+DATE(1970,1,1)</f>
        <v>42079.792094907403</v>
      </c>
      <c r="U467" t="b">
        <f>AND(L467,N467)</f>
        <v>1</v>
      </c>
    </row>
    <row r="468" spans="1:21" ht="20" customHeight="1" x14ac:dyDescent="0.35">
      <c r="A468" s="13">
        <f>F468/E468</f>
        <v>1.0000828571428571</v>
      </c>
      <c r="B468">
        <v>1026</v>
      </c>
      <c r="C468" s="3" t="s">
        <v>1027</v>
      </c>
      <c r="D468" s="3" t="s">
        <v>5136</v>
      </c>
      <c r="E468" s="5">
        <v>7000</v>
      </c>
      <c r="F468" s="5">
        <v>7000.58</v>
      </c>
      <c r="G468" t="s">
        <v>8219</v>
      </c>
      <c r="H468" t="s">
        <v>8225</v>
      </c>
      <c r="I468" t="s">
        <v>8247</v>
      </c>
      <c r="J468">
        <v>1459414016</v>
      </c>
      <c r="K468">
        <v>1456480016</v>
      </c>
      <c r="L468" t="b">
        <v>1</v>
      </c>
      <c r="M468">
        <v>122</v>
      </c>
      <c r="N468" t="b">
        <v>1</v>
      </c>
      <c r="O468" t="s">
        <v>8280</v>
      </c>
      <c r="P468" s="9">
        <f>IFERROR(F468/M468,"NULL")</f>
        <v>57.381803278688523</v>
      </c>
      <c r="Q468" t="str">
        <f>LEFT(O468,SEARCH("/",O468,1)-1)</f>
        <v>music</v>
      </c>
      <c r="R468" t="str">
        <f>RIGHT(O468,LEN(O468)-SEARCH("/",O468,1))</f>
        <v>electronic music</v>
      </c>
      <c r="S468" s="17">
        <f>(((K468/60)/60)/24)+DATE(1970,1,1)</f>
        <v>42426.407592592594</v>
      </c>
      <c r="T468" s="15">
        <f>(((J468/60)/60)/24)+DATE(1970,1,1)</f>
        <v>42460.365925925929</v>
      </c>
      <c r="U468" t="b">
        <f>AND(L468,N468)</f>
        <v>1</v>
      </c>
    </row>
    <row r="469" spans="1:21" ht="20" customHeight="1" x14ac:dyDescent="0.35">
      <c r="A469" s="13">
        <f>F469/E469</f>
        <v>1.0309292094387414</v>
      </c>
      <c r="B469">
        <v>1027</v>
      </c>
      <c r="C469" s="3" t="s">
        <v>1028</v>
      </c>
      <c r="D469" s="3" t="s">
        <v>5137</v>
      </c>
      <c r="E469" s="5">
        <v>7501</v>
      </c>
      <c r="F469" s="5">
        <v>7733</v>
      </c>
      <c r="G469" t="s">
        <v>8219</v>
      </c>
      <c r="H469" t="s">
        <v>8224</v>
      </c>
      <c r="I469" t="s">
        <v>8246</v>
      </c>
      <c r="J469">
        <v>1414025347</v>
      </c>
      <c r="K469">
        <v>1411433347</v>
      </c>
      <c r="L469" t="b">
        <v>1</v>
      </c>
      <c r="M469">
        <v>111</v>
      </c>
      <c r="N469" t="b">
        <v>1</v>
      </c>
      <c r="O469" t="s">
        <v>8280</v>
      </c>
      <c r="P469" s="9">
        <f>IFERROR(F469/M469,"NULL")</f>
        <v>69.666666666666671</v>
      </c>
      <c r="Q469" t="str">
        <f>LEFT(O469,SEARCH("/",O469,1)-1)</f>
        <v>music</v>
      </c>
      <c r="R469" t="str">
        <f>RIGHT(O469,LEN(O469)-SEARCH("/",O469,1))</f>
        <v>electronic music</v>
      </c>
      <c r="S469" s="17">
        <f>(((K469/60)/60)/24)+DATE(1970,1,1)</f>
        <v>41905.034108796295</v>
      </c>
      <c r="T469" s="15">
        <f>(((J469/60)/60)/24)+DATE(1970,1,1)</f>
        <v>41935.034108796295</v>
      </c>
      <c r="U469" t="b">
        <f>AND(L469,N469)</f>
        <v>1</v>
      </c>
    </row>
    <row r="470" spans="1:21" ht="20" customHeight="1" x14ac:dyDescent="0.35">
      <c r="A470" s="13">
        <f>F470/E470</f>
        <v>1.1727000000000001</v>
      </c>
      <c r="B470">
        <v>1028</v>
      </c>
      <c r="C470" s="3" t="s">
        <v>1029</v>
      </c>
      <c r="D470" s="3" t="s">
        <v>5138</v>
      </c>
      <c r="E470" s="5">
        <v>10000</v>
      </c>
      <c r="F470" s="5">
        <v>11727</v>
      </c>
      <c r="G470" t="s">
        <v>8219</v>
      </c>
      <c r="H470" t="s">
        <v>8225</v>
      </c>
      <c r="I470" t="s">
        <v>8247</v>
      </c>
      <c r="J470">
        <v>1488830400</v>
      </c>
      <c r="K470">
        <v>1484924605</v>
      </c>
      <c r="L470" t="b">
        <v>1</v>
      </c>
      <c r="M470">
        <v>255</v>
      </c>
      <c r="N470" t="b">
        <v>1</v>
      </c>
      <c r="O470" t="s">
        <v>8280</v>
      </c>
      <c r="P470" s="9">
        <f>IFERROR(F470/M470,"NULL")</f>
        <v>45.988235294117644</v>
      </c>
      <c r="Q470" t="str">
        <f>LEFT(O470,SEARCH("/",O470,1)-1)</f>
        <v>music</v>
      </c>
      <c r="R470" t="str">
        <f>RIGHT(O470,LEN(O470)-SEARCH("/",O470,1))</f>
        <v>electronic music</v>
      </c>
      <c r="S470" s="17">
        <f>(((K470/60)/60)/24)+DATE(1970,1,1)</f>
        <v>42755.627372685187</v>
      </c>
      <c r="T470" s="15">
        <f>(((J470/60)/60)/24)+DATE(1970,1,1)</f>
        <v>42800.833333333328</v>
      </c>
      <c r="U470" t="b">
        <f>AND(L470,N470)</f>
        <v>1</v>
      </c>
    </row>
    <row r="471" spans="1:21" ht="20" customHeight="1" x14ac:dyDescent="0.35">
      <c r="A471" s="13">
        <f>F471/E471</f>
        <v>1.1175999999999999</v>
      </c>
      <c r="B471">
        <v>1029</v>
      </c>
      <c r="C471" s="3" t="s">
        <v>1030</v>
      </c>
      <c r="D471" s="3" t="s">
        <v>5139</v>
      </c>
      <c r="E471" s="5">
        <v>10000</v>
      </c>
      <c r="F471" s="5">
        <v>11176</v>
      </c>
      <c r="G471" t="s">
        <v>8219</v>
      </c>
      <c r="H471" t="s">
        <v>8235</v>
      </c>
      <c r="I471" t="s">
        <v>8255</v>
      </c>
      <c r="J471">
        <v>1428184740</v>
      </c>
      <c r="K471">
        <v>1423501507</v>
      </c>
      <c r="L471" t="b">
        <v>0</v>
      </c>
      <c r="M471">
        <v>141</v>
      </c>
      <c r="N471" t="b">
        <v>1</v>
      </c>
      <c r="O471" t="s">
        <v>8280</v>
      </c>
      <c r="P471" s="9">
        <f>IFERROR(F471/M471,"NULL")</f>
        <v>79.262411347517727</v>
      </c>
      <c r="Q471" t="str">
        <f>LEFT(O471,SEARCH("/",O471,1)-1)</f>
        <v>music</v>
      </c>
      <c r="R471" t="str">
        <f>RIGHT(O471,LEN(O471)-SEARCH("/",O471,1))</f>
        <v>electronic music</v>
      </c>
      <c r="S471" s="17">
        <f>(((K471/60)/60)/24)+DATE(1970,1,1)</f>
        <v>42044.711886574078</v>
      </c>
      <c r="T471" s="15">
        <f>(((J471/60)/60)/24)+DATE(1970,1,1)</f>
        <v>42098.915972222225</v>
      </c>
      <c r="U471" t="b">
        <f>AND(L471,N471)</f>
        <v>0</v>
      </c>
    </row>
    <row r="472" spans="1:21" ht="20" customHeight="1" x14ac:dyDescent="0.35">
      <c r="A472" s="13">
        <f>F472/E472</f>
        <v>3.4209999999999998</v>
      </c>
      <c r="B472">
        <v>1030</v>
      </c>
      <c r="C472" s="3" t="s">
        <v>1031</v>
      </c>
      <c r="D472" s="3" t="s">
        <v>5140</v>
      </c>
      <c r="E472" s="5">
        <v>2000</v>
      </c>
      <c r="F472" s="5">
        <v>6842</v>
      </c>
      <c r="G472" t="s">
        <v>8219</v>
      </c>
      <c r="H472" t="s">
        <v>8224</v>
      </c>
      <c r="I472" t="s">
        <v>8246</v>
      </c>
      <c r="J472">
        <v>1473680149</v>
      </c>
      <c r="K472">
        <v>1472470549</v>
      </c>
      <c r="L472" t="b">
        <v>0</v>
      </c>
      <c r="M472">
        <v>159</v>
      </c>
      <c r="N472" t="b">
        <v>1</v>
      </c>
      <c r="O472" t="s">
        <v>8280</v>
      </c>
      <c r="P472" s="9">
        <f>IFERROR(F472/M472,"NULL")</f>
        <v>43.031446540880502</v>
      </c>
      <c r="Q472" t="str">
        <f>LEFT(O472,SEARCH("/",O472,1)-1)</f>
        <v>music</v>
      </c>
      <c r="R472" t="str">
        <f>RIGHT(O472,LEN(O472)-SEARCH("/",O472,1))</f>
        <v>electronic music</v>
      </c>
      <c r="S472" s="17">
        <f>(((K472/60)/60)/24)+DATE(1970,1,1)</f>
        <v>42611.483206018514</v>
      </c>
      <c r="T472" s="15">
        <f>(((J472/60)/60)/24)+DATE(1970,1,1)</f>
        <v>42625.483206018514</v>
      </c>
      <c r="U472" t="b">
        <f>AND(L472,N472)</f>
        <v>0</v>
      </c>
    </row>
    <row r="473" spans="1:21" ht="20" customHeight="1" x14ac:dyDescent="0.35">
      <c r="A473" s="13">
        <f>F473/E473</f>
        <v>1.0740000000000001</v>
      </c>
      <c r="B473">
        <v>1031</v>
      </c>
      <c r="C473" s="3" t="s">
        <v>1032</v>
      </c>
      <c r="D473" s="3" t="s">
        <v>5141</v>
      </c>
      <c r="E473" s="5">
        <v>10000</v>
      </c>
      <c r="F473" s="5">
        <v>10740</v>
      </c>
      <c r="G473" t="s">
        <v>8219</v>
      </c>
      <c r="H473" t="s">
        <v>8224</v>
      </c>
      <c r="I473" t="s">
        <v>8246</v>
      </c>
      <c r="J473">
        <v>1450290010</v>
      </c>
      <c r="K473">
        <v>1447698010</v>
      </c>
      <c r="L473" t="b">
        <v>0</v>
      </c>
      <c r="M473">
        <v>99</v>
      </c>
      <c r="N473" t="b">
        <v>1</v>
      </c>
      <c r="O473" t="s">
        <v>8280</v>
      </c>
      <c r="P473" s="9">
        <f>IFERROR(F473/M473,"NULL")</f>
        <v>108.48484848484848</v>
      </c>
      <c r="Q473" t="str">
        <f>LEFT(O473,SEARCH("/",O473,1)-1)</f>
        <v>music</v>
      </c>
      <c r="R473" t="str">
        <f>RIGHT(O473,LEN(O473)-SEARCH("/",O473,1))</f>
        <v>electronic music</v>
      </c>
      <c r="S473" s="17">
        <f>(((K473/60)/60)/24)+DATE(1970,1,1)</f>
        <v>42324.764004629629</v>
      </c>
      <c r="T473" s="15">
        <f>(((J473/60)/60)/24)+DATE(1970,1,1)</f>
        <v>42354.764004629629</v>
      </c>
      <c r="U473" t="b">
        <f>AND(L473,N473)</f>
        <v>0</v>
      </c>
    </row>
    <row r="474" spans="1:21" ht="20" customHeight="1" x14ac:dyDescent="0.35">
      <c r="A474" s="13">
        <f>F474/E474</f>
        <v>1.0849703703703704</v>
      </c>
      <c r="B474">
        <v>1032</v>
      </c>
      <c r="C474" s="3" t="s">
        <v>1033</v>
      </c>
      <c r="D474" s="3" t="s">
        <v>5142</v>
      </c>
      <c r="E474" s="5">
        <v>5400</v>
      </c>
      <c r="F474" s="5">
        <v>5858.84</v>
      </c>
      <c r="G474" t="s">
        <v>8219</v>
      </c>
      <c r="H474" t="s">
        <v>8224</v>
      </c>
      <c r="I474" t="s">
        <v>8246</v>
      </c>
      <c r="J474">
        <v>1466697625</v>
      </c>
      <c r="K474">
        <v>1464105625</v>
      </c>
      <c r="L474" t="b">
        <v>0</v>
      </c>
      <c r="M474">
        <v>96</v>
      </c>
      <c r="N474" t="b">
        <v>1</v>
      </c>
      <c r="O474" t="s">
        <v>8280</v>
      </c>
      <c r="P474" s="9">
        <f>IFERROR(F474/M474,"NULL")</f>
        <v>61.029583333333335</v>
      </c>
      <c r="Q474" t="str">
        <f>LEFT(O474,SEARCH("/",O474,1)-1)</f>
        <v>music</v>
      </c>
      <c r="R474" t="str">
        <f>RIGHT(O474,LEN(O474)-SEARCH("/",O474,1))</f>
        <v>electronic music</v>
      </c>
      <c r="S474" s="17">
        <f>(((K474/60)/60)/24)+DATE(1970,1,1)</f>
        <v>42514.666956018518</v>
      </c>
      <c r="T474" s="15">
        <f>(((J474/60)/60)/24)+DATE(1970,1,1)</f>
        <v>42544.666956018518</v>
      </c>
      <c r="U474" t="b">
        <f>AND(L474,N474)</f>
        <v>0</v>
      </c>
    </row>
    <row r="475" spans="1:21" ht="20" customHeight="1" x14ac:dyDescent="0.35">
      <c r="A475" s="13">
        <f>F475/E475</f>
        <v>1.0286144578313252</v>
      </c>
      <c r="B475">
        <v>1033</v>
      </c>
      <c r="C475" s="3" t="s">
        <v>1034</v>
      </c>
      <c r="D475" s="3" t="s">
        <v>5143</v>
      </c>
      <c r="E475" s="5">
        <v>1328</v>
      </c>
      <c r="F475" s="5">
        <v>1366</v>
      </c>
      <c r="G475" t="s">
        <v>8219</v>
      </c>
      <c r="H475" t="s">
        <v>8225</v>
      </c>
      <c r="I475" t="s">
        <v>8247</v>
      </c>
      <c r="J475">
        <v>1481564080</v>
      </c>
      <c r="K475">
        <v>1479144880</v>
      </c>
      <c r="L475" t="b">
        <v>0</v>
      </c>
      <c r="M475">
        <v>27</v>
      </c>
      <c r="N475" t="b">
        <v>1</v>
      </c>
      <c r="O475" t="s">
        <v>8280</v>
      </c>
      <c r="P475" s="9">
        <f>IFERROR(F475/M475,"NULL")</f>
        <v>50.592592592592595</v>
      </c>
      <c r="Q475" t="str">
        <f>LEFT(O475,SEARCH("/",O475,1)-1)</f>
        <v>music</v>
      </c>
      <c r="R475" t="str">
        <f>RIGHT(O475,LEN(O475)-SEARCH("/",O475,1))</f>
        <v>electronic music</v>
      </c>
      <c r="S475" s="17">
        <f>(((K475/60)/60)/24)+DATE(1970,1,1)</f>
        <v>42688.732407407413</v>
      </c>
      <c r="T475" s="15">
        <f>(((J475/60)/60)/24)+DATE(1970,1,1)</f>
        <v>42716.732407407413</v>
      </c>
      <c r="U475" t="b">
        <f>AND(L475,N475)</f>
        <v>0</v>
      </c>
    </row>
    <row r="476" spans="1:21" ht="20" customHeight="1" x14ac:dyDescent="0.35">
      <c r="A476" s="13">
        <f>F476/E476</f>
        <v>1.3000180000000001</v>
      </c>
      <c r="B476">
        <v>1034</v>
      </c>
      <c r="C476" s="3" t="s">
        <v>1035</v>
      </c>
      <c r="D476" s="3" t="s">
        <v>5144</v>
      </c>
      <c r="E476" s="5">
        <v>5000</v>
      </c>
      <c r="F476" s="5">
        <v>6500.09</v>
      </c>
      <c r="G476" t="s">
        <v>8219</v>
      </c>
      <c r="H476" t="s">
        <v>8224</v>
      </c>
      <c r="I476" t="s">
        <v>8246</v>
      </c>
      <c r="J476">
        <v>1470369540</v>
      </c>
      <c r="K476">
        <v>1467604804</v>
      </c>
      <c r="L476" t="b">
        <v>0</v>
      </c>
      <c r="M476">
        <v>166</v>
      </c>
      <c r="N476" t="b">
        <v>1</v>
      </c>
      <c r="O476" t="s">
        <v>8280</v>
      </c>
      <c r="P476" s="9">
        <f>IFERROR(F476/M476,"NULL")</f>
        <v>39.157168674698795</v>
      </c>
      <c r="Q476" t="str">
        <f>LEFT(O476,SEARCH("/",O476,1)-1)</f>
        <v>music</v>
      </c>
      <c r="R476" t="str">
        <f>RIGHT(O476,LEN(O476)-SEARCH("/",O476,1))</f>
        <v>electronic music</v>
      </c>
      <c r="S476" s="17">
        <f>(((K476/60)/60)/24)+DATE(1970,1,1)</f>
        <v>42555.166712962964</v>
      </c>
      <c r="T476" s="15">
        <f>(((J476/60)/60)/24)+DATE(1970,1,1)</f>
        <v>42587.165972222225</v>
      </c>
      <c r="U476" t="b">
        <f>AND(L476,N476)</f>
        <v>0</v>
      </c>
    </row>
    <row r="477" spans="1:21" ht="20" customHeight="1" x14ac:dyDescent="0.35">
      <c r="A477" s="13">
        <f>F477/E477</f>
        <v>1.0765217391304347</v>
      </c>
      <c r="B477">
        <v>1035</v>
      </c>
      <c r="C477" s="3" t="s">
        <v>1036</v>
      </c>
      <c r="D477" s="3" t="s">
        <v>5145</v>
      </c>
      <c r="E477" s="5">
        <v>4600</v>
      </c>
      <c r="F477" s="5">
        <v>4952</v>
      </c>
      <c r="G477" t="s">
        <v>8219</v>
      </c>
      <c r="H477" t="s">
        <v>8224</v>
      </c>
      <c r="I477" t="s">
        <v>8246</v>
      </c>
      <c r="J477">
        <v>1423668220</v>
      </c>
      <c r="K477">
        <v>1421076220</v>
      </c>
      <c r="L477" t="b">
        <v>0</v>
      </c>
      <c r="M477">
        <v>76</v>
      </c>
      <c r="N477" t="b">
        <v>1</v>
      </c>
      <c r="O477" t="s">
        <v>8280</v>
      </c>
      <c r="P477" s="9">
        <f>IFERROR(F477/M477,"NULL")</f>
        <v>65.15789473684211</v>
      </c>
      <c r="Q477" t="str">
        <f>LEFT(O477,SEARCH("/",O477,1)-1)</f>
        <v>music</v>
      </c>
      <c r="R477" t="str">
        <f>RIGHT(O477,LEN(O477)-SEARCH("/",O477,1))</f>
        <v>electronic music</v>
      </c>
      <c r="S477" s="17">
        <f>(((K477/60)/60)/24)+DATE(1970,1,1)</f>
        <v>42016.641435185185</v>
      </c>
      <c r="T477" s="15">
        <f>(((J477/60)/60)/24)+DATE(1970,1,1)</f>
        <v>42046.641435185185</v>
      </c>
      <c r="U477" t="b">
        <f>AND(L477,N477)</f>
        <v>0</v>
      </c>
    </row>
    <row r="478" spans="1:21" ht="20" customHeight="1" x14ac:dyDescent="0.35">
      <c r="A478" s="13">
        <f>F478/E478</f>
        <v>1.1236044444444444</v>
      </c>
      <c r="B478">
        <v>1036</v>
      </c>
      <c r="C478" s="3" t="s">
        <v>1037</v>
      </c>
      <c r="D478" s="3" t="s">
        <v>5146</v>
      </c>
      <c r="E478" s="5">
        <v>4500</v>
      </c>
      <c r="F478" s="5">
        <v>5056.22</v>
      </c>
      <c r="G478" t="s">
        <v>8219</v>
      </c>
      <c r="H478" t="s">
        <v>8224</v>
      </c>
      <c r="I478" t="s">
        <v>8246</v>
      </c>
      <c r="J478">
        <v>1357545600</v>
      </c>
      <c r="K478">
        <v>1354790790</v>
      </c>
      <c r="L478" t="b">
        <v>0</v>
      </c>
      <c r="M478">
        <v>211</v>
      </c>
      <c r="N478" t="b">
        <v>1</v>
      </c>
      <c r="O478" t="s">
        <v>8280</v>
      </c>
      <c r="P478" s="9">
        <f>IFERROR(F478/M478,"NULL")</f>
        <v>23.963127962085309</v>
      </c>
      <c r="Q478" t="str">
        <f>LEFT(O478,SEARCH("/",O478,1)-1)</f>
        <v>music</v>
      </c>
      <c r="R478" t="str">
        <f>RIGHT(O478,LEN(O478)-SEARCH("/",O478,1))</f>
        <v>electronic music</v>
      </c>
      <c r="S478" s="17">
        <f>(((K478/60)/60)/24)+DATE(1970,1,1)</f>
        <v>41249.448958333334</v>
      </c>
      <c r="T478" s="15">
        <f>(((J478/60)/60)/24)+DATE(1970,1,1)</f>
        <v>41281.333333333336</v>
      </c>
      <c r="U478" t="b">
        <f>AND(L478,N478)</f>
        <v>0</v>
      </c>
    </row>
    <row r="479" spans="1:21" ht="20" customHeight="1" x14ac:dyDescent="0.35">
      <c r="A479" s="13">
        <f>F479/E479</f>
        <v>1.0209999999999999</v>
      </c>
      <c r="B479">
        <v>1037</v>
      </c>
      <c r="C479" s="3" t="s">
        <v>1038</v>
      </c>
      <c r="D479" s="3" t="s">
        <v>5147</v>
      </c>
      <c r="E479" s="5">
        <v>1000</v>
      </c>
      <c r="F479" s="5">
        <v>1021</v>
      </c>
      <c r="G479" t="s">
        <v>8219</v>
      </c>
      <c r="H479" t="s">
        <v>8224</v>
      </c>
      <c r="I479" t="s">
        <v>8246</v>
      </c>
      <c r="J479">
        <v>1431925200</v>
      </c>
      <c r="K479">
        <v>1429991062</v>
      </c>
      <c r="L479" t="b">
        <v>0</v>
      </c>
      <c r="M479">
        <v>21</v>
      </c>
      <c r="N479" t="b">
        <v>1</v>
      </c>
      <c r="O479" t="s">
        <v>8280</v>
      </c>
      <c r="P479" s="9">
        <f>IFERROR(F479/M479,"NULL")</f>
        <v>48.61904761904762</v>
      </c>
      <c r="Q479" t="str">
        <f>LEFT(O479,SEARCH("/",O479,1)-1)</f>
        <v>music</v>
      </c>
      <c r="R479" t="str">
        <f>RIGHT(O479,LEN(O479)-SEARCH("/",O479,1))</f>
        <v>electronic music</v>
      </c>
      <c r="S479" s="17">
        <f>(((K479/60)/60)/24)+DATE(1970,1,1)</f>
        <v>42119.822476851856</v>
      </c>
      <c r="T479" s="15">
        <f>(((J479/60)/60)/24)+DATE(1970,1,1)</f>
        <v>42142.208333333328</v>
      </c>
      <c r="U479" t="b">
        <f>AND(L479,N479)</f>
        <v>0</v>
      </c>
    </row>
    <row r="480" spans="1:21" ht="20" customHeight="1" x14ac:dyDescent="0.35">
      <c r="A480" s="13">
        <f>F480/E480</f>
        <v>1.4533333333333334</v>
      </c>
      <c r="B480">
        <v>1038</v>
      </c>
      <c r="C480" s="3" t="s">
        <v>1039</v>
      </c>
      <c r="D480" s="3" t="s">
        <v>5148</v>
      </c>
      <c r="E480" s="5">
        <v>1500</v>
      </c>
      <c r="F480" s="5">
        <v>2180</v>
      </c>
      <c r="G480" t="s">
        <v>8219</v>
      </c>
      <c r="H480" t="s">
        <v>8224</v>
      </c>
      <c r="I480" t="s">
        <v>8246</v>
      </c>
      <c r="J480">
        <v>1458362023</v>
      </c>
      <c r="K480">
        <v>1455773623</v>
      </c>
      <c r="L480" t="b">
        <v>0</v>
      </c>
      <c r="M480">
        <v>61</v>
      </c>
      <c r="N480" t="b">
        <v>1</v>
      </c>
      <c r="O480" t="s">
        <v>8280</v>
      </c>
      <c r="P480" s="9">
        <f>IFERROR(F480/M480,"NULL")</f>
        <v>35.73770491803279</v>
      </c>
      <c r="Q480" t="str">
        <f>LEFT(O480,SEARCH("/",O480,1)-1)</f>
        <v>music</v>
      </c>
      <c r="R480" t="str">
        <f>RIGHT(O480,LEN(O480)-SEARCH("/",O480,1))</f>
        <v>electronic music</v>
      </c>
      <c r="S480" s="17">
        <f>(((K480/60)/60)/24)+DATE(1970,1,1)</f>
        <v>42418.231747685189</v>
      </c>
      <c r="T480" s="15">
        <f>(((J480/60)/60)/24)+DATE(1970,1,1)</f>
        <v>42448.190081018518</v>
      </c>
      <c r="U480" t="b">
        <f>AND(L480,N480)</f>
        <v>0</v>
      </c>
    </row>
    <row r="481" spans="1:21" ht="20" customHeight="1" x14ac:dyDescent="0.35">
      <c r="A481" s="13">
        <f>F481/E481</f>
        <v>1.282</v>
      </c>
      <c r="B481">
        <v>1039</v>
      </c>
      <c r="C481" s="3" t="s">
        <v>1040</v>
      </c>
      <c r="D481" s="3" t="s">
        <v>5149</v>
      </c>
      <c r="E481" s="5">
        <v>500</v>
      </c>
      <c r="F481" s="5">
        <v>641</v>
      </c>
      <c r="G481" t="s">
        <v>8219</v>
      </c>
      <c r="H481" t="s">
        <v>8224</v>
      </c>
      <c r="I481" t="s">
        <v>8246</v>
      </c>
      <c r="J481">
        <v>1481615940</v>
      </c>
      <c r="K481">
        <v>1479436646</v>
      </c>
      <c r="L481" t="b">
        <v>0</v>
      </c>
      <c r="M481">
        <v>30</v>
      </c>
      <c r="N481" t="b">
        <v>1</v>
      </c>
      <c r="O481" t="s">
        <v>8280</v>
      </c>
      <c r="P481" s="9">
        <f>IFERROR(F481/M481,"NULL")</f>
        <v>21.366666666666667</v>
      </c>
      <c r="Q481" t="str">
        <f>LEFT(O481,SEARCH("/",O481,1)-1)</f>
        <v>music</v>
      </c>
      <c r="R481" t="str">
        <f>RIGHT(O481,LEN(O481)-SEARCH("/",O481,1))</f>
        <v>electronic music</v>
      </c>
      <c r="S481" s="17">
        <f>(((K481/60)/60)/24)+DATE(1970,1,1)</f>
        <v>42692.109328703707</v>
      </c>
      <c r="T481" s="15">
        <f>(((J481/60)/60)/24)+DATE(1970,1,1)</f>
        <v>42717.332638888889</v>
      </c>
      <c r="U481" t="b">
        <f>AND(L481,N481)</f>
        <v>0</v>
      </c>
    </row>
    <row r="482" spans="1:21" ht="20" customHeight="1" x14ac:dyDescent="0.35">
      <c r="A482" s="13">
        <f>F482/E482</f>
        <v>1.0493636363636363</v>
      </c>
      <c r="B482">
        <v>1184</v>
      </c>
      <c r="C482" s="3" t="s">
        <v>1185</v>
      </c>
      <c r="D482" s="3" t="s">
        <v>5294</v>
      </c>
      <c r="E482" s="5">
        <v>22000</v>
      </c>
      <c r="F482" s="5">
        <v>23086</v>
      </c>
      <c r="G482" t="s">
        <v>8219</v>
      </c>
      <c r="H482" t="s">
        <v>8225</v>
      </c>
      <c r="I482" t="s">
        <v>8247</v>
      </c>
      <c r="J482">
        <v>1486391011</v>
      </c>
      <c r="K482">
        <v>1483712611</v>
      </c>
      <c r="L482" t="b">
        <v>0</v>
      </c>
      <c r="M482">
        <v>375</v>
      </c>
      <c r="N482" t="b">
        <v>1</v>
      </c>
      <c r="O482" t="s">
        <v>8285</v>
      </c>
      <c r="P482" s="9">
        <f>IFERROR(F482/M482,"NULL")</f>
        <v>61.562666666666665</v>
      </c>
      <c r="Q482" t="str">
        <f>LEFT(O482,SEARCH("/",O482,1)-1)</f>
        <v>photography</v>
      </c>
      <c r="R482" t="str">
        <f>RIGHT(O482,LEN(O482)-SEARCH("/",O482,1))</f>
        <v>photobooks</v>
      </c>
      <c r="S482" s="17">
        <f>(((K482/60)/60)/24)+DATE(1970,1,1)</f>
        <v>42741.599664351852</v>
      </c>
      <c r="T482" s="15">
        <f>(((J482/60)/60)/24)+DATE(1970,1,1)</f>
        <v>42772.599664351852</v>
      </c>
      <c r="U482" t="b">
        <f>AND(L482,N482)</f>
        <v>0</v>
      </c>
    </row>
    <row r="483" spans="1:21" ht="20" customHeight="1" x14ac:dyDescent="0.35">
      <c r="A483" s="13">
        <f>F483/E483</f>
        <v>1.0544</v>
      </c>
      <c r="B483">
        <v>1185</v>
      </c>
      <c r="C483" s="3" t="s">
        <v>1186</v>
      </c>
      <c r="D483" s="3" t="s">
        <v>5295</v>
      </c>
      <c r="E483" s="5">
        <v>12500</v>
      </c>
      <c r="F483" s="5">
        <v>13180</v>
      </c>
      <c r="G483" t="s">
        <v>8219</v>
      </c>
      <c r="H483" t="s">
        <v>8224</v>
      </c>
      <c r="I483" t="s">
        <v>8246</v>
      </c>
      <c r="J483">
        <v>1433736000</v>
      </c>
      <c r="K483">
        <v>1430945149</v>
      </c>
      <c r="L483" t="b">
        <v>0</v>
      </c>
      <c r="M483">
        <v>111</v>
      </c>
      <c r="N483" t="b">
        <v>1</v>
      </c>
      <c r="O483" t="s">
        <v>8285</v>
      </c>
      <c r="P483" s="9">
        <f>IFERROR(F483/M483,"NULL")</f>
        <v>118.73873873873873</v>
      </c>
      <c r="Q483" t="str">
        <f>LEFT(O483,SEARCH("/",O483,1)-1)</f>
        <v>photography</v>
      </c>
      <c r="R483" t="str">
        <f>RIGHT(O483,LEN(O483)-SEARCH("/",O483,1))</f>
        <v>photobooks</v>
      </c>
      <c r="S483" s="17">
        <f>(((K483/60)/60)/24)+DATE(1970,1,1)</f>
        <v>42130.865150462967</v>
      </c>
      <c r="T483" s="15">
        <f>(((J483/60)/60)/24)+DATE(1970,1,1)</f>
        <v>42163.166666666672</v>
      </c>
      <c r="U483" t="b">
        <f>AND(L483,N483)</f>
        <v>0</v>
      </c>
    </row>
    <row r="484" spans="1:21" ht="20" customHeight="1" x14ac:dyDescent="0.35">
      <c r="A484" s="13">
        <f>F484/E484</f>
        <v>1.0673333333333332</v>
      </c>
      <c r="B484">
        <v>1186</v>
      </c>
      <c r="C484" s="3" t="s">
        <v>1187</v>
      </c>
      <c r="D484" s="3" t="s">
        <v>5296</v>
      </c>
      <c r="E484" s="5">
        <v>7500</v>
      </c>
      <c r="F484" s="5">
        <v>8005</v>
      </c>
      <c r="G484" t="s">
        <v>8219</v>
      </c>
      <c r="H484" t="s">
        <v>8225</v>
      </c>
      <c r="I484" t="s">
        <v>8247</v>
      </c>
      <c r="J484">
        <v>1433198520</v>
      </c>
      <c r="K484">
        <v>1430340195</v>
      </c>
      <c r="L484" t="b">
        <v>0</v>
      </c>
      <c r="M484">
        <v>123</v>
      </c>
      <c r="N484" t="b">
        <v>1</v>
      </c>
      <c r="O484" t="s">
        <v>8285</v>
      </c>
      <c r="P484" s="9">
        <f>IFERROR(F484/M484,"NULL")</f>
        <v>65.081300813008127</v>
      </c>
      <c r="Q484" t="str">
        <f>LEFT(O484,SEARCH("/",O484,1)-1)</f>
        <v>photography</v>
      </c>
      <c r="R484" t="str">
        <f>RIGHT(O484,LEN(O484)-SEARCH("/",O484,1))</f>
        <v>photobooks</v>
      </c>
      <c r="S484" s="17">
        <f>(((K484/60)/60)/24)+DATE(1970,1,1)</f>
        <v>42123.86336805555</v>
      </c>
      <c r="T484" s="15">
        <f>(((J484/60)/60)/24)+DATE(1970,1,1)</f>
        <v>42156.945833333331</v>
      </c>
      <c r="U484" t="b">
        <f>AND(L484,N484)</f>
        <v>0</v>
      </c>
    </row>
    <row r="485" spans="1:21" ht="20" customHeight="1" x14ac:dyDescent="0.35">
      <c r="A485" s="13">
        <f>F485/E485</f>
        <v>1.0412571428571429</v>
      </c>
      <c r="B485">
        <v>1187</v>
      </c>
      <c r="C485" s="3" t="s">
        <v>1188</v>
      </c>
      <c r="D485" s="3" t="s">
        <v>5297</v>
      </c>
      <c r="E485" s="5">
        <v>8750</v>
      </c>
      <c r="F485" s="5">
        <v>9111</v>
      </c>
      <c r="G485" t="s">
        <v>8219</v>
      </c>
      <c r="H485" t="s">
        <v>8224</v>
      </c>
      <c r="I485" t="s">
        <v>8246</v>
      </c>
      <c r="J485">
        <v>1431885600</v>
      </c>
      <c r="K485">
        <v>1429133323</v>
      </c>
      <c r="L485" t="b">
        <v>0</v>
      </c>
      <c r="M485">
        <v>70</v>
      </c>
      <c r="N485" t="b">
        <v>1</v>
      </c>
      <c r="O485" t="s">
        <v>8285</v>
      </c>
      <c r="P485" s="9">
        <f>IFERROR(F485/M485,"NULL")</f>
        <v>130.15714285714284</v>
      </c>
      <c r="Q485" t="str">
        <f>LEFT(O485,SEARCH("/",O485,1)-1)</f>
        <v>photography</v>
      </c>
      <c r="R485" t="str">
        <f>RIGHT(O485,LEN(O485)-SEARCH("/",O485,1))</f>
        <v>photobooks</v>
      </c>
      <c r="S485" s="17">
        <f>(((K485/60)/60)/24)+DATE(1970,1,1)</f>
        <v>42109.894942129627</v>
      </c>
      <c r="T485" s="15">
        <f>(((J485/60)/60)/24)+DATE(1970,1,1)</f>
        <v>42141.75</v>
      </c>
      <c r="U485" t="b">
        <f>AND(L485,N485)</f>
        <v>0</v>
      </c>
    </row>
    <row r="486" spans="1:21" ht="20" customHeight="1" x14ac:dyDescent="0.35">
      <c r="A486" s="13">
        <f>F486/E486</f>
        <v>1.6054999999999999</v>
      </c>
      <c r="B486">
        <v>1188</v>
      </c>
      <c r="C486" s="3" t="s">
        <v>1189</v>
      </c>
      <c r="D486" s="3" t="s">
        <v>5298</v>
      </c>
      <c r="E486" s="5">
        <v>2000</v>
      </c>
      <c r="F486" s="5">
        <v>3211</v>
      </c>
      <c r="G486" t="s">
        <v>8219</v>
      </c>
      <c r="H486" t="s">
        <v>8229</v>
      </c>
      <c r="I486" t="s">
        <v>8251</v>
      </c>
      <c r="J486">
        <v>1482943740</v>
      </c>
      <c r="K486">
        <v>1481129340</v>
      </c>
      <c r="L486" t="b">
        <v>0</v>
      </c>
      <c r="M486">
        <v>85</v>
      </c>
      <c r="N486" t="b">
        <v>1</v>
      </c>
      <c r="O486" t="s">
        <v>8285</v>
      </c>
      <c r="P486" s="9">
        <f>IFERROR(F486/M486,"NULL")</f>
        <v>37.776470588235291</v>
      </c>
      <c r="Q486" t="str">
        <f>LEFT(O486,SEARCH("/",O486,1)-1)</f>
        <v>photography</v>
      </c>
      <c r="R486" t="str">
        <f>RIGHT(O486,LEN(O486)-SEARCH("/",O486,1))</f>
        <v>photobooks</v>
      </c>
      <c r="S486" s="17">
        <f>(((K486/60)/60)/24)+DATE(1970,1,1)</f>
        <v>42711.700694444444</v>
      </c>
      <c r="T486" s="15">
        <f>(((J486/60)/60)/24)+DATE(1970,1,1)</f>
        <v>42732.700694444444</v>
      </c>
      <c r="U486" t="b">
        <f>AND(L486,N486)</f>
        <v>0</v>
      </c>
    </row>
    <row r="487" spans="1:21" ht="20" customHeight="1" x14ac:dyDescent="0.35">
      <c r="A487" s="13">
        <f>F487/E487</f>
        <v>1.0777777777777777</v>
      </c>
      <c r="B487">
        <v>1189</v>
      </c>
      <c r="C487" s="3" t="s">
        <v>1190</v>
      </c>
      <c r="D487" s="3" t="s">
        <v>5299</v>
      </c>
      <c r="E487" s="5">
        <v>9000</v>
      </c>
      <c r="F487" s="5">
        <v>9700</v>
      </c>
      <c r="G487" t="s">
        <v>8219</v>
      </c>
      <c r="H487" t="s">
        <v>8224</v>
      </c>
      <c r="I487" t="s">
        <v>8246</v>
      </c>
      <c r="J487">
        <v>1467242995</v>
      </c>
      <c r="K487">
        <v>1465428595</v>
      </c>
      <c r="L487" t="b">
        <v>0</v>
      </c>
      <c r="M487">
        <v>86</v>
      </c>
      <c r="N487" t="b">
        <v>1</v>
      </c>
      <c r="O487" t="s">
        <v>8285</v>
      </c>
      <c r="P487" s="9">
        <f>IFERROR(F487/M487,"NULL")</f>
        <v>112.79069767441861</v>
      </c>
      <c r="Q487" t="str">
        <f>LEFT(O487,SEARCH("/",O487,1)-1)</f>
        <v>photography</v>
      </c>
      <c r="R487" t="str">
        <f>RIGHT(O487,LEN(O487)-SEARCH("/",O487,1))</f>
        <v>photobooks</v>
      </c>
      <c r="S487" s="17">
        <f>(((K487/60)/60)/24)+DATE(1970,1,1)</f>
        <v>42529.979108796295</v>
      </c>
      <c r="T487" s="15">
        <f>(((J487/60)/60)/24)+DATE(1970,1,1)</f>
        <v>42550.979108796295</v>
      </c>
      <c r="U487" t="b">
        <f>AND(L487,N487)</f>
        <v>0</v>
      </c>
    </row>
    <row r="488" spans="1:21" ht="20" customHeight="1" x14ac:dyDescent="0.35">
      <c r="A488" s="13">
        <f>F488/E488</f>
        <v>1.35</v>
      </c>
      <c r="B488">
        <v>1190</v>
      </c>
      <c r="C488" s="3" t="s">
        <v>1191</v>
      </c>
      <c r="D488" s="3" t="s">
        <v>5300</v>
      </c>
      <c r="E488" s="5">
        <v>500</v>
      </c>
      <c r="F488" s="5">
        <v>675</v>
      </c>
      <c r="G488" t="s">
        <v>8219</v>
      </c>
      <c r="H488" t="s">
        <v>8224</v>
      </c>
      <c r="I488" t="s">
        <v>8246</v>
      </c>
      <c r="J488">
        <v>1409500725</v>
      </c>
      <c r="K488">
        <v>1406908725</v>
      </c>
      <c r="L488" t="b">
        <v>0</v>
      </c>
      <c r="M488">
        <v>13</v>
      </c>
      <c r="N488" t="b">
        <v>1</v>
      </c>
      <c r="O488" t="s">
        <v>8285</v>
      </c>
      <c r="P488" s="9">
        <f>IFERROR(F488/M488,"NULL")</f>
        <v>51.92307692307692</v>
      </c>
      <c r="Q488" t="str">
        <f>LEFT(O488,SEARCH("/",O488,1)-1)</f>
        <v>photography</v>
      </c>
      <c r="R488" t="str">
        <f>RIGHT(O488,LEN(O488)-SEARCH("/",O488,1))</f>
        <v>photobooks</v>
      </c>
      <c r="S488" s="17">
        <f>(((K488/60)/60)/24)+DATE(1970,1,1)</f>
        <v>41852.665798611109</v>
      </c>
      <c r="T488" s="15">
        <f>(((J488/60)/60)/24)+DATE(1970,1,1)</f>
        <v>41882.665798611109</v>
      </c>
      <c r="U488" t="b">
        <f>AND(L488,N488)</f>
        <v>0</v>
      </c>
    </row>
    <row r="489" spans="1:21" ht="20" customHeight="1" x14ac:dyDescent="0.35">
      <c r="A489" s="13">
        <f>F489/E489</f>
        <v>1.0907407407407408</v>
      </c>
      <c r="B489">
        <v>1191</v>
      </c>
      <c r="C489" s="3" t="s">
        <v>1192</v>
      </c>
      <c r="D489" s="3" t="s">
        <v>5301</v>
      </c>
      <c r="E489" s="5">
        <v>2700</v>
      </c>
      <c r="F489" s="5">
        <v>2945</v>
      </c>
      <c r="G489" t="s">
        <v>8219</v>
      </c>
      <c r="H489" t="s">
        <v>8224</v>
      </c>
      <c r="I489" t="s">
        <v>8246</v>
      </c>
      <c r="J489">
        <v>1458480560</v>
      </c>
      <c r="K489">
        <v>1455892160</v>
      </c>
      <c r="L489" t="b">
        <v>0</v>
      </c>
      <c r="M489">
        <v>33</v>
      </c>
      <c r="N489" t="b">
        <v>1</v>
      </c>
      <c r="O489" t="s">
        <v>8285</v>
      </c>
      <c r="P489" s="9">
        <f>IFERROR(F489/M489,"NULL")</f>
        <v>89.242424242424249</v>
      </c>
      <c r="Q489" t="str">
        <f>LEFT(O489,SEARCH("/",O489,1)-1)</f>
        <v>photography</v>
      </c>
      <c r="R489" t="str">
        <f>RIGHT(O489,LEN(O489)-SEARCH("/",O489,1))</f>
        <v>photobooks</v>
      </c>
      <c r="S489" s="17">
        <f>(((K489/60)/60)/24)+DATE(1970,1,1)</f>
        <v>42419.603703703702</v>
      </c>
      <c r="T489" s="15">
        <f>(((J489/60)/60)/24)+DATE(1970,1,1)</f>
        <v>42449.562037037031</v>
      </c>
      <c r="U489" t="b">
        <f>AND(L489,N489)</f>
        <v>0</v>
      </c>
    </row>
    <row r="490" spans="1:21" ht="20" customHeight="1" x14ac:dyDescent="0.35">
      <c r="A490" s="13">
        <f>F490/E490</f>
        <v>2.9</v>
      </c>
      <c r="B490">
        <v>1192</v>
      </c>
      <c r="C490" s="3" t="s">
        <v>1193</v>
      </c>
      <c r="D490" s="3" t="s">
        <v>5302</v>
      </c>
      <c r="E490" s="5">
        <v>100</v>
      </c>
      <c r="F490" s="5">
        <v>290</v>
      </c>
      <c r="G490" t="s">
        <v>8219</v>
      </c>
      <c r="H490" t="s">
        <v>8225</v>
      </c>
      <c r="I490" t="s">
        <v>8247</v>
      </c>
      <c r="J490">
        <v>1486814978</v>
      </c>
      <c r="K490">
        <v>1484222978</v>
      </c>
      <c r="L490" t="b">
        <v>0</v>
      </c>
      <c r="M490">
        <v>15</v>
      </c>
      <c r="N490" t="b">
        <v>1</v>
      </c>
      <c r="O490" t="s">
        <v>8285</v>
      </c>
      <c r="P490" s="9">
        <f>IFERROR(F490/M490,"NULL")</f>
        <v>19.333333333333332</v>
      </c>
      <c r="Q490" t="str">
        <f>LEFT(O490,SEARCH("/",O490,1)-1)</f>
        <v>photography</v>
      </c>
      <c r="R490" t="str">
        <f>RIGHT(O490,LEN(O490)-SEARCH("/",O490,1))</f>
        <v>photobooks</v>
      </c>
      <c r="S490" s="17">
        <f>(((K490/60)/60)/24)+DATE(1970,1,1)</f>
        <v>42747.506689814814</v>
      </c>
      <c r="T490" s="15">
        <f>(((J490/60)/60)/24)+DATE(1970,1,1)</f>
        <v>42777.506689814814</v>
      </c>
      <c r="U490" t="b">
        <f>AND(L490,N490)</f>
        <v>0</v>
      </c>
    </row>
    <row r="491" spans="1:21" ht="20" customHeight="1" x14ac:dyDescent="0.35">
      <c r="A491" s="13">
        <f>F491/E491</f>
        <v>1.0395714285714286</v>
      </c>
      <c r="B491">
        <v>1193</v>
      </c>
      <c r="C491" s="3" t="s">
        <v>1194</v>
      </c>
      <c r="D491" s="3" t="s">
        <v>5303</v>
      </c>
      <c r="E491" s="5">
        <v>21000</v>
      </c>
      <c r="F491" s="5">
        <v>21831</v>
      </c>
      <c r="G491" t="s">
        <v>8219</v>
      </c>
      <c r="H491" t="s">
        <v>8224</v>
      </c>
      <c r="I491" t="s">
        <v>8246</v>
      </c>
      <c r="J491">
        <v>1460223453</v>
      </c>
      <c r="K491">
        <v>1455043053</v>
      </c>
      <c r="L491" t="b">
        <v>0</v>
      </c>
      <c r="M491">
        <v>273</v>
      </c>
      <c r="N491" t="b">
        <v>1</v>
      </c>
      <c r="O491" t="s">
        <v>8285</v>
      </c>
      <c r="P491" s="9">
        <f>IFERROR(F491/M491,"NULL")</f>
        <v>79.967032967032964</v>
      </c>
      <c r="Q491" t="str">
        <f>LEFT(O491,SEARCH("/",O491,1)-1)</f>
        <v>photography</v>
      </c>
      <c r="R491" t="str">
        <f>RIGHT(O491,LEN(O491)-SEARCH("/",O491,1))</f>
        <v>photobooks</v>
      </c>
      <c r="S491" s="17">
        <f>(((K491/60)/60)/24)+DATE(1970,1,1)</f>
        <v>42409.776076388895</v>
      </c>
      <c r="T491" s="15">
        <f>(((J491/60)/60)/24)+DATE(1970,1,1)</f>
        <v>42469.734409722223</v>
      </c>
      <c r="U491" t="b">
        <f>AND(L491,N491)</f>
        <v>0</v>
      </c>
    </row>
    <row r="492" spans="1:21" ht="20" customHeight="1" x14ac:dyDescent="0.35">
      <c r="A492" s="13">
        <f>F492/E492</f>
        <v>3.2223999999999999</v>
      </c>
      <c r="B492">
        <v>1194</v>
      </c>
      <c r="C492" s="3" t="s">
        <v>1195</v>
      </c>
      <c r="D492" s="3" t="s">
        <v>5304</v>
      </c>
      <c r="E492" s="5">
        <v>12500</v>
      </c>
      <c r="F492" s="5">
        <v>40280</v>
      </c>
      <c r="G492" t="s">
        <v>8219</v>
      </c>
      <c r="H492" t="s">
        <v>8241</v>
      </c>
      <c r="I492" t="s">
        <v>8249</v>
      </c>
      <c r="J492">
        <v>1428493379</v>
      </c>
      <c r="K492">
        <v>1425901379</v>
      </c>
      <c r="L492" t="b">
        <v>0</v>
      </c>
      <c r="M492">
        <v>714</v>
      </c>
      <c r="N492" t="b">
        <v>1</v>
      </c>
      <c r="O492" t="s">
        <v>8285</v>
      </c>
      <c r="P492" s="9">
        <f>IFERROR(F492/M492,"NULL")</f>
        <v>56.414565826330531</v>
      </c>
      <c r="Q492" t="str">
        <f>LEFT(O492,SEARCH("/",O492,1)-1)</f>
        <v>photography</v>
      </c>
      <c r="R492" t="str">
        <f>RIGHT(O492,LEN(O492)-SEARCH("/",O492,1))</f>
        <v>photobooks</v>
      </c>
      <c r="S492" s="17">
        <f>(((K492/60)/60)/24)+DATE(1970,1,1)</f>
        <v>42072.488182870366</v>
      </c>
      <c r="T492" s="15">
        <f>(((J492/60)/60)/24)+DATE(1970,1,1)</f>
        <v>42102.488182870366</v>
      </c>
      <c r="U492" t="b">
        <f>AND(L492,N492)</f>
        <v>0</v>
      </c>
    </row>
    <row r="493" spans="1:21" ht="20" customHeight="1" x14ac:dyDescent="0.35">
      <c r="A493" s="13">
        <f>F493/E493</f>
        <v>1.35</v>
      </c>
      <c r="B493">
        <v>1195</v>
      </c>
      <c r="C493" s="3" t="s">
        <v>1196</v>
      </c>
      <c r="D493" s="3" t="s">
        <v>5305</v>
      </c>
      <c r="E493" s="5">
        <v>10000</v>
      </c>
      <c r="F493" s="5">
        <v>13500</v>
      </c>
      <c r="G493" t="s">
        <v>8219</v>
      </c>
      <c r="H493" t="s">
        <v>8237</v>
      </c>
      <c r="I493" t="s">
        <v>8249</v>
      </c>
      <c r="J493">
        <v>1450602000</v>
      </c>
      <c r="K493">
        <v>1445415653</v>
      </c>
      <c r="L493" t="b">
        <v>0</v>
      </c>
      <c r="M493">
        <v>170</v>
      </c>
      <c r="N493" t="b">
        <v>1</v>
      </c>
      <c r="O493" t="s">
        <v>8285</v>
      </c>
      <c r="P493" s="9">
        <f>IFERROR(F493/M493,"NULL")</f>
        <v>79.411764705882348</v>
      </c>
      <c r="Q493" t="str">
        <f>LEFT(O493,SEARCH("/",O493,1)-1)</f>
        <v>photography</v>
      </c>
      <c r="R493" t="str">
        <f>RIGHT(O493,LEN(O493)-SEARCH("/",O493,1))</f>
        <v>photobooks</v>
      </c>
      <c r="S493" s="17">
        <f>(((K493/60)/60)/24)+DATE(1970,1,1)</f>
        <v>42298.34783564815</v>
      </c>
      <c r="T493" s="15">
        <f>(((J493/60)/60)/24)+DATE(1970,1,1)</f>
        <v>42358.375</v>
      </c>
      <c r="U493" t="b">
        <f>AND(L493,N493)</f>
        <v>0</v>
      </c>
    </row>
    <row r="494" spans="1:21" ht="20" customHeight="1" x14ac:dyDescent="0.35">
      <c r="A494" s="13">
        <f>F494/E494</f>
        <v>2.6991034482758622</v>
      </c>
      <c r="B494">
        <v>1196</v>
      </c>
      <c r="C494" s="3" t="s">
        <v>1197</v>
      </c>
      <c r="D494" s="3" t="s">
        <v>5306</v>
      </c>
      <c r="E494" s="5">
        <v>14500</v>
      </c>
      <c r="F494" s="5">
        <v>39137</v>
      </c>
      <c r="G494" t="s">
        <v>8219</v>
      </c>
      <c r="H494" t="s">
        <v>8225</v>
      </c>
      <c r="I494" t="s">
        <v>8247</v>
      </c>
      <c r="J494">
        <v>1450467539</v>
      </c>
      <c r="K494">
        <v>1447875539</v>
      </c>
      <c r="L494" t="b">
        <v>0</v>
      </c>
      <c r="M494">
        <v>512</v>
      </c>
      <c r="N494" t="b">
        <v>1</v>
      </c>
      <c r="O494" t="s">
        <v>8285</v>
      </c>
      <c r="P494" s="9">
        <f>IFERROR(F494/M494,"NULL")</f>
        <v>76.439453125</v>
      </c>
      <c r="Q494" t="str">
        <f>LEFT(O494,SEARCH("/",O494,1)-1)</f>
        <v>photography</v>
      </c>
      <c r="R494" t="str">
        <f>RIGHT(O494,LEN(O494)-SEARCH("/",O494,1))</f>
        <v>photobooks</v>
      </c>
      <c r="S494" s="17">
        <f>(((K494/60)/60)/24)+DATE(1970,1,1)</f>
        <v>42326.818738425922</v>
      </c>
      <c r="T494" s="15">
        <f>(((J494/60)/60)/24)+DATE(1970,1,1)</f>
        <v>42356.818738425922</v>
      </c>
      <c r="U494" t="b">
        <f>AND(L494,N494)</f>
        <v>0</v>
      </c>
    </row>
    <row r="495" spans="1:21" ht="20" customHeight="1" x14ac:dyDescent="0.35">
      <c r="A495" s="13">
        <f>F495/E495</f>
        <v>2.5329333333333333</v>
      </c>
      <c r="B495">
        <v>1197</v>
      </c>
      <c r="C495" s="3" t="s">
        <v>1198</v>
      </c>
      <c r="D495" s="3" t="s">
        <v>5307</v>
      </c>
      <c r="E495" s="5">
        <v>15000</v>
      </c>
      <c r="F495" s="5">
        <v>37994</v>
      </c>
      <c r="G495" t="s">
        <v>8219</v>
      </c>
      <c r="H495" t="s">
        <v>8224</v>
      </c>
      <c r="I495" t="s">
        <v>8246</v>
      </c>
      <c r="J495">
        <v>1465797540</v>
      </c>
      <c r="K495">
        <v>1463155034</v>
      </c>
      <c r="L495" t="b">
        <v>0</v>
      </c>
      <c r="M495">
        <v>314</v>
      </c>
      <c r="N495" t="b">
        <v>1</v>
      </c>
      <c r="O495" t="s">
        <v>8285</v>
      </c>
      <c r="P495" s="9">
        <f>IFERROR(F495/M495,"NULL")</f>
        <v>121</v>
      </c>
      <c r="Q495" t="str">
        <f>LEFT(O495,SEARCH("/",O495,1)-1)</f>
        <v>photography</v>
      </c>
      <c r="R495" t="str">
        <f>RIGHT(O495,LEN(O495)-SEARCH("/",O495,1))</f>
        <v>photobooks</v>
      </c>
      <c r="S495" s="17">
        <f>(((K495/60)/60)/24)+DATE(1970,1,1)</f>
        <v>42503.66474537037</v>
      </c>
      <c r="T495" s="15">
        <f>(((J495/60)/60)/24)+DATE(1970,1,1)</f>
        <v>42534.249305555553</v>
      </c>
      <c r="U495" t="b">
        <f>AND(L495,N495)</f>
        <v>0</v>
      </c>
    </row>
    <row r="496" spans="1:21" ht="20" customHeight="1" x14ac:dyDescent="0.35">
      <c r="A496" s="13">
        <f>F496/E496</f>
        <v>2.6059999999999999</v>
      </c>
      <c r="B496">
        <v>1198</v>
      </c>
      <c r="C496" s="3" t="s">
        <v>1199</v>
      </c>
      <c r="D496" s="3" t="s">
        <v>5308</v>
      </c>
      <c r="E496" s="5">
        <v>3500</v>
      </c>
      <c r="F496" s="5">
        <v>9121</v>
      </c>
      <c r="G496" t="s">
        <v>8219</v>
      </c>
      <c r="H496" t="s">
        <v>8224</v>
      </c>
      <c r="I496" t="s">
        <v>8246</v>
      </c>
      <c r="J496">
        <v>1451530800</v>
      </c>
      <c r="K496">
        <v>1448463086</v>
      </c>
      <c r="L496" t="b">
        <v>0</v>
      </c>
      <c r="M496">
        <v>167</v>
      </c>
      <c r="N496" t="b">
        <v>1</v>
      </c>
      <c r="O496" t="s">
        <v>8285</v>
      </c>
      <c r="P496" s="9">
        <f>IFERROR(F496/M496,"NULL")</f>
        <v>54.616766467065865</v>
      </c>
      <c r="Q496" t="str">
        <f>LEFT(O496,SEARCH("/",O496,1)-1)</f>
        <v>photography</v>
      </c>
      <c r="R496" t="str">
        <f>RIGHT(O496,LEN(O496)-SEARCH("/",O496,1))</f>
        <v>photobooks</v>
      </c>
      <c r="S496" s="17">
        <f>(((K496/60)/60)/24)+DATE(1970,1,1)</f>
        <v>42333.619050925925</v>
      </c>
      <c r="T496" s="15">
        <f>(((J496/60)/60)/24)+DATE(1970,1,1)</f>
        <v>42369.125</v>
      </c>
      <c r="U496" t="b">
        <f>AND(L496,N496)</f>
        <v>0</v>
      </c>
    </row>
    <row r="497" spans="1:21" ht="20" customHeight="1" x14ac:dyDescent="0.35">
      <c r="A497" s="13">
        <f>F497/E497</f>
        <v>1.0131677953348381</v>
      </c>
      <c r="B497">
        <v>1199</v>
      </c>
      <c r="C497" s="3" t="s">
        <v>1200</v>
      </c>
      <c r="D497" s="3" t="s">
        <v>5309</v>
      </c>
      <c r="E497" s="5">
        <v>2658</v>
      </c>
      <c r="F497" s="5">
        <v>2693</v>
      </c>
      <c r="G497" t="s">
        <v>8219</v>
      </c>
      <c r="H497" t="s">
        <v>8225</v>
      </c>
      <c r="I497" t="s">
        <v>8247</v>
      </c>
      <c r="J497">
        <v>1436380200</v>
      </c>
      <c r="K497">
        <v>1433615400</v>
      </c>
      <c r="L497" t="b">
        <v>0</v>
      </c>
      <c r="M497">
        <v>9</v>
      </c>
      <c r="N497" t="b">
        <v>1</v>
      </c>
      <c r="O497" t="s">
        <v>8285</v>
      </c>
      <c r="P497" s="9">
        <f>IFERROR(F497/M497,"NULL")</f>
        <v>299.22222222222223</v>
      </c>
      <c r="Q497" t="str">
        <f>LEFT(O497,SEARCH("/",O497,1)-1)</f>
        <v>photography</v>
      </c>
      <c r="R497" t="str">
        <f>RIGHT(O497,LEN(O497)-SEARCH("/",O497,1))</f>
        <v>photobooks</v>
      </c>
      <c r="S497" s="17">
        <f>(((K497/60)/60)/24)+DATE(1970,1,1)</f>
        <v>42161.770833333328</v>
      </c>
      <c r="T497" s="15">
        <f>(((J497/60)/60)/24)+DATE(1970,1,1)</f>
        <v>42193.770833333328</v>
      </c>
      <c r="U497" t="b">
        <f>AND(L497,N497)</f>
        <v>0</v>
      </c>
    </row>
    <row r="498" spans="1:21" ht="20" customHeight="1" x14ac:dyDescent="0.35">
      <c r="A498" s="13">
        <f>F498/E498</f>
        <v>1.2560416666666667</v>
      </c>
      <c r="B498">
        <v>1200</v>
      </c>
      <c r="C498" s="3" t="s">
        <v>1201</v>
      </c>
      <c r="D498" s="3" t="s">
        <v>5310</v>
      </c>
      <c r="E498" s="5">
        <v>4800</v>
      </c>
      <c r="F498" s="5">
        <v>6029</v>
      </c>
      <c r="G498" t="s">
        <v>8219</v>
      </c>
      <c r="H498" t="s">
        <v>8224</v>
      </c>
      <c r="I498" t="s">
        <v>8246</v>
      </c>
      <c r="J498">
        <v>1429183656</v>
      </c>
      <c r="K498">
        <v>1427369256</v>
      </c>
      <c r="L498" t="b">
        <v>0</v>
      </c>
      <c r="M498">
        <v>103</v>
      </c>
      <c r="N498" t="b">
        <v>1</v>
      </c>
      <c r="O498" t="s">
        <v>8285</v>
      </c>
      <c r="P498" s="9">
        <f>IFERROR(F498/M498,"NULL")</f>
        <v>58.533980582524272</v>
      </c>
      <c r="Q498" t="str">
        <f>LEFT(O498,SEARCH("/",O498,1)-1)</f>
        <v>photography</v>
      </c>
      <c r="R498" t="str">
        <f>RIGHT(O498,LEN(O498)-SEARCH("/",O498,1))</f>
        <v>photobooks</v>
      </c>
      <c r="S498" s="17">
        <f>(((K498/60)/60)/24)+DATE(1970,1,1)</f>
        <v>42089.477500000001</v>
      </c>
      <c r="T498" s="15">
        <f>(((J498/60)/60)/24)+DATE(1970,1,1)</f>
        <v>42110.477500000001</v>
      </c>
      <c r="U498" t="b">
        <f>AND(L498,N498)</f>
        <v>0</v>
      </c>
    </row>
    <row r="499" spans="1:21" ht="20" customHeight="1" x14ac:dyDescent="0.35">
      <c r="A499" s="13">
        <f>F499/E499</f>
        <v>1.0243783333333334</v>
      </c>
      <c r="B499">
        <v>1201</v>
      </c>
      <c r="C499" s="3" t="s">
        <v>1202</v>
      </c>
      <c r="D499" s="3" t="s">
        <v>5311</v>
      </c>
      <c r="E499" s="5">
        <v>6000</v>
      </c>
      <c r="F499" s="5">
        <v>6146.27</v>
      </c>
      <c r="G499" t="s">
        <v>8219</v>
      </c>
      <c r="H499" t="s">
        <v>8225</v>
      </c>
      <c r="I499" t="s">
        <v>8247</v>
      </c>
      <c r="J499">
        <v>1468593246</v>
      </c>
      <c r="K499">
        <v>1466001246</v>
      </c>
      <c r="L499" t="b">
        <v>0</v>
      </c>
      <c r="M499">
        <v>111</v>
      </c>
      <c r="N499" t="b">
        <v>1</v>
      </c>
      <c r="O499" t="s">
        <v>8285</v>
      </c>
      <c r="P499" s="9">
        <f>IFERROR(F499/M499,"NULL")</f>
        <v>55.371801801801809</v>
      </c>
      <c r="Q499" t="str">
        <f>LEFT(O499,SEARCH("/",O499,1)-1)</f>
        <v>photography</v>
      </c>
      <c r="R499" t="str">
        <f>RIGHT(O499,LEN(O499)-SEARCH("/",O499,1))</f>
        <v>photobooks</v>
      </c>
      <c r="S499" s="17">
        <f>(((K499/60)/60)/24)+DATE(1970,1,1)</f>
        <v>42536.60701388889</v>
      </c>
      <c r="T499" s="15">
        <f>(((J499/60)/60)/24)+DATE(1970,1,1)</f>
        <v>42566.60701388889</v>
      </c>
      <c r="U499" t="b">
        <f>AND(L499,N499)</f>
        <v>0</v>
      </c>
    </row>
    <row r="500" spans="1:21" ht="20" customHeight="1" x14ac:dyDescent="0.35">
      <c r="A500" s="13">
        <f>F500/E500</f>
        <v>1.99244</v>
      </c>
      <c r="B500">
        <v>1202</v>
      </c>
      <c r="C500" s="3" t="s">
        <v>1203</v>
      </c>
      <c r="D500" s="3" t="s">
        <v>5312</v>
      </c>
      <c r="E500" s="5">
        <v>25000</v>
      </c>
      <c r="F500" s="5">
        <v>49811</v>
      </c>
      <c r="G500" t="s">
        <v>8219</v>
      </c>
      <c r="H500" t="s">
        <v>8226</v>
      </c>
      <c r="I500" t="s">
        <v>8248</v>
      </c>
      <c r="J500">
        <v>1435388154</v>
      </c>
      <c r="K500">
        <v>1432796154</v>
      </c>
      <c r="L500" t="b">
        <v>0</v>
      </c>
      <c r="M500">
        <v>271</v>
      </c>
      <c r="N500" t="b">
        <v>1</v>
      </c>
      <c r="O500" t="s">
        <v>8285</v>
      </c>
      <c r="P500" s="9">
        <f>IFERROR(F500/M500,"NULL")</f>
        <v>183.80442804428046</v>
      </c>
      <c r="Q500" t="str">
        <f>LEFT(O500,SEARCH("/",O500,1)-1)</f>
        <v>photography</v>
      </c>
      <c r="R500" t="str">
        <f>RIGHT(O500,LEN(O500)-SEARCH("/",O500,1))</f>
        <v>photobooks</v>
      </c>
      <c r="S500" s="17">
        <f>(((K500/60)/60)/24)+DATE(1970,1,1)</f>
        <v>42152.288819444439</v>
      </c>
      <c r="T500" s="15">
        <f>(((J500/60)/60)/24)+DATE(1970,1,1)</f>
        <v>42182.288819444439</v>
      </c>
      <c r="U500" t="b">
        <f>AND(L500,N500)</f>
        <v>0</v>
      </c>
    </row>
    <row r="501" spans="1:21" ht="20" customHeight="1" x14ac:dyDescent="0.35">
      <c r="A501" s="13">
        <f>F501/E501</f>
        <v>1.0245398773006136</v>
      </c>
      <c r="B501">
        <v>1203</v>
      </c>
      <c r="C501" s="3" t="s">
        <v>1204</v>
      </c>
      <c r="D501" s="3" t="s">
        <v>5313</v>
      </c>
      <c r="E501" s="5">
        <v>16300</v>
      </c>
      <c r="F501" s="5">
        <v>16700</v>
      </c>
      <c r="G501" t="s">
        <v>8219</v>
      </c>
      <c r="H501" t="s">
        <v>8224</v>
      </c>
      <c r="I501" t="s">
        <v>8246</v>
      </c>
      <c r="J501">
        <v>1433083527</v>
      </c>
      <c r="K501">
        <v>1430491527</v>
      </c>
      <c r="L501" t="b">
        <v>0</v>
      </c>
      <c r="M501">
        <v>101</v>
      </c>
      <c r="N501" t="b">
        <v>1</v>
      </c>
      <c r="O501" t="s">
        <v>8285</v>
      </c>
      <c r="P501" s="9">
        <f>IFERROR(F501/M501,"NULL")</f>
        <v>165.34653465346534</v>
      </c>
      <c r="Q501" t="str">
        <f>LEFT(O501,SEARCH("/",O501,1)-1)</f>
        <v>photography</v>
      </c>
      <c r="R501" t="str">
        <f>RIGHT(O501,LEN(O501)-SEARCH("/",O501,1))</f>
        <v>photobooks</v>
      </c>
      <c r="S501" s="17">
        <f>(((K501/60)/60)/24)+DATE(1970,1,1)</f>
        <v>42125.614895833336</v>
      </c>
      <c r="T501" s="15">
        <f>(((J501/60)/60)/24)+DATE(1970,1,1)</f>
        <v>42155.614895833336</v>
      </c>
      <c r="U501" t="b">
        <f>AND(L501,N501)</f>
        <v>0</v>
      </c>
    </row>
    <row r="502" spans="1:21" ht="20" customHeight="1" x14ac:dyDescent="0.35">
      <c r="A502" s="13">
        <f>F502/E502</f>
        <v>1.0294615384615384</v>
      </c>
      <c r="B502">
        <v>1204</v>
      </c>
      <c r="C502" s="3" t="s">
        <v>1205</v>
      </c>
      <c r="D502" s="3" t="s">
        <v>5314</v>
      </c>
      <c r="E502" s="5">
        <v>13000</v>
      </c>
      <c r="F502" s="5">
        <v>13383</v>
      </c>
      <c r="G502" t="s">
        <v>8219</v>
      </c>
      <c r="H502" t="s">
        <v>8224</v>
      </c>
      <c r="I502" t="s">
        <v>8246</v>
      </c>
      <c r="J502">
        <v>1449205200</v>
      </c>
      <c r="K502">
        <v>1445363833</v>
      </c>
      <c r="L502" t="b">
        <v>0</v>
      </c>
      <c r="M502">
        <v>57</v>
      </c>
      <c r="N502" t="b">
        <v>1</v>
      </c>
      <c r="O502" t="s">
        <v>8285</v>
      </c>
      <c r="P502" s="9">
        <f>IFERROR(F502/M502,"NULL")</f>
        <v>234.78947368421052</v>
      </c>
      <c r="Q502" t="str">
        <f>LEFT(O502,SEARCH("/",O502,1)-1)</f>
        <v>photography</v>
      </c>
      <c r="R502" t="str">
        <f>RIGHT(O502,LEN(O502)-SEARCH("/",O502,1))</f>
        <v>photobooks</v>
      </c>
      <c r="S502" s="17">
        <f>(((K502/60)/60)/24)+DATE(1970,1,1)</f>
        <v>42297.748067129629</v>
      </c>
      <c r="T502" s="15">
        <f>(((J502/60)/60)/24)+DATE(1970,1,1)</f>
        <v>42342.208333333328</v>
      </c>
      <c r="U502" t="b">
        <f>AND(L502,N502)</f>
        <v>0</v>
      </c>
    </row>
    <row r="503" spans="1:21" ht="20" customHeight="1" x14ac:dyDescent="0.35">
      <c r="A503" s="13">
        <f>F503/E503</f>
        <v>1.0086153846153847</v>
      </c>
      <c r="B503">
        <v>1205</v>
      </c>
      <c r="C503" s="3" t="s">
        <v>1206</v>
      </c>
      <c r="D503" s="3" t="s">
        <v>5315</v>
      </c>
      <c r="E503" s="5">
        <v>13000</v>
      </c>
      <c r="F503" s="5">
        <v>13112</v>
      </c>
      <c r="G503" t="s">
        <v>8219</v>
      </c>
      <c r="H503" t="s">
        <v>8236</v>
      </c>
      <c r="I503" t="s">
        <v>8249</v>
      </c>
      <c r="J503">
        <v>1434197351</v>
      </c>
      <c r="K503">
        <v>1431605351</v>
      </c>
      <c r="L503" t="b">
        <v>0</v>
      </c>
      <c r="M503">
        <v>62</v>
      </c>
      <c r="N503" t="b">
        <v>1</v>
      </c>
      <c r="O503" t="s">
        <v>8285</v>
      </c>
      <c r="P503" s="9">
        <f>IFERROR(F503/M503,"NULL")</f>
        <v>211.48387096774192</v>
      </c>
      <c r="Q503" t="str">
        <f>LEFT(O503,SEARCH("/",O503,1)-1)</f>
        <v>photography</v>
      </c>
      <c r="R503" t="str">
        <f>RIGHT(O503,LEN(O503)-SEARCH("/",O503,1))</f>
        <v>photobooks</v>
      </c>
      <c r="S503" s="17">
        <f>(((K503/60)/60)/24)+DATE(1970,1,1)</f>
        <v>42138.506377314814</v>
      </c>
      <c r="T503" s="15">
        <f>(((J503/60)/60)/24)+DATE(1970,1,1)</f>
        <v>42168.506377314814</v>
      </c>
      <c r="U503" t="b">
        <f>AND(L503,N503)</f>
        <v>0</v>
      </c>
    </row>
    <row r="504" spans="1:21" ht="20" customHeight="1" x14ac:dyDescent="0.35">
      <c r="A504" s="13">
        <f>F504/E504</f>
        <v>1.1499999999999999</v>
      </c>
      <c r="B504">
        <v>1206</v>
      </c>
      <c r="C504" s="3" t="s">
        <v>1207</v>
      </c>
      <c r="D504" s="3" t="s">
        <v>5316</v>
      </c>
      <c r="E504" s="5">
        <v>900</v>
      </c>
      <c r="F504" s="5">
        <v>1035</v>
      </c>
      <c r="G504" t="s">
        <v>8219</v>
      </c>
      <c r="H504" t="s">
        <v>8239</v>
      </c>
      <c r="I504" t="s">
        <v>8249</v>
      </c>
      <c r="J504">
        <v>1489238940</v>
      </c>
      <c r="K504">
        <v>1486406253</v>
      </c>
      <c r="L504" t="b">
        <v>0</v>
      </c>
      <c r="M504">
        <v>32</v>
      </c>
      <c r="N504" t="b">
        <v>1</v>
      </c>
      <c r="O504" t="s">
        <v>8285</v>
      </c>
      <c r="P504" s="9">
        <f>IFERROR(F504/M504,"NULL")</f>
        <v>32.34375</v>
      </c>
      <c r="Q504" t="str">
        <f>LEFT(O504,SEARCH("/",O504,1)-1)</f>
        <v>photography</v>
      </c>
      <c r="R504" t="str">
        <f>RIGHT(O504,LEN(O504)-SEARCH("/",O504,1))</f>
        <v>photobooks</v>
      </c>
      <c r="S504" s="17">
        <f>(((K504/60)/60)/24)+DATE(1970,1,1)</f>
        <v>42772.776076388895</v>
      </c>
      <c r="T504" s="15">
        <f>(((J504/60)/60)/24)+DATE(1970,1,1)</f>
        <v>42805.561805555553</v>
      </c>
      <c r="U504" t="b">
        <f>AND(L504,N504)</f>
        <v>0</v>
      </c>
    </row>
    <row r="505" spans="1:21" ht="20" customHeight="1" x14ac:dyDescent="0.35">
      <c r="A505" s="13">
        <f>F505/E505</f>
        <v>1.0416766467065868</v>
      </c>
      <c r="B505">
        <v>1207</v>
      </c>
      <c r="C505" s="3" t="s">
        <v>1208</v>
      </c>
      <c r="D505" s="3" t="s">
        <v>5317</v>
      </c>
      <c r="E505" s="5">
        <v>16700</v>
      </c>
      <c r="F505" s="5">
        <v>17396</v>
      </c>
      <c r="G505" t="s">
        <v>8219</v>
      </c>
      <c r="H505" t="s">
        <v>8237</v>
      </c>
      <c r="I505" t="s">
        <v>8249</v>
      </c>
      <c r="J505">
        <v>1459418400</v>
      </c>
      <c r="K505">
        <v>1456827573</v>
      </c>
      <c r="L505" t="b">
        <v>0</v>
      </c>
      <c r="M505">
        <v>141</v>
      </c>
      <c r="N505" t="b">
        <v>1</v>
      </c>
      <c r="O505" t="s">
        <v>8285</v>
      </c>
      <c r="P505" s="9">
        <f>IFERROR(F505/M505,"NULL")</f>
        <v>123.37588652482269</v>
      </c>
      <c r="Q505" t="str">
        <f>LEFT(O505,SEARCH("/",O505,1)-1)</f>
        <v>photography</v>
      </c>
      <c r="R505" t="str">
        <f>RIGHT(O505,LEN(O505)-SEARCH("/",O505,1))</f>
        <v>photobooks</v>
      </c>
      <c r="S505" s="17">
        <f>(((K505/60)/60)/24)+DATE(1970,1,1)</f>
        <v>42430.430243055554</v>
      </c>
      <c r="T505" s="15">
        <f>(((J505/60)/60)/24)+DATE(1970,1,1)</f>
        <v>42460.416666666672</v>
      </c>
      <c r="U505" t="b">
        <f>AND(L505,N505)</f>
        <v>0</v>
      </c>
    </row>
    <row r="506" spans="1:21" ht="20" customHeight="1" x14ac:dyDescent="0.35">
      <c r="A506" s="13">
        <f>F506/E506</f>
        <v>1.5529999999999999</v>
      </c>
      <c r="B506">
        <v>1208</v>
      </c>
      <c r="C506" s="3" t="s">
        <v>1209</v>
      </c>
      <c r="D506" s="3" t="s">
        <v>5318</v>
      </c>
      <c r="E506" s="5">
        <v>10000</v>
      </c>
      <c r="F506" s="5">
        <v>15530</v>
      </c>
      <c r="G506" t="s">
        <v>8219</v>
      </c>
      <c r="H506" t="s">
        <v>8224</v>
      </c>
      <c r="I506" t="s">
        <v>8246</v>
      </c>
      <c r="J506">
        <v>1458835264</v>
      </c>
      <c r="K506">
        <v>1456246864</v>
      </c>
      <c r="L506" t="b">
        <v>0</v>
      </c>
      <c r="M506">
        <v>75</v>
      </c>
      <c r="N506" t="b">
        <v>1</v>
      </c>
      <c r="O506" t="s">
        <v>8285</v>
      </c>
      <c r="P506" s="9">
        <f>IFERROR(F506/M506,"NULL")</f>
        <v>207.06666666666666</v>
      </c>
      <c r="Q506" t="str">
        <f>LEFT(O506,SEARCH("/",O506,1)-1)</f>
        <v>photography</v>
      </c>
      <c r="R506" t="str">
        <f>RIGHT(O506,LEN(O506)-SEARCH("/",O506,1))</f>
        <v>photobooks</v>
      </c>
      <c r="S506" s="17">
        <f>(((K506/60)/60)/24)+DATE(1970,1,1)</f>
        <v>42423.709074074075</v>
      </c>
      <c r="T506" s="15">
        <f>(((J506/60)/60)/24)+DATE(1970,1,1)</f>
        <v>42453.667407407411</v>
      </c>
      <c r="U506" t="b">
        <f>AND(L506,N506)</f>
        <v>0</v>
      </c>
    </row>
    <row r="507" spans="1:21" ht="20" customHeight="1" x14ac:dyDescent="0.35">
      <c r="A507" s="13">
        <f>F507/E507</f>
        <v>1.06</v>
      </c>
      <c r="B507">
        <v>1209</v>
      </c>
      <c r="C507" s="3" t="s">
        <v>1210</v>
      </c>
      <c r="D507" s="3" t="s">
        <v>5319</v>
      </c>
      <c r="E507" s="5">
        <v>6000</v>
      </c>
      <c r="F507" s="5">
        <v>6360</v>
      </c>
      <c r="G507" t="s">
        <v>8219</v>
      </c>
      <c r="H507" t="s">
        <v>8224</v>
      </c>
      <c r="I507" t="s">
        <v>8246</v>
      </c>
      <c r="J507">
        <v>1488053905</v>
      </c>
      <c r="K507">
        <v>1485461905</v>
      </c>
      <c r="L507" t="b">
        <v>0</v>
      </c>
      <c r="M507">
        <v>46</v>
      </c>
      <c r="N507" t="b">
        <v>1</v>
      </c>
      <c r="O507" t="s">
        <v>8285</v>
      </c>
      <c r="P507" s="9">
        <f>IFERROR(F507/M507,"NULL")</f>
        <v>138.2608695652174</v>
      </c>
      <c r="Q507" t="str">
        <f>LEFT(O507,SEARCH("/",O507,1)-1)</f>
        <v>photography</v>
      </c>
      <c r="R507" t="str">
        <f>RIGHT(O507,LEN(O507)-SEARCH("/",O507,1))</f>
        <v>photobooks</v>
      </c>
      <c r="S507" s="17">
        <f>(((K507/60)/60)/24)+DATE(1970,1,1)</f>
        <v>42761.846122685187</v>
      </c>
      <c r="T507" s="15">
        <f>(((J507/60)/60)/24)+DATE(1970,1,1)</f>
        <v>42791.846122685187</v>
      </c>
      <c r="U507" t="b">
        <f>AND(L507,N507)</f>
        <v>0</v>
      </c>
    </row>
    <row r="508" spans="1:21" ht="20" customHeight="1" x14ac:dyDescent="0.35">
      <c r="A508" s="13">
        <f>F508/E508</f>
        <v>2.5431499999999998</v>
      </c>
      <c r="B508">
        <v>1210</v>
      </c>
      <c r="C508" s="3" t="s">
        <v>1211</v>
      </c>
      <c r="D508" s="3" t="s">
        <v>5320</v>
      </c>
      <c r="E508" s="5">
        <v>20000</v>
      </c>
      <c r="F508" s="5">
        <v>50863</v>
      </c>
      <c r="G508" t="s">
        <v>8219</v>
      </c>
      <c r="H508" t="s">
        <v>8235</v>
      </c>
      <c r="I508" t="s">
        <v>8255</v>
      </c>
      <c r="J508">
        <v>1433106000</v>
      </c>
      <c r="K508">
        <v>1431124572</v>
      </c>
      <c r="L508" t="b">
        <v>0</v>
      </c>
      <c r="M508">
        <v>103</v>
      </c>
      <c r="N508" t="b">
        <v>1</v>
      </c>
      <c r="O508" t="s">
        <v>8285</v>
      </c>
      <c r="P508" s="9">
        <f>IFERROR(F508/M508,"NULL")</f>
        <v>493.81553398058253</v>
      </c>
      <c r="Q508" t="str">
        <f>LEFT(O508,SEARCH("/",O508,1)-1)</f>
        <v>photography</v>
      </c>
      <c r="R508" t="str">
        <f>RIGHT(O508,LEN(O508)-SEARCH("/",O508,1))</f>
        <v>photobooks</v>
      </c>
      <c r="S508" s="17">
        <f>(((K508/60)/60)/24)+DATE(1970,1,1)</f>
        <v>42132.941805555558</v>
      </c>
      <c r="T508" s="15">
        <f>(((J508/60)/60)/24)+DATE(1970,1,1)</f>
        <v>42155.875</v>
      </c>
      <c r="U508" t="b">
        <f>AND(L508,N508)</f>
        <v>0</v>
      </c>
    </row>
    <row r="509" spans="1:21" ht="20" customHeight="1" x14ac:dyDescent="0.35">
      <c r="A509" s="13">
        <f>F509/E509</f>
        <v>1.0109999999999999</v>
      </c>
      <c r="B509">
        <v>1211</v>
      </c>
      <c r="C509" s="3" t="s">
        <v>1212</v>
      </c>
      <c r="D509" s="3" t="s">
        <v>5321</v>
      </c>
      <c r="E509" s="5">
        <v>1000</v>
      </c>
      <c r="F509" s="5">
        <v>1011</v>
      </c>
      <c r="G509" t="s">
        <v>8219</v>
      </c>
      <c r="H509" t="s">
        <v>8229</v>
      </c>
      <c r="I509" t="s">
        <v>8251</v>
      </c>
      <c r="J509">
        <v>1465505261</v>
      </c>
      <c r="K509">
        <v>1464209261</v>
      </c>
      <c r="L509" t="b">
        <v>0</v>
      </c>
      <c r="M509">
        <v>6</v>
      </c>
      <c r="N509" t="b">
        <v>1</v>
      </c>
      <c r="O509" t="s">
        <v>8285</v>
      </c>
      <c r="P509" s="9">
        <f>IFERROR(F509/M509,"NULL")</f>
        <v>168.5</v>
      </c>
      <c r="Q509" t="str">
        <f>LEFT(O509,SEARCH("/",O509,1)-1)</f>
        <v>photography</v>
      </c>
      <c r="R509" t="str">
        <f>RIGHT(O509,LEN(O509)-SEARCH("/",O509,1))</f>
        <v>photobooks</v>
      </c>
      <c r="S509" s="17">
        <f>(((K509/60)/60)/24)+DATE(1970,1,1)</f>
        <v>42515.866446759261</v>
      </c>
      <c r="T509" s="15">
        <f>(((J509/60)/60)/24)+DATE(1970,1,1)</f>
        <v>42530.866446759261</v>
      </c>
      <c r="U509" t="b">
        <f>AND(L509,N509)</f>
        <v>0</v>
      </c>
    </row>
    <row r="510" spans="1:21" ht="20" customHeight="1" x14ac:dyDescent="0.35">
      <c r="A510" s="13">
        <f>F510/E510</f>
        <v>1.2904</v>
      </c>
      <c r="B510">
        <v>1212</v>
      </c>
      <c r="C510" s="3" t="s">
        <v>1213</v>
      </c>
      <c r="D510" s="3" t="s">
        <v>5322</v>
      </c>
      <c r="E510" s="5">
        <v>2500</v>
      </c>
      <c r="F510" s="5">
        <v>3226</v>
      </c>
      <c r="G510" t="s">
        <v>8219</v>
      </c>
      <c r="H510" t="s">
        <v>8224</v>
      </c>
      <c r="I510" t="s">
        <v>8246</v>
      </c>
      <c r="J510">
        <v>1448586000</v>
      </c>
      <c r="K510">
        <v>1447195695</v>
      </c>
      <c r="L510" t="b">
        <v>0</v>
      </c>
      <c r="M510">
        <v>83</v>
      </c>
      <c r="N510" t="b">
        <v>1</v>
      </c>
      <c r="O510" t="s">
        <v>8285</v>
      </c>
      <c r="P510" s="9">
        <f>IFERROR(F510/M510,"NULL")</f>
        <v>38.867469879518069</v>
      </c>
      <c r="Q510" t="str">
        <f>LEFT(O510,SEARCH("/",O510,1)-1)</f>
        <v>photography</v>
      </c>
      <c r="R510" t="str">
        <f>RIGHT(O510,LEN(O510)-SEARCH("/",O510,1))</f>
        <v>photobooks</v>
      </c>
      <c r="S510" s="17">
        <f>(((K510/60)/60)/24)+DATE(1970,1,1)</f>
        <v>42318.950173611112</v>
      </c>
      <c r="T510" s="15">
        <f>(((J510/60)/60)/24)+DATE(1970,1,1)</f>
        <v>42335.041666666672</v>
      </c>
      <c r="U510" t="b">
        <f>AND(L510,N510)</f>
        <v>0</v>
      </c>
    </row>
    <row r="511" spans="1:21" ht="20" customHeight="1" x14ac:dyDescent="0.35">
      <c r="A511" s="13">
        <f>F511/E511</f>
        <v>1.0223076923076924</v>
      </c>
      <c r="B511">
        <v>1213</v>
      </c>
      <c r="C511" s="3" t="s">
        <v>1214</v>
      </c>
      <c r="D511" s="3" t="s">
        <v>5323</v>
      </c>
      <c r="E511" s="5">
        <v>6500</v>
      </c>
      <c r="F511" s="5">
        <v>6645</v>
      </c>
      <c r="G511" t="s">
        <v>8219</v>
      </c>
      <c r="H511" t="s">
        <v>8225</v>
      </c>
      <c r="I511" t="s">
        <v>8247</v>
      </c>
      <c r="J511">
        <v>1485886100</v>
      </c>
      <c r="K511">
        <v>1482862100</v>
      </c>
      <c r="L511" t="b">
        <v>0</v>
      </c>
      <c r="M511">
        <v>108</v>
      </c>
      <c r="N511" t="b">
        <v>1</v>
      </c>
      <c r="O511" t="s">
        <v>8285</v>
      </c>
      <c r="P511" s="9">
        <f>IFERROR(F511/M511,"NULL")</f>
        <v>61.527777777777779</v>
      </c>
      <c r="Q511" t="str">
        <f>LEFT(O511,SEARCH("/",O511,1)-1)</f>
        <v>photography</v>
      </c>
      <c r="R511" t="str">
        <f>RIGHT(O511,LEN(O511)-SEARCH("/",O511,1))</f>
        <v>photobooks</v>
      </c>
      <c r="S511" s="17">
        <f>(((K511/60)/60)/24)+DATE(1970,1,1)</f>
        <v>42731.755787037036</v>
      </c>
      <c r="T511" s="15">
        <f>(((J511/60)/60)/24)+DATE(1970,1,1)</f>
        <v>42766.755787037036</v>
      </c>
      <c r="U511" t="b">
        <f>AND(L511,N511)</f>
        <v>0</v>
      </c>
    </row>
    <row r="512" spans="1:21" ht="20" customHeight="1" x14ac:dyDescent="0.35">
      <c r="A512" s="13">
        <f>F512/E512</f>
        <v>1.3180000000000001</v>
      </c>
      <c r="B512">
        <v>1214</v>
      </c>
      <c r="C512" s="3" t="s">
        <v>1215</v>
      </c>
      <c r="D512" s="3" t="s">
        <v>5324</v>
      </c>
      <c r="E512" s="5">
        <v>2000</v>
      </c>
      <c r="F512" s="5">
        <v>2636</v>
      </c>
      <c r="G512" t="s">
        <v>8219</v>
      </c>
      <c r="H512" t="s">
        <v>8224</v>
      </c>
      <c r="I512" t="s">
        <v>8246</v>
      </c>
      <c r="J512">
        <v>1433880605</v>
      </c>
      <c r="K512">
        <v>1428696605</v>
      </c>
      <c r="L512" t="b">
        <v>0</v>
      </c>
      <c r="M512">
        <v>25</v>
      </c>
      <c r="N512" t="b">
        <v>1</v>
      </c>
      <c r="O512" t="s">
        <v>8285</v>
      </c>
      <c r="P512" s="9">
        <f>IFERROR(F512/M512,"NULL")</f>
        <v>105.44</v>
      </c>
      <c r="Q512" t="str">
        <f>LEFT(O512,SEARCH("/",O512,1)-1)</f>
        <v>photography</v>
      </c>
      <c r="R512" t="str">
        <f>RIGHT(O512,LEN(O512)-SEARCH("/",O512,1))</f>
        <v>photobooks</v>
      </c>
      <c r="S512" s="17">
        <f>(((K512/60)/60)/24)+DATE(1970,1,1)</f>
        <v>42104.840335648143</v>
      </c>
      <c r="T512" s="15">
        <f>(((J512/60)/60)/24)+DATE(1970,1,1)</f>
        <v>42164.840335648143</v>
      </c>
      <c r="U512" t="b">
        <f>AND(L512,N512)</f>
        <v>0</v>
      </c>
    </row>
    <row r="513" spans="1:21" ht="20" customHeight="1" x14ac:dyDescent="0.35">
      <c r="A513" s="13">
        <f>F513/E513</f>
        <v>7.8608020000000005</v>
      </c>
      <c r="B513">
        <v>1215</v>
      </c>
      <c r="C513" s="3" t="s">
        <v>1216</v>
      </c>
      <c r="D513" s="3" t="s">
        <v>5325</v>
      </c>
      <c r="E513" s="5">
        <v>5000</v>
      </c>
      <c r="F513" s="5">
        <v>39304.01</v>
      </c>
      <c r="G513" t="s">
        <v>8219</v>
      </c>
      <c r="H513" t="s">
        <v>8224</v>
      </c>
      <c r="I513" t="s">
        <v>8246</v>
      </c>
      <c r="J513">
        <v>1401487756</v>
      </c>
      <c r="K513">
        <v>1398895756</v>
      </c>
      <c r="L513" t="b">
        <v>0</v>
      </c>
      <c r="M513">
        <v>549</v>
      </c>
      <c r="N513" t="b">
        <v>1</v>
      </c>
      <c r="O513" t="s">
        <v>8285</v>
      </c>
      <c r="P513" s="9">
        <f>IFERROR(F513/M513,"NULL")</f>
        <v>71.592003642987251</v>
      </c>
      <c r="Q513" t="str">
        <f>LEFT(O513,SEARCH("/",O513,1)-1)</f>
        <v>photography</v>
      </c>
      <c r="R513" t="str">
        <f>RIGHT(O513,LEN(O513)-SEARCH("/",O513,1))</f>
        <v>photobooks</v>
      </c>
      <c r="S513" s="17">
        <f>(((K513/60)/60)/24)+DATE(1970,1,1)</f>
        <v>41759.923101851848</v>
      </c>
      <c r="T513" s="15">
        <f>(((J513/60)/60)/24)+DATE(1970,1,1)</f>
        <v>41789.923101851848</v>
      </c>
      <c r="U513" t="b">
        <f>AND(L513,N513)</f>
        <v>0</v>
      </c>
    </row>
    <row r="514" spans="1:21" ht="20" customHeight="1" x14ac:dyDescent="0.35">
      <c r="A514" s="13">
        <f>F514/E514</f>
        <v>1.4570000000000001</v>
      </c>
      <c r="B514">
        <v>1216</v>
      </c>
      <c r="C514" s="3" t="s">
        <v>1217</v>
      </c>
      <c r="D514" s="3" t="s">
        <v>5326</v>
      </c>
      <c r="E514" s="5">
        <v>14000</v>
      </c>
      <c r="F514" s="5">
        <v>20398</v>
      </c>
      <c r="G514" t="s">
        <v>8219</v>
      </c>
      <c r="H514" t="s">
        <v>8224</v>
      </c>
      <c r="I514" t="s">
        <v>8246</v>
      </c>
      <c r="J514">
        <v>1443826980</v>
      </c>
      <c r="K514">
        <v>1441032457</v>
      </c>
      <c r="L514" t="b">
        <v>0</v>
      </c>
      <c r="M514">
        <v>222</v>
      </c>
      <c r="N514" t="b">
        <v>1</v>
      </c>
      <c r="O514" t="s">
        <v>8285</v>
      </c>
      <c r="P514" s="9">
        <f>IFERROR(F514/M514,"NULL")</f>
        <v>91.882882882882882</v>
      </c>
      <c r="Q514" t="str">
        <f>LEFT(O514,SEARCH("/",O514,1)-1)</f>
        <v>photography</v>
      </c>
      <c r="R514" t="str">
        <f>RIGHT(O514,LEN(O514)-SEARCH("/",O514,1))</f>
        <v>photobooks</v>
      </c>
      <c r="S514" s="17">
        <f>(((K514/60)/60)/24)+DATE(1970,1,1)</f>
        <v>42247.616400462968</v>
      </c>
      <c r="T514" s="15">
        <f>(((J514/60)/60)/24)+DATE(1970,1,1)</f>
        <v>42279.960416666669</v>
      </c>
      <c r="U514" t="b">
        <f>AND(L514,N514)</f>
        <v>0</v>
      </c>
    </row>
    <row r="515" spans="1:21" ht="20" customHeight="1" x14ac:dyDescent="0.35">
      <c r="A515" s="13">
        <f>F515/E515</f>
        <v>1.026</v>
      </c>
      <c r="B515">
        <v>1217</v>
      </c>
      <c r="C515" s="3" t="s">
        <v>1218</v>
      </c>
      <c r="D515" s="3" t="s">
        <v>5327</v>
      </c>
      <c r="E515" s="5">
        <v>26500</v>
      </c>
      <c r="F515" s="5">
        <v>27189</v>
      </c>
      <c r="G515" t="s">
        <v>8219</v>
      </c>
      <c r="H515" t="s">
        <v>8224</v>
      </c>
      <c r="I515" t="s">
        <v>8246</v>
      </c>
      <c r="J515">
        <v>1468524340</v>
      </c>
      <c r="K515">
        <v>1465932340</v>
      </c>
      <c r="L515" t="b">
        <v>0</v>
      </c>
      <c r="M515">
        <v>183</v>
      </c>
      <c r="N515" t="b">
        <v>1</v>
      </c>
      <c r="O515" t="s">
        <v>8285</v>
      </c>
      <c r="P515" s="9">
        <f>IFERROR(F515/M515,"NULL")</f>
        <v>148.57377049180329</v>
      </c>
      <c r="Q515" t="str">
        <f>LEFT(O515,SEARCH("/",O515,1)-1)</f>
        <v>photography</v>
      </c>
      <c r="R515" t="str">
        <f>RIGHT(O515,LEN(O515)-SEARCH("/",O515,1))</f>
        <v>photobooks</v>
      </c>
      <c r="S515" s="17">
        <f>(((K515/60)/60)/24)+DATE(1970,1,1)</f>
        <v>42535.809490740736</v>
      </c>
      <c r="T515" s="15">
        <f>(((J515/60)/60)/24)+DATE(1970,1,1)</f>
        <v>42565.809490740736</v>
      </c>
      <c r="U515" t="b">
        <f>AND(L515,N515)</f>
        <v>0</v>
      </c>
    </row>
    <row r="516" spans="1:21" ht="20" customHeight="1" x14ac:dyDescent="0.35">
      <c r="A516" s="13">
        <f>F516/E516</f>
        <v>1.7227777777777777</v>
      </c>
      <c r="B516">
        <v>1218</v>
      </c>
      <c r="C516" s="3" t="s">
        <v>1219</v>
      </c>
      <c r="D516" s="3" t="s">
        <v>5328</v>
      </c>
      <c r="E516" s="5">
        <v>9000</v>
      </c>
      <c r="F516" s="5">
        <v>15505</v>
      </c>
      <c r="G516" t="s">
        <v>8219</v>
      </c>
      <c r="H516" t="s">
        <v>8224</v>
      </c>
      <c r="I516" t="s">
        <v>8246</v>
      </c>
      <c r="J516">
        <v>1446346800</v>
      </c>
      <c r="K516">
        <v>1443714800</v>
      </c>
      <c r="L516" t="b">
        <v>0</v>
      </c>
      <c r="M516">
        <v>89</v>
      </c>
      <c r="N516" t="b">
        <v>1</v>
      </c>
      <c r="O516" t="s">
        <v>8285</v>
      </c>
      <c r="P516" s="9">
        <f>IFERROR(F516/M516,"NULL")</f>
        <v>174.2134831460674</v>
      </c>
      <c r="Q516" t="str">
        <f>LEFT(O516,SEARCH("/",O516,1)-1)</f>
        <v>photography</v>
      </c>
      <c r="R516" t="str">
        <f>RIGHT(O516,LEN(O516)-SEARCH("/",O516,1))</f>
        <v>photobooks</v>
      </c>
      <c r="S516" s="17">
        <f>(((K516/60)/60)/24)+DATE(1970,1,1)</f>
        <v>42278.662037037036</v>
      </c>
      <c r="T516" s="15">
        <f>(((J516/60)/60)/24)+DATE(1970,1,1)</f>
        <v>42309.125</v>
      </c>
      <c r="U516" t="b">
        <f>AND(L516,N516)</f>
        <v>0</v>
      </c>
    </row>
    <row r="517" spans="1:21" ht="20" customHeight="1" x14ac:dyDescent="0.35">
      <c r="A517" s="13">
        <f>F517/E517</f>
        <v>1.5916819571865444</v>
      </c>
      <c r="B517">
        <v>1219</v>
      </c>
      <c r="C517" s="3" t="s">
        <v>1220</v>
      </c>
      <c r="D517" s="3" t="s">
        <v>5329</v>
      </c>
      <c r="E517" s="5">
        <v>16350</v>
      </c>
      <c r="F517" s="5">
        <v>26024</v>
      </c>
      <c r="G517" t="s">
        <v>8219</v>
      </c>
      <c r="H517" t="s">
        <v>8224</v>
      </c>
      <c r="I517" t="s">
        <v>8246</v>
      </c>
      <c r="J517">
        <v>1476961513</v>
      </c>
      <c r="K517">
        <v>1474369513</v>
      </c>
      <c r="L517" t="b">
        <v>0</v>
      </c>
      <c r="M517">
        <v>253</v>
      </c>
      <c r="N517" t="b">
        <v>1</v>
      </c>
      <c r="O517" t="s">
        <v>8285</v>
      </c>
      <c r="P517" s="9">
        <f>IFERROR(F517/M517,"NULL")</f>
        <v>102.86166007905139</v>
      </c>
      <c r="Q517" t="str">
        <f>LEFT(O517,SEARCH("/",O517,1)-1)</f>
        <v>photography</v>
      </c>
      <c r="R517" t="str">
        <f>RIGHT(O517,LEN(O517)-SEARCH("/",O517,1))</f>
        <v>photobooks</v>
      </c>
      <c r="S517" s="17">
        <f>(((K517/60)/60)/24)+DATE(1970,1,1)</f>
        <v>42633.461956018517</v>
      </c>
      <c r="T517" s="15">
        <f>(((J517/60)/60)/24)+DATE(1970,1,1)</f>
        <v>42663.461956018517</v>
      </c>
      <c r="U517" t="b">
        <f>AND(L517,N517)</f>
        <v>0</v>
      </c>
    </row>
    <row r="518" spans="1:21" ht="20" customHeight="1" x14ac:dyDescent="0.35">
      <c r="A518" s="13">
        <f>F518/E518</f>
        <v>1.0376666666666667</v>
      </c>
      <c r="B518">
        <v>1220</v>
      </c>
      <c r="C518" s="3" t="s">
        <v>1221</v>
      </c>
      <c r="D518" s="3" t="s">
        <v>5330</v>
      </c>
      <c r="E518" s="5">
        <v>15000</v>
      </c>
      <c r="F518" s="5">
        <v>15565</v>
      </c>
      <c r="G518" t="s">
        <v>8219</v>
      </c>
      <c r="H518" t="s">
        <v>8236</v>
      </c>
      <c r="I518" t="s">
        <v>8249</v>
      </c>
      <c r="J518">
        <v>1440515112</v>
      </c>
      <c r="K518">
        <v>1437923112</v>
      </c>
      <c r="L518" t="b">
        <v>0</v>
      </c>
      <c r="M518">
        <v>140</v>
      </c>
      <c r="N518" t="b">
        <v>1</v>
      </c>
      <c r="O518" t="s">
        <v>8285</v>
      </c>
      <c r="P518" s="9">
        <f>IFERROR(F518/M518,"NULL")</f>
        <v>111.17857142857143</v>
      </c>
      <c r="Q518" t="str">
        <f>LEFT(O518,SEARCH("/",O518,1)-1)</f>
        <v>photography</v>
      </c>
      <c r="R518" t="str">
        <f>RIGHT(O518,LEN(O518)-SEARCH("/",O518,1))</f>
        <v>photobooks</v>
      </c>
      <c r="S518" s="17">
        <f>(((K518/60)/60)/24)+DATE(1970,1,1)</f>
        <v>42211.628611111111</v>
      </c>
      <c r="T518" s="15">
        <f>(((J518/60)/60)/24)+DATE(1970,1,1)</f>
        <v>42241.628611111111</v>
      </c>
      <c r="U518" t="b">
        <f>AND(L518,N518)</f>
        <v>0</v>
      </c>
    </row>
    <row r="519" spans="1:21" ht="20" customHeight="1" x14ac:dyDescent="0.35">
      <c r="A519" s="13">
        <f>F519/E519</f>
        <v>1.1140954545454547</v>
      </c>
      <c r="B519">
        <v>1221</v>
      </c>
      <c r="C519" s="3" t="s">
        <v>1222</v>
      </c>
      <c r="D519" s="3" t="s">
        <v>5331</v>
      </c>
      <c r="E519" s="5">
        <v>2200</v>
      </c>
      <c r="F519" s="5">
        <v>2451.0100000000002</v>
      </c>
      <c r="G519" t="s">
        <v>8219</v>
      </c>
      <c r="H519" t="s">
        <v>8225</v>
      </c>
      <c r="I519" t="s">
        <v>8247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8285</v>
      </c>
      <c r="P519" s="9">
        <f>IFERROR(F519/M519,"NULL")</f>
        <v>23.796213592233013</v>
      </c>
      <c r="Q519" t="str">
        <f>LEFT(O519,SEARCH("/",O519,1)-1)</f>
        <v>photography</v>
      </c>
      <c r="R519" t="str">
        <f>RIGHT(O519,LEN(O519)-SEARCH("/",O519,1))</f>
        <v>photobooks</v>
      </c>
      <c r="S519" s="17">
        <f>(((K519/60)/60)/24)+DATE(1970,1,1)</f>
        <v>42680.47555555556</v>
      </c>
      <c r="T519" s="15">
        <f>(((J519/60)/60)/24)+DATE(1970,1,1)</f>
        <v>42708</v>
      </c>
      <c r="U519" t="b">
        <f>AND(L519,N519)</f>
        <v>0</v>
      </c>
    </row>
    <row r="520" spans="1:21" ht="20" customHeight="1" x14ac:dyDescent="0.35">
      <c r="A520" s="13">
        <f>F520/E520</f>
        <v>2.80375</v>
      </c>
      <c r="B520">
        <v>1222</v>
      </c>
      <c r="C520" s="3" t="s">
        <v>1223</v>
      </c>
      <c r="D520" s="3" t="s">
        <v>5332</v>
      </c>
      <c r="E520" s="5">
        <v>4000</v>
      </c>
      <c r="F520" s="5">
        <v>11215</v>
      </c>
      <c r="G520" t="s">
        <v>8219</v>
      </c>
      <c r="H520" t="s">
        <v>8229</v>
      </c>
      <c r="I520" t="s">
        <v>8251</v>
      </c>
      <c r="J520">
        <v>1459483200</v>
      </c>
      <c r="K520">
        <v>1456852647</v>
      </c>
      <c r="L520" t="b">
        <v>0</v>
      </c>
      <c r="M520">
        <v>138</v>
      </c>
      <c r="N520" t="b">
        <v>1</v>
      </c>
      <c r="O520" t="s">
        <v>8285</v>
      </c>
      <c r="P520" s="9">
        <f>IFERROR(F520/M520,"NULL")</f>
        <v>81.268115942028984</v>
      </c>
      <c r="Q520" t="str">
        <f>LEFT(O520,SEARCH("/",O520,1)-1)</f>
        <v>photography</v>
      </c>
      <c r="R520" t="str">
        <f>RIGHT(O520,LEN(O520)-SEARCH("/",O520,1))</f>
        <v>photobooks</v>
      </c>
      <c r="S520" s="17">
        <f>(((K520/60)/60)/24)+DATE(1970,1,1)</f>
        <v>42430.720451388886</v>
      </c>
      <c r="T520" s="15">
        <f>(((J520/60)/60)/24)+DATE(1970,1,1)</f>
        <v>42461.166666666672</v>
      </c>
      <c r="U520" t="b">
        <f>AND(L520,N520)</f>
        <v>0</v>
      </c>
    </row>
    <row r="521" spans="1:21" ht="20" customHeight="1" x14ac:dyDescent="0.35">
      <c r="A521" s="13">
        <f>F521/E521</f>
        <v>1.1210606060606061</v>
      </c>
      <c r="B521">
        <v>1223</v>
      </c>
      <c r="C521" s="3" t="s">
        <v>1224</v>
      </c>
      <c r="D521" s="3" t="s">
        <v>5333</v>
      </c>
      <c r="E521" s="5">
        <v>19800</v>
      </c>
      <c r="F521" s="5">
        <v>22197</v>
      </c>
      <c r="G521" t="s">
        <v>8219</v>
      </c>
      <c r="H521" t="s">
        <v>8224</v>
      </c>
      <c r="I521" t="s">
        <v>8246</v>
      </c>
      <c r="J521">
        <v>1478754909</v>
      </c>
      <c r="K521">
        <v>1476159309</v>
      </c>
      <c r="L521" t="b">
        <v>0</v>
      </c>
      <c r="M521">
        <v>191</v>
      </c>
      <c r="N521" t="b">
        <v>1</v>
      </c>
      <c r="O521" t="s">
        <v>8285</v>
      </c>
      <c r="P521" s="9">
        <f>IFERROR(F521/M521,"NULL")</f>
        <v>116.21465968586388</v>
      </c>
      <c r="Q521" t="str">
        <f>LEFT(O521,SEARCH("/",O521,1)-1)</f>
        <v>photography</v>
      </c>
      <c r="R521" t="str">
        <f>RIGHT(O521,LEN(O521)-SEARCH("/",O521,1))</f>
        <v>photobooks</v>
      </c>
      <c r="S521" s="17">
        <f>(((K521/60)/60)/24)+DATE(1970,1,1)</f>
        <v>42654.177187499998</v>
      </c>
      <c r="T521" s="15">
        <f>(((J521/60)/60)/24)+DATE(1970,1,1)</f>
        <v>42684.218854166669</v>
      </c>
      <c r="U521" t="b">
        <f>AND(L521,N521)</f>
        <v>0</v>
      </c>
    </row>
    <row r="522" spans="1:21" ht="20" customHeight="1" x14ac:dyDescent="0.35">
      <c r="A522" s="13">
        <f>F522/E522</f>
        <v>1.038</v>
      </c>
      <c r="B522">
        <v>1244</v>
      </c>
      <c r="C522" s="3" t="s">
        <v>1245</v>
      </c>
      <c r="D522" s="3" t="s">
        <v>5354</v>
      </c>
      <c r="E522" s="5">
        <v>2000</v>
      </c>
      <c r="F522" s="5">
        <v>2076</v>
      </c>
      <c r="G522" t="s">
        <v>8219</v>
      </c>
      <c r="H522" t="s">
        <v>8224</v>
      </c>
      <c r="I522" t="s">
        <v>8246</v>
      </c>
      <c r="J522">
        <v>1366664400</v>
      </c>
      <c r="K522">
        <v>1363981723</v>
      </c>
      <c r="L522" t="b">
        <v>1</v>
      </c>
      <c r="M522">
        <v>45</v>
      </c>
      <c r="N522" t="b">
        <v>1</v>
      </c>
      <c r="O522" t="s">
        <v>8276</v>
      </c>
      <c r="P522" s="9">
        <f>IFERROR(F522/M522,"NULL")</f>
        <v>46.133333333333333</v>
      </c>
      <c r="Q522" t="str">
        <f>LEFT(O522,SEARCH("/",O522,1)-1)</f>
        <v>music</v>
      </c>
      <c r="R522" t="str">
        <f>RIGHT(O522,LEN(O522)-SEARCH("/",O522,1))</f>
        <v>rock</v>
      </c>
      <c r="S522" s="17">
        <f>(((K522/60)/60)/24)+DATE(1970,1,1)</f>
        <v>41355.825497685182</v>
      </c>
      <c r="T522" s="15">
        <f>(((J522/60)/60)/24)+DATE(1970,1,1)</f>
        <v>41386.875</v>
      </c>
      <c r="U522" t="b">
        <f>AND(L522,N522)</f>
        <v>1</v>
      </c>
    </row>
    <row r="523" spans="1:21" ht="20" customHeight="1" x14ac:dyDescent="0.35">
      <c r="A523" s="13">
        <f>F523/E523</f>
        <v>1.2024999999999999</v>
      </c>
      <c r="B523">
        <v>1245</v>
      </c>
      <c r="C523" s="3" t="s">
        <v>1246</v>
      </c>
      <c r="D523" s="3" t="s">
        <v>5355</v>
      </c>
      <c r="E523" s="5">
        <v>2000</v>
      </c>
      <c r="F523" s="5">
        <v>2405</v>
      </c>
      <c r="G523" t="s">
        <v>8219</v>
      </c>
      <c r="H523" t="s">
        <v>8224</v>
      </c>
      <c r="I523" t="s">
        <v>8246</v>
      </c>
      <c r="J523">
        <v>1402755834</v>
      </c>
      <c r="K523">
        <v>1400163834</v>
      </c>
      <c r="L523" t="b">
        <v>1</v>
      </c>
      <c r="M523">
        <v>17</v>
      </c>
      <c r="N523" t="b">
        <v>1</v>
      </c>
      <c r="O523" t="s">
        <v>8276</v>
      </c>
      <c r="P523" s="9">
        <f>IFERROR(F523/M523,"NULL")</f>
        <v>141.47058823529412</v>
      </c>
      <c r="Q523" t="str">
        <f>LEFT(O523,SEARCH("/",O523,1)-1)</f>
        <v>music</v>
      </c>
      <c r="R523" t="str">
        <f>RIGHT(O523,LEN(O523)-SEARCH("/",O523,1))</f>
        <v>rock</v>
      </c>
      <c r="S523" s="17">
        <f>(((K523/60)/60)/24)+DATE(1970,1,1)</f>
        <v>41774.599930555552</v>
      </c>
      <c r="T523" s="15">
        <f>(((J523/60)/60)/24)+DATE(1970,1,1)</f>
        <v>41804.599930555552</v>
      </c>
      <c r="U523" t="b">
        <f>AND(L523,N523)</f>
        <v>1</v>
      </c>
    </row>
    <row r="524" spans="1:21" ht="20" customHeight="1" x14ac:dyDescent="0.35">
      <c r="A524" s="13">
        <f>F524/E524</f>
        <v>1.17</v>
      </c>
      <c r="B524">
        <v>1246</v>
      </c>
      <c r="C524" s="3" t="s">
        <v>1247</v>
      </c>
      <c r="D524" s="3" t="s">
        <v>5356</v>
      </c>
      <c r="E524" s="5">
        <v>2000</v>
      </c>
      <c r="F524" s="5">
        <v>2340</v>
      </c>
      <c r="G524" t="s">
        <v>8219</v>
      </c>
      <c r="H524" t="s">
        <v>8224</v>
      </c>
      <c r="I524" t="s">
        <v>8246</v>
      </c>
      <c r="J524">
        <v>1323136949</v>
      </c>
      <c r="K524">
        <v>1319245349</v>
      </c>
      <c r="L524" t="b">
        <v>1</v>
      </c>
      <c r="M524">
        <v>31</v>
      </c>
      <c r="N524" t="b">
        <v>1</v>
      </c>
      <c r="O524" t="s">
        <v>8276</v>
      </c>
      <c r="P524" s="9">
        <f>IFERROR(F524/M524,"NULL")</f>
        <v>75.483870967741936</v>
      </c>
      <c r="Q524" t="str">
        <f>LEFT(O524,SEARCH("/",O524,1)-1)</f>
        <v>music</v>
      </c>
      <c r="R524" t="str">
        <f>RIGHT(O524,LEN(O524)-SEARCH("/",O524,1))</f>
        <v>rock</v>
      </c>
      <c r="S524" s="17">
        <f>(((K524/60)/60)/24)+DATE(1970,1,1)</f>
        <v>40838.043391203704</v>
      </c>
      <c r="T524" s="15">
        <f>(((J524/60)/60)/24)+DATE(1970,1,1)</f>
        <v>40883.085057870368</v>
      </c>
      <c r="U524" t="b">
        <f>AND(L524,N524)</f>
        <v>1</v>
      </c>
    </row>
    <row r="525" spans="1:21" ht="20" customHeight="1" x14ac:dyDescent="0.35">
      <c r="A525" s="13">
        <f>F525/E525</f>
        <v>1.2214285714285715</v>
      </c>
      <c r="B525">
        <v>1247</v>
      </c>
      <c r="C525" s="3" t="s">
        <v>1248</v>
      </c>
      <c r="D525" s="3" t="s">
        <v>5357</v>
      </c>
      <c r="E525" s="5">
        <v>3500</v>
      </c>
      <c r="F525" s="5">
        <v>4275</v>
      </c>
      <c r="G525" t="s">
        <v>8219</v>
      </c>
      <c r="H525" t="s">
        <v>8224</v>
      </c>
      <c r="I525" t="s">
        <v>8246</v>
      </c>
      <c r="J525">
        <v>1367823655</v>
      </c>
      <c r="K525">
        <v>1365231655</v>
      </c>
      <c r="L525" t="b">
        <v>1</v>
      </c>
      <c r="M525">
        <v>50</v>
      </c>
      <c r="N525" t="b">
        <v>1</v>
      </c>
      <c r="O525" t="s">
        <v>8276</v>
      </c>
      <c r="P525" s="9">
        <f>IFERROR(F525/M525,"NULL")</f>
        <v>85.5</v>
      </c>
      <c r="Q525" t="str">
        <f>LEFT(O525,SEARCH("/",O525,1)-1)</f>
        <v>music</v>
      </c>
      <c r="R525" t="str">
        <f>RIGHT(O525,LEN(O525)-SEARCH("/",O525,1))</f>
        <v>rock</v>
      </c>
      <c r="S525" s="17">
        <f>(((K525/60)/60)/24)+DATE(1970,1,1)</f>
        <v>41370.292303240742</v>
      </c>
      <c r="T525" s="15">
        <f>(((J525/60)/60)/24)+DATE(1970,1,1)</f>
        <v>41400.292303240742</v>
      </c>
      <c r="U525" t="b">
        <f>AND(L525,N525)</f>
        <v>1</v>
      </c>
    </row>
    <row r="526" spans="1:21" ht="20" customHeight="1" x14ac:dyDescent="0.35">
      <c r="A526" s="13">
        <f>F526/E526</f>
        <v>1.5164</v>
      </c>
      <c r="B526">
        <v>1248</v>
      </c>
      <c r="C526" s="3" t="s">
        <v>1249</v>
      </c>
      <c r="D526" s="3" t="s">
        <v>5358</v>
      </c>
      <c r="E526" s="5">
        <v>2500</v>
      </c>
      <c r="F526" s="5">
        <v>3791</v>
      </c>
      <c r="G526" t="s">
        <v>8219</v>
      </c>
      <c r="H526" t="s">
        <v>8224</v>
      </c>
      <c r="I526" t="s">
        <v>8246</v>
      </c>
      <c r="J526">
        <v>1402642740</v>
      </c>
      <c r="K526">
        <v>1399563953</v>
      </c>
      <c r="L526" t="b">
        <v>1</v>
      </c>
      <c r="M526">
        <v>59</v>
      </c>
      <c r="N526" t="b">
        <v>1</v>
      </c>
      <c r="O526" t="s">
        <v>8276</v>
      </c>
      <c r="P526" s="9">
        <f>IFERROR(F526/M526,"NULL")</f>
        <v>64.254237288135599</v>
      </c>
      <c r="Q526" t="str">
        <f>LEFT(O526,SEARCH("/",O526,1)-1)</f>
        <v>music</v>
      </c>
      <c r="R526" t="str">
        <f>RIGHT(O526,LEN(O526)-SEARCH("/",O526,1))</f>
        <v>rock</v>
      </c>
      <c r="S526" s="17">
        <f>(((K526/60)/60)/24)+DATE(1970,1,1)</f>
        <v>41767.656863425924</v>
      </c>
      <c r="T526" s="15">
        <f>(((J526/60)/60)/24)+DATE(1970,1,1)</f>
        <v>41803.290972222225</v>
      </c>
      <c r="U526" t="b">
        <f>AND(L526,N526)</f>
        <v>1</v>
      </c>
    </row>
    <row r="527" spans="1:21" ht="20" customHeight="1" x14ac:dyDescent="0.35">
      <c r="A527" s="13">
        <f>F527/E527</f>
        <v>1.0444</v>
      </c>
      <c r="B527">
        <v>1249</v>
      </c>
      <c r="C527" s="3" t="s">
        <v>1250</v>
      </c>
      <c r="D527" s="3" t="s">
        <v>5359</v>
      </c>
      <c r="E527" s="5">
        <v>5000</v>
      </c>
      <c r="F527" s="5">
        <v>5222</v>
      </c>
      <c r="G527" t="s">
        <v>8219</v>
      </c>
      <c r="H527" t="s">
        <v>8224</v>
      </c>
      <c r="I527" t="s">
        <v>8246</v>
      </c>
      <c r="J527">
        <v>1341683211</v>
      </c>
      <c r="K527">
        <v>1339091211</v>
      </c>
      <c r="L527" t="b">
        <v>1</v>
      </c>
      <c r="M527">
        <v>81</v>
      </c>
      <c r="N527" t="b">
        <v>1</v>
      </c>
      <c r="O527" t="s">
        <v>8276</v>
      </c>
      <c r="P527" s="9">
        <f>IFERROR(F527/M527,"NULL")</f>
        <v>64.46913580246914</v>
      </c>
      <c r="Q527" t="str">
        <f>LEFT(O527,SEARCH("/",O527,1)-1)</f>
        <v>music</v>
      </c>
      <c r="R527" t="str">
        <f>RIGHT(O527,LEN(O527)-SEARCH("/",O527,1))</f>
        <v>rock</v>
      </c>
      <c r="S527" s="17">
        <f>(((K527/60)/60)/24)+DATE(1970,1,1)</f>
        <v>41067.74086805556</v>
      </c>
      <c r="T527" s="15">
        <f>(((J527/60)/60)/24)+DATE(1970,1,1)</f>
        <v>41097.74086805556</v>
      </c>
      <c r="U527" t="b">
        <f>AND(L527,N527)</f>
        <v>1</v>
      </c>
    </row>
    <row r="528" spans="1:21" ht="20" customHeight="1" x14ac:dyDescent="0.35">
      <c r="A528" s="13">
        <f>F528/E528</f>
        <v>2.0015333333333332</v>
      </c>
      <c r="B528">
        <v>1250</v>
      </c>
      <c r="C528" s="3" t="s">
        <v>1251</v>
      </c>
      <c r="D528" s="3" t="s">
        <v>5360</v>
      </c>
      <c r="E528" s="5">
        <v>30000</v>
      </c>
      <c r="F528" s="5">
        <v>60046</v>
      </c>
      <c r="G528" t="s">
        <v>8219</v>
      </c>
      <c r="H528" t="s">
        <v>8224</v>
      </c>
      <c r="I528" t="s">
        <v>8246</v>
      </c>
      <c r="J528">
        <v>1410017131</v>
      </c>
      <c r="K528">
        <v>1406129131</v>
      </c>
      <c r="L528" t="b">
        <v>1</v>
      </c>
      <c r="M528">
        <v>508</v>
      </c>
      <c r="N528" t="b">
        <v>1</v>
      </c>
      <c r="O528" t="s">
        <v>8276</v>
      </c>
      <c r="P528" s="9">
        <f>IFERROR(F528/M528,"NULL")</f>
        <v>118.2007874015748</v>
      </c>
      <c r="Q528" t="str">
        <f>LEFT(O528,SEARCH("/",O528,1)-1)</f>
        <v>music</v>
      </c>
      <c r="R528" t="str">
        <f>RIGHT(O528,LEN(O528)-SEARCH("/",O528,1))</f>
        <v>rock</v>
      </c>
      <c r="S528" s="17">
        <f>(((K528/60)/60)/24)+DATE(1970,1,1)</f>
        <v>41843.64271990741</v>
      </c>
      <c r="T528" s="15">
        <f>(((J528/60)/60)/24)+DATE(1970,1,1)</f>
        <v>41888.64271990741</v>
      </c>
      <c r="U528" t="b">
        <f>AND(L528,N528)</f>
        <v>1</v>
      </c>
    </row>
    <row r="529" spans="1:21" ht="20" customHeight="1" x14ac:dyDescent="0.35">
      <c r="A529" s="13">
        <f>F529/E529</f>
        <v>1.018</v>
      </c>
      <c r="B529">
        <v>1251</v>
      </c>
      <c r="C529" s="3" t="s">
        <v>1252</v>
      </c>
      <c r="D529" s="3" t="s">
        <v>5361</v>
      </c>
      <c r="E529" s="5">
        <v>6000</v>
      </c>
      <c r="F529" s="5">
        <v>6108</v>
      </c>
      <c r="G529" t="s">
        <v>8219</v>
      </c>
      <c r="H529" t="s">
        <v>8224</v>
      </c>
      <c r="I529" t="s">
        <v>8246</v>
      </c>
      <c r="J529">
        <v>1316979167</v>
      </c>
      <c r="K529">
        <v>1311795167</v>
      </c>
      <c r="L529" t="b">
        <v>1</v>
      </c>
      <c r="M529">
        <v>74</v>
      </c>
      <c r="N529" t="b">
        <v>1</v>
      </c>
      <c r="O529" t="s">
        <v>8276</v>
      </c>
      <c r="P529" s="9">
        <f>IFERROR(F529/M529,"NULL")</f>
        <v>82.540540540540547</v>
      </c>
      <c r="Q529" t="str">
        <f>LEFT(O529,SEARCH("/",O529,1)-1)</f>
        <v>music</v>
      </c>
      <c r="R529" t="str">
        <f>RIGHT(O529,LEN(O529)-SEARCH("/",O529,1))</f>
        <v>rock</v>
      </c>
      <c r="S529" s="17">
        <f>(((K529/60)/60)/24)+DATE(1970,1,1)</f>
        <v>40751.814432870371</v>
      </c>
      <c r="T529" s="15">
        <f>(((J529/60)/60)/24)+DATE(1970,1,1)</f>
        <v>40811.814432870371</v>
      </c>
      <c r="U529" t="b">
        <f>AND(L529,N529)</f>
        <v>1</v>
      </c>
    </row>
    <row r="530" spans="1:21" ht="20" customHeight="1" x14ac:dyDescent="0.35">
      <c r="A530" s="13">
        <f>F530/E530</f>
        <v>1.3765714285714286</v>
      </c>
      <c r="B530">
        <v>1252</v>
      </c>
      <c r="C530" s="3" t="s">
        <v>1253</v>
      </c>
      <c r="D530" s="3" t="s">
        <v>5362</v>
      </c>
      <c r="E530" s="5">
        <v>3500</v>
      </c>
      <c r="F530" s="5">
        <v>4818</v>
      </c>
      <c r="G530" t="s">
        <v>8219</v>
      </c>
      <c r="H530" t="s">
        <v>8224</v>
      </c>
      <c r="I530" t="s">
        <v>8246</v>
      </c>
      <c r="J530">
        <v>1382658169</v>
      </c>
      <c r="K530">
        <v>1380238969</v>
      </c>
      <c r="L530" t="b">
        <v>1</v>
      </c>
      <c r="M530">
        <v>141</v>
      </c>
      <c r="N530" t="b">
        <v>1</v>
      </c>
      <c r="O530" t="s">
        <v>8276</v>
      </c>
      <c r="P530" s="9">
        <f>IFERROR(F530/M530,"NULL")</f>
        <v>34.170212765957444</v>
      </c>
      <c r="Q530" t="str">
        <f>LEFT(O530,SEARCH("/",O530,1)-1)</f>
        <v>music</v>
      </c>
      <c r="R530" t="str">
        <f>RIGHT(O530,LEN(O530)-SEARCH("/",O530,1))</f>
        <v>rock</v>
      </c>
      <c r="S530" s="17">
        <f>(((K530/60)/60)/24)+DATE(1970,1,1)</f>
        <v>41543.988067129627</v>
      </c>
      <c r="T530" s="15">
        <f>(((J530/60)/60)/24)+DATE(1970,1,1)</f>
        <v>41571.988067129627</v>
      </c>
      <c r="U530" t="b">
        <f>AND(L530,N530)</f>
        <v>1</v>
      </c>
    </row>
    <row r="531" spans="1:21" ht="20" customHeight="1" x14ac:dyDescent="0.35">
      <c r="A531" s="13">
        <f>F531/E531</f>
        <v>3038.3319999999999</v>
      </c>
      <c r="B531">
        <v>1253</v>
      </c>
      <c r="C531" s="3" t="s">
        <v>1254</v>
      </c>
      <c r="D531" s="3" t="s">
        <v>5363</v>
      </c>
      <c r="E531" s="5">
        <v>10</v>
      </c>
      <c r="F531" s="5">
        <v>30383.32</v>
      </c>
      <c r="G531" t="s">
        <v>8219</v>
      </c>
      <c r="H531" t="s">
        <v>8224</v>
      </c>
      <c r="I531" t="s">
        <v>8246</v>
      </c>
      <c r="J531">
        <v>1409770107</v>
      </c>
      <c r="K531">
        <v>1407178107</v>
      </c>
      <c r="L531" t="b">
        <v>1</v>
      </c>
      <c r="M531">
        <v>711</v>
      </c>
      <c r="N531" t="b">
        <v>1</v>
      </c>
      <c r="O531" t="s">
        <v>8276</v>
      </c>
      <c r="P531" s="9">
        <f>IFERROR(F531/M531,"NULL")</f>
        <v>42.73322081575246</v>
      </c>
      <c r="Q531" t="str">
        <f>LEFT(O531,SEARCH("/",O531,1)-1)</f>
        <v>music</v>
      </c>
      <c r="R531" t="str">
        <f>RIGHT(O531,LEN(O531)-SEARCH("/",O531,1))</f>
        <v>rock</v>
      </c>
      <c r="S531" s="17">
        <f>(((K531/60)/60)/24)+DATE(1970,1,1)</f>
        <v>41855.783645833333</v>
      </c>
      <c r="T531" s="15">
        <f>(((J531/60)/60)/24)+DATE(1970,1,1)</f>
        <v>41885.783645833333</v>
      </c>
      <c r="U531" t="b">
        <f>AND(L531,N531)</f>
        <v>1</v>
      </c>
    </row>
    <row r="532" spans="1:21" ht="20" customHeight="1" x14ac:dyDescent="0.35">
      <c r="A532" s="13">
        <f>F532/E532</f>
        <v>1.9885074626865671</v>
      </c>
      <c r="B532">
        <v>1254</v>
      </c>
      <c r="C532" s="3" t="s">
        <v>1255</v>
      </c>
      <c r="D532" s="3" t="s">
        <v>5364</v>
      </c>
      <c r="E532" s="5">
        <v>6700</v>
      </c>
      <c r="F532" s="5">
        <v>13323</v>
      </c>
      <c r="G532" t="s">
        <v>8219</v>
      </c>
      <c r="H532" t="s">
        <v>8224</v>
      </c>
      <c r="I532" t="s">
        <v>8246</v>
      </c>
      <c r="J532">
        <v>1293857940</v>
      </c>
      <c r="K532">
        <v>1288968886</v>
      </c>
      <c r="L532" t="b">
        <v>1</v>
      </c>
      <c r="M532">
        <v>141</v>
      </c>
      <c r="N532" t="b">
        <v>1</v>
      </c>
      <c r="O532" t="s">
        <v>8276</v>
      </c>
      <c r="P532" s="9">
        <f>IFERROR(F532/M532,"NULL")</f>
        <v>94.489361702127653</v>
      </c>
      <c r="Q532" t="str">
        <f>LEFT(O532,SEARCH("/",O532,1)-1)</f>
        <v>music</v>
      </c>
      <c r="R532" t="str">
        <f>RIGHT(O532,LEN(O532)-SEARCH("/",O532,1))</f>
        <v>rock</v>
      </c>
      <c r="S532" s="17">
        <f>(((K532/60)/60)/24)+DATE(1970,1,1)</f>
        <v>40487.621365740742</v>
      </c>
      <c r="T532" s="15">
        <f>(((J532/60)/60)/24)+DATE(1970,1,1)</f>
        <v>40544.207638888889</v>
      </c>
      <c r="U532" t="b">
        <f>AND(L532,N532)</f>
        <v>1</v>
      </c>
    </row>
    <row r="533" spans="1:21" ht="20" customHeight="1" x14ac:dyDescent="0.35">
      <c r="A533" s="13">
        <f>F533/E533</f>
        <v>2.0236666666666667</v>
      </c>
      <c r="B533">
        <v>1255</v>
      </c>
      <c r="C533" s="3" t="s">
        <v>1256</v>
      </c>
      <c r="D533" s="3" t="s">
        <v>5365</v>
      </c>
      <c r="E533" s="5">
        <v>3000</v>
      </c>
      <c r="F533" s="5">
        <v>6071</v>
      </c>
      <c r="G533" t="s">
        <v>8219</v>
      </c>
      <c r="H533" t="s">
        <v>8224</v>
      </c>
      <c r="I533" t="s">
        <v>8246</v>
      </c>
      <c r="J533">
        <v>1385932652</v>
      </c>
      <c r="K533">
        <v>1383337052</v>
      </c>
      <c r="L533" t="b">
        <v>1</v>
      </c>
      <c r="M533">
        <v>109</v>
      </c>
      <c r="N533" t="b">
        <v>1</v>
      </c>
      <c r="O533" t="s">
        <v>8276</v>
      </c>
      <c r="P533" s="9">
        <f>IFERROR(F533/M533,"NULL")</f>
        <v>55.697247706422019</v>
      </c>
      <c r="Q533" t="str">
        <f>LEFT(O533,SEARCH("/",O533,1)-1)</f>
        <v>music</v>
      </c>
      <c r="R533" t="str">
        <f>RIGHT(O533,LEN(O533)-SEARCH("/",O533,1))</f>
        <v>rock</v>
      </c>
      <c r="S533" s="17">
        <f>(((K533/60)/60)/24)+DATE(1970,1,1)</f>
        <v>41579.845509259263</v>
      </c>
      <c r="T533" s="15">
        <f>(((J533/60)/60)/24)+DATE(1970,1,1)</f>
        <v>41609.887175925927</v>
      </c>
      <c r="U533" t="b">
        <f>AND(L533,N533)</f>
        <v>1</v>
      </c>
    </row>
    <row r="534" spans="1:21" ht="20" customHeight="1" x14ac:dyDescent="0.35">
      <c r="A534" s="13">
        <f>F534/E534</f>
        <v>1.1796376666666666</v>
      </c>
      <c r="B534">
        <v>1256</v>
      </c>
      <c r="C534" s="3" t="s">
        <v>1257</v>
      </c>
      <c r="D534" s="3" t="s">
        <v>5366</v>
      </c>
      <c r="E534" s="5">
        <v>30000</v>
      </c>
      <c r="F534" s="5">
        <v>35389.129999999997</v>
      </c>
      <c r="G534" t="s">
        <v>8219</v>
      </c>
      <c r="H534" t="s">
        <v>8224</v>
      </c>
      <c r="I534" t="s">
        <v>8246</v>
      </c>
      <c r="J534">
        <v>1329084231</v>
      </c>
      <c r="K534">
        <v>1326492231</v>
      </c>
      <c r="L534" t="b">
        <v>1</v>
      </c>
      <c r="M534">
        <v>361</v>
      </c>
      <c r="N534" t="b">
        <v>1</v>
      </c>
      <c r="O534" t="s">
        <v>8276</v>
      </c>
      <c r="P534" s="9">
        <f>IFERROR(F534/M534,"NULL")</f>
        <v>98.030831024930734</v>
      </c>
      <c r="Q534" t="str">
        <f>LEFT(O534,SEARCH("/",O534,1)-1)</f>
        <v>music</v>
      </c>
      <c r="R534" t="str">
        <f>RIGHT(O534,LEN(O534)-SEARCH("/",O534,1))</f>
        <v>rock</v>
      </c>
      <c r="S534" s="17">
        <f>(((K534/60)/60)/24)+DATE(1970,1,1)</f>
        <v>40921.919340277782</v>
      </c>
      <c r="T534" s="15">
        <f>(((J534/60)/60)/24)+DATE(1970,1,1)</f>
        <v>40951.919340277782</v>
      </c>
      <c r="U534" t="b">
        <f>AND(L534,N534)</f>
        <v>1</v>
      </c>
    </row>
    <row r="535" spans="1:21" ht="20" customHeight="1" x14ac:dyDescent="0.35">
      <c r="A535" s="13">
        <f>F535/E535</f>
        <v>2.9472727272727273</v>
      </c>
      <c r="B535">
        <v>1257</v>
      </c>
      <c r="C535" s="3" t="s">
        <v>1258</v>
      </c>
      <c r="D535" s="3" t="s">
        <v>5367</v>
      </c>
      <c r="E535" s="5">
        <v>5500</v>
      </c>
      <c r="F535" s="5">
        <v>16210</v>
      </c>
      <c r="G535" t="s">
        <v>8219</v>
      </c>
      <c r="H535" t="s">
        <v>8224</v>
      </c>
      <c r="I535" t="s">
        <v>8246</v>
      </c>
      <c r="J535">
        <v>1301792590</v>
      </c>
      <c r="K535">
        <v>1297562590</v>
      </c>
      <c r="L535" t="b">
        <v>1</v>
      </c>
      <c r="M535">
        <v>176</v>
      </c>
      <c r="N535" t="b">
        <v>1</v>
      </c>
      <c r="O535" t="s">
        <v>8276</v>
      </c>
      <c r="P535" s="9">
        <f>IFERROR(F535/M535,"NULL")</f>
        <v>92.102272727272734</v>
      </c>
      <c r="Q535" t="str">
        <f>LEFT(O535,SEARCH("/",O535,1)-1)</f>
        <v>music</v>
      </c>
      <c r="R535" t="str">
        <f>RIGHT(O535,LEN(O535)-SEARCH("/",O535,1))</f>
        <v>rock</v>
      </c>
      <c r="S535" s="17">
        <f>(((K535/60)/60)/24)+DATE(1970,1,1)</f>
        <v>40587.085532407407</v>
      </c>
      <c r="T535" s="15">
        <f>(((J535/60)/60)/24)+DATE(1970,1,1)</f>
        <v>40636.043865740743</v>
      </c>
      <c r="U535" t="b">
        <f>AND(L535,N535)</f>
        <v>1</v>
      </c>
    </row>
    <row r="536" spans="1:21" ht="20" customHeight="1" x14ac:dyDescent="0.35">
      <c r="A536" s="13">
        <f>F536/E536</f>
        <v>2.1314633333333335</v>
      </c>
      <c r="B536">
        <v>1258</v>
      </c>
      <c r="C536" s="3" t="s">
        <v>1259</v>
      </c>
      <c r="D536" s="3" t="s">
        <v>5368</v>
      </c>
      <c r="E536" s="5">
        <v>12000</v>
      </c>
      <c r="F536" s="5">
        <v>25577.56</v>
      </c>
      <c r="G536" t="s">
        <v>8219</v>
      </c>
      <c r="H536" t="s">
        <v>8224</v>
      </c>
      <c r="I536" t="s">
        <v>8246</v>
      </c>
      <c r="J536">
        <v>1377960012</v>
      </c>
      <c r="K536">
        <v>1375368012</v>
      </c>
      <c r="L536" t="b">
        <v>1</v>
      </c>
      <c r="M536">
        <v>670</v>
      </c>
      <c r="N536" t="b">
        <v>1</v>
      </c>
      <c r="O536" t="s">
        <v>8276</v>
      </c>
      <c r="P536" s="9">
        <f>IFERROR(F536/M536,"NULL")</f>
        <v>38.175462686567165</v>
      </c>
      <c r="Q536" t="str">
        <f>LEFT(O536,SEARCH("/",O536,1)-1)</f>
        <v>music</v>
      </c>
      <c r="R536" t="str">
        <f>RIGHT(O536,LEN(O536)-SEARCH("/",O536,1))</f>
        <v>rock</v>
      </c>
      <c r="S536" s="17">
        <f>(((K536/60)/60)/24)+DATE(1970,1,1)</f>
        <v>41487.611250000002</v>
      </c>
      <c r="T536" s="15">
        <f>(((J536/60)/60)/24)+DATE(1970,1,1)</f>
        <v>41517.611250000002</v>
      </c>
      <c r="U536" t="b">
        <f>AND(L536,N536)</f>
        <v>1</v>
      </c>
    </row>
    <row r="537" spans="1:21" ht="20" customHeight="1" x14ac:dyDescent="0.35">
      <c r="A537" s="13">
        <f>F537/E537</f>
        <v>1.0424</v>
      </c>
      <c r="B537">
        <v>1259</v>
      </c>
      <c r="C537" s="3" t="s">
        <v>1260</v>
      </c>
      <c r="D537" s="3" t="s">
        <v>5369</v>
      </c>
      <c r="E537" s="5">
        <v>2500</v>
      </c>
      <c r="F537" s="5">
        <v>2606</v>
      </c>
      <c r="G537" t="s">
        <v>8219</v>
      </c>
      <c r="H537" t="s">
        <v>8224</v>
      </c>
      <c r="I537" t="s">
        <v>8246</v>
      </c>
      <c r="J537">
        <v>1402286340</v>
      </c>
      <c r="K537">
        <v>1399504664</v>
      </c>
      <c r="L537" t="b">
        <v>1</v>
      </c>
      <c r="M537">
        <v>96</v>
      </c>
      <c r="N537" t="b">
        <v>1</v>
      </c>
      <c r="O537" t="s">
        <v>8276</v>
      </c>
      <c r="P537" s="9">
        <f>IFERROR(F537/M537,"NULL")</f>
        <v>27.145833333333332</v>
      </c>
      <c r="Q537" t="str">
        <f>LEFT(O537,SEARCH("/",O537,1)-1)</f>
        <v>music</v>
      </c>
      <c r="R537" t="str">
        <f>RIGHT(O537,LEN(O537)-SEARCH("/",O537,1))</f>
        <v>rock</v>
      </c>
      <c r="S537" s="17">
        <f>(((K537/60)/60)/24)+DATE(1970,1,1)</f>
        <v>41766.970648148148</v>
      </c>
      <c r="T537" s="15">
        <f>(((J537/60)/60)/24)+DATE(1970,1,1)</f>
        <v>41799.165972222225</v>
      </c>
      <c r="U537" t="b">
        <f>AND(L537,N537)</f>
        <v>1</v>
      </c>
    </row>
    <row r="538" spans="1:21" ht="20" customHeight="1" x14ac:dyDescent="0.35">
      <c r="A538" s="13">
        <f>F538/E538</f>
        <v>1.1366666666666667</v>
      </c>
      <c r="B538">
        <v>1260</v>
      </c>
      <c r="C538" s="3" t="s">
        <v>1261</v>
      </c>
      <c r="D538" s="3" t="s">
        <v>5370</v>
      </c>
      <c r="E538" s="5">
        <v>3300</v>
      </c>
      <c r="F538" s="5">
        <v>3751</v>
      </c>
      <c r="G538" t="s">
        <v>8219</v>
      </c>
      <c r="H538" t="s">
        <v>8224</v>
      </c>
      <c r="I538" t="s">
        <v>8246</v>
      </c>
      <c r="J538">
        <v>1393445620</v>
      </c>
      <c r="K538">
        <v>1390853620</v>
      </c>
      <c r="L538" t="b">
        <v>1</v>
      </c>
      <c r="M538">
        <v>74</v>
      </c>
      <c r="N538" t="b">
        <v>1</v>
      </c>
      <c r="O538" t="s">
        <v>8276</v>
      </c>
      <c r="P538" s="9">
        <f>IFERROR(F538/M538,"NULL")</f>
        <v>50.689189189189186</v>
      </c>
      <c r="Q538" t="str">
        <f>LEFT(O538,SEARCH("/",O538,1)-1)</f>
        <v>music</v>
      </c>
      <c r="R538" t="str">
        <f>RIGHT(O538,LEN(O538)-SEARCH("/",O538,1))</f>
        <v>rock</v>
      </c>
      <c r="S538" s="17">
        <f>(((K538/60)/60)/24)+DATE(1970,1,1)</f>
        <v>41666.842824074076</v>
      </c>
      <c r="T538" s="15">
        <f>(((J538/60)/60)/24)+DATE(1970,1,1)</f>
        <v>41696.842824074076</v>
      </c>
      <c r="U538" t="b">
        <f>AND(L538,N538)</f>
        <v>1</v>
      </c>
    </row>
    <row r="539" spans="1:21" ht="20" customHeight="1" x14ac:dyDescent="0.35">
      <c r="A539" s="13">
        <f>F539/E539</f>
        <v>1.0125</v>
      </c>
      <c r="B539">
        <v>1261</v>
      </c>
      <c r="C539" s="3" t="s">
        <v>1262</v>
      </c>
      <c r="D539" s="3" t="s">
        <v>5371</v>
      </c>
      <c r="E539" s="5">
        <v>2000</v>
      </c>
      <c r="F539" s="5">
        <v>2025</v>
      </c>
      <c r="G539" t="s">
        <v>8219</v>
      </c>
      <c r="H539" t="s">
        <v>8224</v>
      </c>
      <c r="I539" t="s">
        <v>8246</v>
      </c>
      <c r="J539">
        <v>1390983227</v>
      </c>
      <c r="K539">
        <v>1388391227</v>
      </c>
      <c r="L539" t="b">
        <v>1</v>
      </c>
      <c r="M539">
        <v>52</v>
      </c>
      <c r="N539" t="b">
        <v>1</v>
      </c>
      <c r="O539" t="s">
        <v>8276</v>
      </c>
      <c r="P539" s="9">
        <f>IFERROR(F539/M539,"NULL")</f>
        <v>38.942307692307693</v>
      </c>
      <c r="Q539" t="str">
        <f>LEFT(O539,SEARCH("/",O539,1)-1)</f>
        <v>music</v>
      </c>
      <c r="R539" t="str">
        <f>RIGHT(O539,LEN(O539)-SEARCH("/",O539,1))</f>
        <v>rock</v>
      </c>
      <c r="S539" s="17">
        <f>(((K539/60)/60)/24)+DATE(1970,1,1)</f>
        <v>41638.342905092592</v>
      </c>
      <c r="T539" s="15">
        <f>(((J539/60)/60)/24)+DATE(1970,1,1)</f>
        <v>41668.342905092592</v>
      </c>
      <c r="U539" t="b">
        <f>AND(L539,N539)</f>
        <v>1</v>
      </c>
    </row>
    <row r="540" spans="1:21" ht="20" customHeight="1" x14ac:dyDescent="0.35">
      <c r="A540" s="13">
        <f>F540/E540</f>
        <v>1.2541538461538462</v>
      </c>
      <c r="B540">
        <v>1262</v>
      </c>
      <c r="C540" s="3" t="s">
        <v>1263</v>
      </c>
      <c r="D540" s="3" t="s">
        <v>5372</v>
      </c>
      <c r="E540" s="5">
        <v>6500</v>
      </c>
      <c r="F540" s="5">
        <v>8152</v>
      </c>
      <c r="G540" t="s">
        <v>8219</v>
      </c>
      <c r="H540" t="s">
        <v>8229</v>
      </c>
      <c r="I540" t="s">
        <v>8251</v>
      </c>
      <c r="J540">
        <v>1392574692</v>
      </c>
      <c r="K540">
        <v>1389982692</v>
      </c>
      <c r="L540" t="b">
        <v>1</v>
      </c>
      <c r="M540">
        <v>105</v>
      </c>
      <c r="N540" t="b">
        <v>1</v>
      </c>
      <c r="O540" t="s">
        <v>8276</v>
      </c>
      <c r="P540" s="9">
        <f>IFERROR(F540/M540,"NULL")</f>
        <v>77.638095238095232</v>
      </c>
      <c r="Q540" t="str">
        <f>LEFT(O540,SEARCH("/",O540,1)-1)</f>
        <v>music</v>
      </c>
      <c r="R540" t="str">
        <f>RIGHT(O540,LEN(O540)-SEARCH("/",O540,1))</f>
        <v>rock</v>
      </c>
      <c r="S540" s="17">
        <f>(((K540/60)/60)/24)+DATE(1970,1,1)</f>
        <v>41656.762638888889</v>
      </c>
      <c r="T540" s="15">
        <f>(((J540/60)/60)/24)+DATE(1970,1,1)</f>
        <v>41686.762638888889</v>
      </c>
      <c r="U540" t="b">
        <f>AND(L540,N540)</f>
        <v>1</v>
      </c>
    </row>
    <row r="541" spans="1:21" ht="20" customHeight="1" x14ac:dyDescent="0.35">
      <c r="A541" s="13">
        <f>F541/E541</f>
        <v>1.19</v>
      </c>
      <c r="B541">
        <v>1263</v>
      </c>
      <c r="C541" s="3" t="s">
        <v>1264</v>
      </c>
      <c r="D541" s="3" t="s">
        <v>5373</v>
      </c>
      <c r="E541" s="5">
        <v>1500</v>
      </c>
      <c r="F541" s="5">
        <v>1785</v>
      </c>
      <c r="G541" t="s">
        <v>8219</v>
      </c>
      <c r="H541" t="s">
        <v>8224</v>
      </c>
      <c r="I541" t="s">
        <v>8246</v>
      </c>
      <c r="J541">
        <v>1396054800</v>
      </c>
      <c r="K541">
        <v>1393034470</v>
      </c>
      <c r="L541" t="b">
        <v>1</v>
      </c>
      <c r="M541">
        <v>41</v>
      </c>
      <c r="N541" t="b">
        <v>1</v>
      </c>
      <c r="O541" t="s">
        <v>8276</v>
      </c>
      <c r="P541" s="9">
        <f>IFERROR(F541/M541,"NULL")</f>
        <v>43.536585365853661</v>
      </c>
      <c r="Q541" t="str">
        <f>LEFT(O541,SEARCH("/",O541,1)-1)</f>
        <v>music</v>
      </c>
      <c r="R541" t="str">
        <f>RIGHT(O541,LEN(O541)-SEARCH("/",O541,1))</f>
        <v>rock</v>
      </c>
      <c r="S541" s="17">
        <f>(((K541/60)/60)/24)+DATE(1970,1,1)</f>
        <v>41692.084143518521</v>
      </c>
      <c r="T541" s="15">
        <f>(((J541/60)/60)/24)+DATE(1970,1,1)</f>
        <v>41727.041666666664</v>
      </c>
      <c r="U541" t="b">
        <f>AND(L541,N541)</f>
        <v>1</v>
      </c>
    </row>
    <row r="542" spans="1:21" ht="20" customHeight="1" x14ac:dyDescent="0.35">
      <c r="A542" s="13">
        <f>F542/E542</f>
        <v>1.6646153846153846</v>
      </c>
      <c r="B542">
        <v>1264</v>
      </c>
      <c r="C542" s="3" t="s">
        <v>1265</v>
      </c>
      <c r="D542" s="3" t="s">
        <v>5374</v>
      </c>
      <c r="E542" s="5">
        <v>650</v>
      </c>
      <c r="F542" s="5">
        <v>1082</v>
      </c>
      <c r="G542" t="s">
        <v>8219</v>
      </c>
      <c r="H542" t="s">
        <v>8224</v>
      </c>
      <c r="I542" t="s">
        <v>8246</v>
      </c>
      <c r="J542">
        <v>1383062083</v>
      </c>
      <c r="K542">
        <v>1380556483</v>
      </c>
      <c r="L542" t="b">
        <v>1</v>
      </c>
      <c r="M542">
        <v>34</v>
      </c>
      <c r="N542" t="b">
        <v>1</v>
      </c>
      <c r="O542" t="s">
        <v>8276</v>
      </c>
      <c r="P542" s="9">
        <f>IFERROR(F542/M542,"NULL")</f>
        <v>31.823529411764707</v>
      </c>
      <c r="Q542" t="str">
        <f>LEFT(O542,SEARCH("/",O542,1)-1)</f>
        <v>music</v>
      </c>
      <c r="R542" t="str">
        <f>RIGHT(O542,LEN(O542)-SEARCH("/",O542,1))</f>
        <v>rock</v>
      </c>
      <c r="S542" s="17">
        <f>(((K542/60)/60)/24)+DATE(1970,1,1)</f>
        <v>41547.662997685184</v>
      </c>
      <c r="T542" s="15">
        <f>(((J542/60)/60)/24)+DATE(1970,1,1)</f>
        <v>41576.662997685184</v>
      </c>
      <c r="U542" t="b">
        <f>AND(L542,N542)</f>
        <v>1</v>
      </c>
    </row>
    <row r="543" spans="1:21" ht="20" customHeight="1" x14ac:dyDescent="0.35">
      <c r="A543" s="13">
        <f>F543/E543</f>
        <v>1.1914771428571429</v>
      </c>
      <c r="B543">
        <v>1265</v>
      </c>
      <c r="C543" s="3" t="s">
        <v>1266</v>
      </c>
      <c r="D543" s="3" t="s">
        <v>5375</v>
      </c>
      <c r="E543" s="5">
        <v>3500</v>
      </c>
      <c r="F543" s="5">
        <v>4170.17</v>
      </c>
      <c r="G543" t="s">
        <v>8219</v>
      </c>
      <c r="H543" t="s">
        <v>8224</v>
      </c>
      <c r="I543" t="s">
        <v>8246</v>
      </c>
      <c r="J543">
        <v>1291131815</v>
      </c>
      <c r="K543">
        <v>1287071015</v>
      </c>
      <c r="L543" t="b">
        <v>1</v>
      </c>
      <c r="M543">
        <v>66</v>
      </c>
      <c r="N543" t="b">
        <v>1</v>
      </c>
      <c r="O543" t="s">
        <v>8276</v>
      </c>
      <c r="P543" s="9">
        <f>IFERROR(F543/M543,"NULL")</f>
        <v>63.184393939393942</v>
      </c>
      <c r="Q543" t="str">
        <f>LEFT(O543,SEARCH("/",O543,1)-1)</f>
        <v>music</v>
      </c>
      <c r="R543" t="str">
        <f>RIGHT(O543,LEN(O543)-SEARCH("/",O543,1))</f>
        <v>rock</v>
      </c>
      <c r="S543" s="17">
        <f>(((K543/60)/60)/24)+DATE(1970,1,1)</f>
        <v>40465.655266203699</v>
      </c>
      <c r="T543" s="15">
        <f>(((J543/60)/60)/24)+DATE(1970,1,1)</f>
        <v>40512.655266203699</v>
      </c>
      <c r="U543" t="b">
        <f>AND(L543,N543)</f>
        <v>1</v>
      </c>
    </row>
    <row r="544" spans="1:21" ht="20" customHeight="1" x14ac:dyDescent="0.35">
      <c r="A544" s="13">
        <f>F544/E544</f>
        <v>1.0047368421052632</v>
      </c>
      <c r="B544">
        <v>1266</v>
      </c>
      <c r="C544" s="3" t="s">
        <v>1267</v>
      </c>
      <c r="D544" s="3" t="s">
        <v>5376</v>
      </c>
      <c r="E544" s="5">
        <v>9500</v>
      </c>
      <c r="F544" s="5">
        <v>9545</v>
      </c>
      <c r="G544" t="s">
        <v>8219</v>
      </c>
      <c r="H544" t="s">
        <v>8224</v>
      </c>
      <c r="I544" t="s">
        <v>8246</v>
      </c>
      <c r="J544">
        <v>1389474145</v>
      </c>
      <c r="K544">
        <v>1386882145</v>
      </c>
      <c r="L544" t="b">
        <v>1</v>
      </c>
      <c r="M544">
        <v>50</v>
      </c>
      <c r="N544" t="b">
        <v>1</v>
      </c>
      <c r="O544" t="s">
        <v>8276</v>
      </c>
      <c r="P544" s="9">
        <f>IFERROR(F544/M544,"NULL")</f>
        <v>190.9</v>
      </c>
      <c r="Q544" t="str">
        <f>LEFT(O544,SEARCH("/",O544,1)-1)</f>
        <v>music</v>
      </c>
      <c r="R544" t="str">
        <f>RIGHT(O544,LEN(O544)-SEARCH("/",O544,1))</f>
        <v>rock</v>
      </c>
      <c r="S544" s="17">
        <f>(((K544/60)/60)/24)+DATE(1970,1,1)</f>
        <v>41620.87667824074</v>
      </c>
      <c r="T544" s="15">
        <f>(((J544/60)/60)/24)+DATE(1970,1,1)</f>
        <v>41650.87667824074</v>
      </c>
      <c r="U544" t="b">
        <f>AND(L544,N544)</f>
        <v>1</v>
      </c>
    </row>
    <row r="545" spans="1:21" ht="20" customHeight="1" x14ac:dyDescent="0.35">
      <c r="A545" s="13">
        <f>F545/E545</f>
        <v>1.018</v>
      </c>
      <c r="B545">
        <v>1267</v>
      </c>
      <c r="C545" s="3" t="s">
        <v>1268</v>
      </c>
      <c r="D545" s="3" t="s">
        <v>5377</v>
      </c>
      <c r="E545" s="5">
        <v>22000</v>
      </c>
      <c r="F545" s="5">
        <v>22396</v>
      </c>
      <c r="G545" t="s">
        <v>8219</v>
      </c>
      <c r="H545" t="s">
        <v>8224</v>
      </c>
      <c r="I545" t="s">
        <v>8246</v>
      </c>
      <c r="J545">
        <v>1374674558</v>
      </c>
      <c r="K545">
        <v>1372082558</v>
      </c>
      <c r="L545" t="b">
        <v>1</v>
      </c>
      <c r="M545">
        <v>159</v>
      </c>
      <c r="N545" t="b">
        <v>1</v>
      </c>
      <c r="O545" t="s">
        <v>8276</v>
      </c>
      <c r="P545" s="9">
        <f>IFERROR(F545/M545,"NULL")</f>
        <v>140.85534591194968</v>
      </c>
      <c r="Q545" t="str">
        <f>LEFT(O545,SEARCH("/",O545,1)-1)</f>
        <v>music</v>
      </c>
      <c r="R545" t="str">
        <f>RIGHT(O545,LEN(O545)-SEARCH("/",O545,1))</f>
        <v>rock</v>
      </c>
      <c r="S545" s="17">
        <f>(((K545/60)/60)/24)+DATE(1970,1,1)</f>
        <v>41449.585162037038</v>
      </c>
      <c r="T545" s="15">
        <f>(((J545/60)/60)/24)+DATE(1970,1,1)</f>
        <v>41479.585162037038</v>
      </c>
      <c r="U545" t="b">
        <f>AND(L545,N545)</f>
        <v>1</v>
      </c>
    </row>
    <row r="546" spans="1:21" ht="20" customHeight="1" x14ac:dyDescent="0.35">
      <c r="A546" s="13">
        <f>F546/E546</f>
        <v>1.1666666666666667</v>
      </c>
      <c r="B546">
        <v>1268</v>
      </c>
      <c r="C546" s="3" t="s">
        <v>1269</v>
      </c>
      <c r="D546" s="3" t="s">
        <v>5378</v>
      </c>
      <c r="E546" s="5">
        <v>12000</v>
      </c>
      <c r="F546" s="5">
        <v>14000</v>
      </c>
      <c r="G546" t="s">
        <v>8219</v>
      </c>
      <c r="H546" t="s">
        <v>8224</v>
      </c>
      <c r="I546" t="s">
        <v>8246</v>
      </c>
      <c r="J546">
        <v>1379708247</v>
      </c>
      <c r="K546">
        <v>1377116247</v>
      </c>
      <c r="L546" t="b">
        <v>1</v>
      </c>
      <c r="M546">
        <v>182</v>
      </c>
      <c r="N546" t="b">
        <v>1</v>
      </c>
      <c r="O546" t="s">
        <v>8276</v>
      </c>
      <c r="P546" s="9">
        <f>IFERROR(F546/M546,"NULL")</f>
        <v>76.92307692307692</v>
      </c>
      <c r="Q546" t="str">
        <f>LEFT(O546,SEARCH("/",O546,1)-1)</f>
        <v>music</v>
      </c>
      <c r="R546" t="str">
        <f>RIGHT(O546,LEN(O546)-SEARCH("/",O546,1))</f>
        <v>rock</v>
      </c>
      <c r="S546" s="17">
        <f>(((K546/60)/60)/24)+DATE(1970,1,1)</f>
        <v>41507.845451388886</v>
      </c>
      <c r="T546" s="15">
        <f>(((J546/60)/60)/24)+DATE(1970,1,1)</f>
        <v>41537.845451388886</v>
      </c>
      <c r="U546" t="b">
        <f>AND(L546,N546)</f>
        <v>1</v>
      </c>
    </row>
    <row r="547" spans="1:21" ht="20" customHeight="1" x14ac:dyDescent="0.35">
      <c r="A547" s="13">
        <f>F547/E547</f>
        <v>1.0864893617021276</v>
      </c>
      <c r="B547">
        <v>1269</v>
      </c>
      <c r="C547" s="3" t="s">
        <v>1270</v>
      </c>
      <c r="D547" s="3" t="s">
        <v>5379</v>
      </c>
      <c r="E547" s="5">
        <v>18800</v>
      </c>
      <c r="F547" s="5">
        <v>20426</v>
      </c>
      <c r="G547" t="s">
        <v>8219</v>
      </c>
      <c r="H547" t="s">
        <v>8224</v>
      </c>
      <c r="I547" t="s">
        <v>8246</v>
      </c>
      <c r="J547">
        <v>1460764800</v>
      </c>
      <c r="K547">
        <v>1458157512</v>
      </c>
      <c r="L547" t="b">
        <v>1</v>
      </c>
      <c r="M547">
        <v>206</v>
      </c>
      <c r="N547" t="b">
        <v>1</v>
      </c>
      <c r="O547" t="s">
        <v>8276</v>
      </c>
      <c r="P547" s="9">
        <f>IFERROR(F547/M547,"NULL")</f>
        <v>99.15533980582525</v>
      </c>
      <c r="Q547" t="str">
        <f>LEFT(O547,SEARCH("/",O547,1)-1)</f>
        <v>music</v>
      </c>
      <c r="R547" t="str">
        <f>RIGHT(O547,LEN(O547)-SEARCH("/",O547,1))</f>
        <v>rock</v>
      </c>
      <c r="S547" s="17">
        <f>(((K547/60)/60)/24)+DATE(1970,1,1)</f>
        <v>42445.823055555549</v>
      </c>
      <c r="T547" s="15">
        <f>(((J547/60)/60)/24)+DATE(1970,1,1)</f>
        <v>42476</v>
      </c>
      <c r="U547" t="b">
        <f>AND(L547,N547)</f>
        <v>1</v>
      </c>
    </row>
    <row r="548" spans="1:21" ht="20" customHeight="1" x14ac:dyDescent="0.35">
      <c r="A548" s="13">
        <f>F548/E548</f>
        <v>1.1472</v>
      </c>
      <c r="B548">
        <v>1270</v>
      </c>
      <c r="C548" s="3" t="s">
        <v>1271</v>
      </c>
      <c r="D548" s="3" t="s">
        <v>5380</v>
      </c>
      <c r="E548" s="5">
        <v>10000</v>
      </c>
      <c r="F548" s="5">
        <v>11472</v>
      </c>
      <c r="G548" t="s">
        <v>8219</v>
      </c>
      <c r="H548" t="s">
        <v>8224</v>
      </c>
      <c r="I548" t="s">
        <v>8246</v>
      </c>
      <c r="J548">
        <v>1332704042</v>
      </c>
      <c r="K548">
        <v>1327523642</v>
      </c>
      <c r="L548" t="b">
        <v>1</v>
      </c>
      <c r="M548">
        <v>169</v>
      </c>
      <c r="N548" t="b">
        <v>1</v>
      </c>
      <c r="O548" t="s">
        <v>8276</v>
      </c>
      <c r="P548" s="9">
        <f>IFERROR(F548/M548,"NULL")</f>
        <v>67.881656804733723</v>
      </c>
      <c r="Q548" t="str">
        <f>LEFT(O548,SEARCH("/",O548,1)-1)</f>
        <v>music</v>
      </c>
      <c r="R548" t="str">
        <f>RIGHT(O548,LEN(O548)-SEARCH("/",O548,1))</f>
        <v>rock</v>
      </c>
      <c r="S548" s="17">
        <f>(((K548/60)/60)/24)+DATE(1970,1,1)</f>
        <v>40933.856967592597</v>
      </c>
      <c r="T548" s="15">
        <f>(((J548/60)/60)/24)+DATE(1970,1,1)</f>
        <v>40993.815300925926</v>
      </c>
      <c r="U548" t="b">
        <f>AND(L548,N548)</f>
        <v>1</v>
      </c>
    </row>
    <row r="549" spans="1:21" ht="20" customHeight="1" x14ac:dyDescent="0.35">
      <c r="A549" s="13">
        <f>F549/E549</f>
        <v>1.018</v>
      </c>
      <c r="B549">
        <v>1271</v>
      </c>
      <c r="C549" s="3" t="s">
        <v>1272</v>
      </c>
      <c r="D549" s="3" t="s">
        <v>5381</v>
      </c>
      <c r="E549" s="5">
        <v>7500</v>
      </c>
      <c r="F549" s="5">
        <v>7635</v>
      </c>
      <c r="G549" t="s">
        <v>8219</v>
      </c>
      <c r="H549" t="s">
        <v>8224</v>
      </c>
      <c r="I549" t="s">
        <v>8246</v>
      </c>
      <c r="J549">
        <v>1384363459</v>
      </c>
      <c r="K549">
        <v>1381767859</v>
      </c>
      <c r="L549" t="b">
        <v>1</v>
      </c>
      <c r="M549">
        <v>31</v>
      </c>
      <c r="N549" t="b">
        <v>1</v>
      </c>
      <c r="O549" t="s">
        <v>8276</v>
      </c>
      <c r="P549" s="9">
        <f>IFERROR(F549/M549,"NULL")</f>
        <v>246.29032258064515</v>
      </c>
      <c r="Q549" t="str">
        <f>LEFT(O549,SEARCH("/",O549,1)-1)</f>
        <v>music</v>
      </c>
      <c r="R549" t="str">
        <f>RIGHT(O549,LEN(O549)-SEARCH("/",O549,1))</f>
        <v>rock</v>
      </c>
      <c r="S549" s="17">
        <f>(((K549/60)/60)/24)+DATE(1970,1,1)</f>
        <v>41561.683553240742</v>
      </c>
      <c r="T549" s="15">
        <f>(((J549/60)/60)/24)+DATE(1970,1,1)</f>
        <v>41591.725219907406</v>
      </c>
      <c r="U549" t="b">
        <f>AND(L549,N549)</f>
        <v>1</v>
      </c>
    </row>
    <row r="550" spans="1:21" ht="20" customHeight="1" x14ac:dyDescent="0.35">
      <c r="A550" s="13">
        <f>F550/E550</f>
        <v>1.06</v>
      </c>
      <c r="B550">
        <v>1272</v>
      </c>
      <c r="C550" s="3" t="s">
        <v>1273</v>
      </c>
      <c r="D550" s="3" t="s">
        <v>5382</v>
      </c>
      <c r="E550" s="5">
        <v>5000</v>
      </c>
      <c r="F550" s="5">
        <v>5300</v>
      </c>
      <c r="G550" t="s">
        <v>8219</v>
      </c>
      <c r="H550" t="s">
        <v>8224</v>
      </c>
      <c r="I550" t="s">
        <v>8246</v>
      </c>
      <c r="J550">
        <v>1276574400</v>
      </c>
      <c r="K550">
        <v>1270576379</v>
      </c>
      <c r="L550" t="b">
        <v>1</v>
      </c>
      <c r="M550">
        <v>28</v>
      </c>
      <c r="N550" t="b">
        <v>1</v>
      </c>
      <c r="O550" t="s">
        <v>8276</v>
      </c>
      <c r="P550" s="9">
        <f>IFERROR(F550/M550,"NULL")</f>
        <v>189.28571428571428</v>
      </c>
      <c r="Q550" t="str">
        <f>LEFT(O550,SEARCH("/",O550,1)-1)</f>
        <v>music</v>
      </c>
      <c r="R550" t="str">
        <f>RIGHT(O550,LEN(O550)-SEARCH("/",O550,1))</f>
        <v>rock</v>
      </c>
      <c r="S550" s="17">
        <f>(((K550/60)/60)/24)+DATE(1970,1,1)</f>
        <v>40274.745127314818</v>
      </c>
      <c r="T550" s="15">
        <f>(((J550/60)/60)/24)+DATE(1970,1,1)</f>
        <v>40344.166666666664</v>
      </c>
      <c r="U550" t="b">
        <f>AND(L550,N550)</f>
        <v>1</v>
      </c>
    </row>
    <row r="551" spans="1:21" ht="20" customHeight="1" x14ac:dyDescent="0.35">
      <c r="A551" s="13">
        <f>F551/E551</f>
        <v>1.0349999999999999</v>
      </c>
      <c r="B551">
        <v>1273</v>
      </c>
      <c r="C551" s="3" t="s">
        <v>1274</v>
      </c>
      <c r="D551" s="3" t="s">
        <v>5383</v>
      </c>
      <c r="E551" s="5">
        <v>4000</v>
      </c>
      <c r="F551" s="5">
        <v>4140</v>
      </c>
      <c r="G551" t="s">
        <v>8219</v>
      </c>
      <c r="H551" t="s">
        <v>8229</v>
      </c>
      <c r="I551" t="s">
        <v>8251</v>
      </c>
      <c r="J551">
        <v>1409506291</v>
      </c>
      <c r="K551">
        <v>1406914291</v>
      </c>
      <c r="L551" t="b">
        <v>1</v>
      </c>
      <c r="M551">
        <v>54</v>
      </c>
      <c r="N551" t="b">
        <v>1</v>
      </c>
      <c r="O551" t="s">
        <v>8276</v>
      </c>
      <c r="P551" s="9">
        <f>IFERROR(F551/M551,"NULL")</f>
        <v>76.666666666666671</v>
      </c>
      <c r="Q551" t="str">
        <f>LEFT(O551,SEARCH("/",O551,1)-1)</f>
        <v>music</v>
      </c>
      <c r="R551" t="str">
        <f>RIGHT(O551,LEN(O551)-SEARCH("/",O551,1))</f>
        <v>rock</v>
      </c>
      <c r="S551" s="17">
        <f>(((K551/60)/60)/24)+DATE(1970,1,1)</f>
        <v>41852.730219907404</v>
      </c>
      <c r="T551" s="15">
        <f>(((J551/60)/60)/24)+DATE(1970,1,1)</f>
        <v>41882.730219907404</v>
      </c>
      <c r="U551" t="b">
        <f>AND(L551,N551)</f>
        <v>1</v>
      </c>
    </row>
    <row r="552" spans="1:21" ht="20" customHeight="1" x14ac:dyDescent="0.35">
      <c r="A552" s="13">
        <f>F552/E552</f>
        <v>1.5497535999999998</v>
      </c>
      <c r="B552">
        <v>1274</v>
      </c>
      <c r="C552" s="3" t="s">
        <v>1275</v>
      </c>
      <c r="D552" s="3" t="s">
        <v>5384</v>
      </c>
      <c r="E552" s="5">
        <v>25000</v>
      </c>
      <c r="F552" s="5">
        <v>38743.839999999997</v>
      </c>
      <c r="G552" t="s">
        <v>8219</v>
      </c>
      <c r="H552" t="s">
        <v>8224</v>
      </c>
      <c r="I552" t="s">
        <v>8246</v>
      </c>
      <c r="J552">
        <v>1346344425</v>
      </c>
      <c r="K552">
        <v>1343320425</v>
      </c>
      <c r="L552" t="b">
        <v>1</v>
      </c>
      <c r="M552">
        <v>467</v>
      </c>
      <c r="N552" t="b">
        <v>1</v>
      </c>
      <c r="O552" t="s">
        <v>8276</v>
      </c>
      <c r="P552" s="9">
        <f>IFERROR(F552/M552,"NULL")</f>
        <v>82.963254817987149</v>
      </c>
      <c r="Q552" t="str">
        <f>LEFT(O552,SEARCH("/",O552,1)-1)</f>
        <v>music</v>
      </c>
      <c r="R552" t="str">
        <f>RIGHT(O552,LEN(O552)-SEARCH("/",O552,1))</f>
        <v>rock</v>
      </c>
      <c r="S552" s="17">
        <f>(((K552/60)/60)/24)+DATE(1970,1,1)</f>
        <v>41116.690104166664</v>
      </c>
      <c r="T552" s="15">
        <f>(((J552/60)/60)/24)+DATE(1970,1,1)</f>
        <v>41151.690104166664</v>
      </c>
      <c r="U552" t="b">
        <f>AND(L552,N552)</f>
        <v>1</v>
      </c>
    </row>
    <row r="553" spans="1:21" ht="20" customHeight="1" x14ac:dyDescent="0.35">
      <c r="A553" s="13">
        <f>F553/E553</f>
        <v>1.6214066666666667</v>
      </c>
      <c r="B553">
        <v>1275</v>
      </c>
      <c r="C553" s="3" t="s">
        <v>1276</v>
      </c>
      <c r="D553" s="3" t="s">
        <v>5385</v>
      </c>
      <c r="E553" s="5">
        <v>15000</v>
      </c>
      <c r="F553" s="5">
        <v>24321.1</v>
      </c>
      <c r="G553" t="s">
        <v>8219</v>
      </c>
      <c r="H553" t="s">
        <v>8224</v>
      </c>
      <c r="I553" t="s">
        <v>8246</v>
      </c>
      <c r="J553">
        <v>1375908587</v>
      </c>
      <c r="K553">
        <v>1372884587</v>
      </c>
      <c r="L553" t="b">
        <v>1</v>
      </c>
      <c r="M553">
        <v>389</v>
      </c>
      <c r="N553" t="b">
        <v>1</v>
      </c>
      <c r="O553" t="s">
        <v>8276</v>
      </c>
      <c r="P553" s="9">
        <f>IFERROR(F553/M553,"NULL")</f>
        <v>62.522107969151669</v>
      </c>
      <c r="Q553" t="str">
        <f>LEFT(O553,SEARCH("/",O553,1)-1)</f>
        <v>music</v>
      </c>
      <c r="R553" t="str">
        <f>RIGHT(O553,LEN(O553)-SEARCH("/",O553,1))</f>
        <v>rock</v>
      </c>
      <c r="S553" s="17">
        <f>(((K553/60)/60)/24)+DATE(1970,1,1)</f>
        <v>41458.867905092593</v>
      </c>
      <c r="T553" s="15">
        <f>(((J553/60)/60)/24)+DATE(1970,1,1)</f>
        <v>41493.867905092593</v>
      </c>
      <c r="U553" t="b">
        <f>AND(L553,N553)</f>
        <v>1</v>
      </c>
    </row>
    <row r="554" spans="1:21" ht="20" customHeight="1" x14ac:dyDescent="0.35">
      <c r="A554" s="13">
        <f>F554/E554</f>
        <v>1.0442100000000001</v>
      </c>
      <c r="B554">
        <v>1276</v>
      </c>
      <c r="C554" s="3" t="s">
        <v>1277</v>
      </c>
      <c r="D554" s="3" t="s">
        <v>5386</v>
      </c>
      <c r="E554" s="5">
        <v>3000</v>
      </c>
      <c r="F554" s="5">
        <v>3132.63</v>
      </c>
      <c r="G554" t="s">
        <v>8219</v>
      </c>
      <c r="H554" t="s">
        <v>8224</v>
      </c>
      <c r="I554" t="s">
        <v>8246</v>
      </c>
      <c r="J554">
        <v>1251777600</v>
      </c>
      <c r="K554">
        <v>1247504047</v>
      </c>
      <c r="L554" t="b">
        <v>1</v>
      </c>
      <c r="M554">
        <v>68</v>
      </c>
      <c r="N554" t="b">
        <v>1</v>
      </c>
      <c r="O554" t="s">
        <v>8276</v>
      </c>
      <c r="P554" s="9">
        <f>IFERROR(F554/M554,"NULL")</f>
        <v>46.06808823529412</v>
      </c>
      <c r="Q554" t="str">
        <f>LEFT(O554,SEARCH("/",O554,1)-1)</f>
        <v>music</v>
      </c>
      <c r="R554" t="str">
        <f>RIGHT(O554,LEN(O554)-SEARCH("/",O554,1))</f>
        <v>rock</v>
      </c>
      <c r="S554" s="17">
        <f>(((K554/60)/60)/24)+DATE(1970,1,1)</f>
        <v>40007.704247685186</v>
      </c>
      <c r="T554" s="15">
        <f>(((J554/60)/60)/24)+DATE(1970,1,1)</f>
        <v>40057.166666666664</v>
      </c>
      <c r="U554" t="b">
        <f>AND(L554,N554)</f>
        <v>1</v>
      </c>
    </row>
    <row r="555" spans="1:21" ht="20" customHeight="1" x14ac:dyDescent="0.35">
      <c r="A555" s="13">
        <f>F555/E555</f>
        <v>1.0612433333333333</v>
      </c>
      <c r="B555">
        <v>1277</v>
      </c>
      <c r="C555" s="3" t="s">
        <v>1278</v>
      </c>
      <c r="D555" s="3" t="s">
        <v>5387</v>
      </c>
      <c r="E555" s="5">
        <v>15000</v>
      </c>
      <c r="F555" s="5">
        <v>15918.65</v>
      </c>
      <c r="G555" t="s">
        <v>8219</v>
      </c>
      <c r="H555" t="s">
        <v>8224</v>
      </c>
      <c r="I555" t="s">
        <v>8246</v>
      </c>
      <c r="J555">
        <v>1346765347</v>
      </c>
      <c r="K555">
        <v>1343741347</v>
      </c>
      <c r="L555" t="b">
        <v>1</v>
      </c>
      <c r="M555">
        <v>413</v>
      </c>
      <c r="N555" t="b">
        <v>1</v>
      </c>
      <c r="O555" t="s">
        <v>8276</v>
      </c>
      <c r="P555" s="9">
        <f>IFERROR(F555/M555,"NULL")</f>
        <v>38.543946731234868</v>
      </c>
      <c r="Q555" t="str">
        <f>LEFT(O555,SEARCH("/",O555,1)-1)</f>
        <v>music</v>
      </c>
      <c r="R555" t="str">
        <f>RIGHT(O555,LEN(O555)-SEARCH("/",O555,1))</f>
        <v>rock</v>
      </c>
      <c r="S555" s="17">
        <f>(((K555/60)/60)/24)+DATE(1970,1,1)</f>
        <v>41121.561886574076</v>
      </c>
      <c r="T555" s="15">
        <f>(((J555/60)/60)/24)+DATE(1970,1,1)</f>
        <v>41156.561886574076</v>
      </c>
      <c r="U555" t="b">
        <f>AND(L555,N555)</f>
        <v>1</v>
      </c>
    </row>
    <row r="556" spans="1:21" ht="20" customHeight="1" x14ac:dyDescent="0.35">
      <c r="A556" s="13">
        <f>F556/E556</f>
        <v>1.5493846153846154</v>
      </c>
      <c r="B556">
        <v>1278</v>
      </c>
      <c r="C556" s="3" t="s">
        <v>1279</v>
      </c>
      <c r="D556" s="3" t="s">
        <v>5388</v>
      </c>
      <c r="E556" s="5">
        <v>6500</v>
      </c>
      <c r="F556" s="5">
        <v>10071</v>
      </c>
      <c r="G556" t="s">
        <v>8219</v>
      </c>
      <c r="H556" t="s">
        <v>8224</v>
      </c>
      <c r="I556" t="s">
        <v>8246</v>
      </c>
      <c r="J556">
        <v>1403661600</v>
      </c>
      <c r="K556">
        <v>1401196766</v>
      </c>
      <c r="L556" t="b">
        <v>1</v>
      </c>
      <c r="M556">
        <v>190</v>
      </c>
      <c r="N556" t="b">
        <v>1</v>
      </c>
      <c r="O556" t="s">
        <v>8276</v>
      </c>
      <c r="P556" s="9">
        <f>IFERROR(F556/M556,"NULL")</f>
        <v>53.005263157894738</v>
      </c>
      <c r="Q556" t="str">
        <f>LEFT(O556,SEARCH("/",O556,1)-1)</f>
        <v>music</v>
      </c>
      <c r="R556" t="str">
        <f>RIGHT(O556,LEN(O556)-SEARCH("/",O556,1))</f>
        <v>rock</v>
      </c>
      <c r="S556" s="17">
        <f>(((K556/60)/60)/24)+DATE(1970,1,1)</f>
        <v>41786.555162037039</v>
      </c>
      <c r="T556" s="15">
        <f>(((J556/60)/60)/24)+DATE(1970,1,1)</f>
        <v>41815.083333333336</v>
      </c>
      <c r="U556" t="b">
        <f>AND(L556,N556)</f>
        <v>1</v>
      </c>
    </row>
    <row r="557" spans="1:21" ht="20" customHeight="1" x14ac:dyDescent="0.35">
      <c r="A557" s="13">
        <f>F557/E557</f>
        <v>1.1077157238734421</v>
      </c>
      <c r="B557">
        <v>1279</v>
      </c>
      <c r="C557" s="3" t="s">
        <v>1280</v>
      </c>
      <c r="D557" s="3" t="s">
        <v>5389</v>
      </c>
      <c r="E557" s="5">
        <v>12516</v>
      </c>
      <c r="F557" s="5">
        <v>13864.17</v>
      </c>
      <c r="G557" t="s">
        <v>8219</v>
      </c>
      <c r="H557" t="s">
        <v>8224</v>
      </c>
      <c r="I557" t="s">
        <v>8246</v>
      </c>
      <c r="J557">
        <v>1395624170</v>
      </c>
      <c r="K557">
        <v>1392171770</v>
      </c>
      <c r="L557" t="b">
        <v>1</v>
      </c>
      <c r="M557">
        <v>189</v>
      </c>
      <c r="N557" t="b">
        <v>1</v>
      </c>
      <c r="O557" t="s">
        <v>8276</v>
      </c>
      <c r="P557" s="9">
        <f>IFERROR(F557/M557,"NULL")</f>
        <v>73.355396825396824</v>
      </c>
      <c r="Q557" t="str">
        <f>LEFT(O557,SEARCH("/",O557,1)-1)</f>
        <v>music</v>
      </c>
      <c r="R557" t="str">
        <f>RIGHT(O557,LEN(O557)-SEARCH("/",O557,1))</f>
        <v>rock</v>
      </c>
      <c r="S557" s="17">
        <f>(((K557/60)/60)/24)+DATE(1970,1,1)</f>
        <v>41682.099189814813</v>
      </c>
      <c r="T557" s="15">
        <f>(((J557/60)/60)/24)+DATE(1970,1,1)</f>
        <v>41722.057523148149</v>
      </c>
      <c r="U557" t="b">
        <f>AND(L557,N557)</f>
        <v>1</v>
      </c>
    </row>
    <row r="558" spans="1:21" ht="20" customHeight="1" x14ac:dyDescent="0.35">
      <c r="A558" s="13">
        <f>F558/E558</f>
        <v>1.1091186666666666</v>
      </c>
      <c r="B558">
        <v>1280</v>
      </c>
      <c r="C558" s="3" t="s">
        <v>1281</v>
      </c>
      <c r="D558" s="3" t="s">
        <v>5390</v>
      </c>
      <c r="E558" s="5">
        <v>15000</v>
      </c>
      <c r="F558" s="5">
        <v>16636.78</v>
      </c>
      <c r="G558" t="s">
        <v>8219</v>
      </c>
      <c r="H558" t="s">
        <v>8224</v>
      </c>
      <c r="I558" t="s">
        <v>8246</v>
      </c>
      <c r="J558">
        <v>1299003054</v>
      </c>
      <c r="K558">
        <v>1291227054</v>
      </c>
      <c r="L558" t="b">
        <v>1</v>
      </c>
      <c r="M558">
        <v>130</v>
      </c>
      <c r="N558" t="b">
        <v>1</v>
      </c>
      <c r="O558" t="s">
        <v>8276</v>
      </c>
      <c r="P558" s="9">
        <f>IFERROR(F558/M558,"NULL")</f>
        <v>127.97523076923076</v>
      </c>
      <c r="Q558" t="str">
        <f>LEFT(O558,SEARCH("/",O558,1)-1)</f>
        <v>music</v>
      </c>
      <c r="R558" t="str">
        <f>RIGHT(O558,LEN(O558)-SEARCH("/",O558,1))</f>
        <v>rock</v>
      </c>
      <c r="S558" s="17">
        <f>(((K558/60)/60)/24)+DATE(1970,1,1)</f>
        <v>40513.757569444446</v>
      </c>
      <c r="T558" s="15">
        <f>(((J558/60)/60)/24)+DATE(1970,1,1)</f>
        <v>40603.757569444446</v>
      </c>
      <c r="U558" t="b">
        <f>AND(L558,N558)</f>
        <v>1</v>
      </c>
    </row>
    <row r="559" spans="1:21" ht="20" customHeight="1" x14ac:dyDescent="0.35">
      <c r="A559" s="13">
        <f>F559/E559</f>
        <v>1.1071428571428572</v>
      </c>
      <c r="B559">
        <v>1281</v>
      </c>
      <c r="C559" s="3" t="s">
        <v>1282</v>
      </c>
      <c r="D559" s="3" t="s">
        <v>5391</v>
      </c>
      <c r="E559" s="5">
        <v>7000</v>
      </c>
      <c r="F559" s="5">
        <v>7750</v>
      </c>
      <c r="G559" t="s">
        <v>8219</v>
      </c>
      <c r="H559" t="s">
        <v>8224</v>
      </c>
      <c r="I559" t="s">
        <v>8246</v>
      </c>
      <c r="J559">
        <v>1375033836</v>
      </c>
      <c r="K559">
        <v>1373305836</v>
      </c>
      <c r="L559" t="b">
        <v>1</v>
      </c>
      <c r="M559">
        <v>74</v>
      </c>
      <c r="N559" t="b">
        <v>1</v>
      </c>
      <c r="O559" t="s">
        <v>8276</v>
      </c>
      <c r="P559" s="9">
        <f>IFERROR(F559/M559,"NULL")</f>
        <v>104.72972972972973</v>
      </c>
      <c r="Q559" t="str">
        <f>LEFT(O559,SEARCH("/",O559,1)-1)</f>
        <v>music</v>
      </c>
      <c r="R559" t="str">
        <f>RIGHT(O559,LEN(O559)-SEARCH("/",O559,1))</f>
        <v>rock</v>
      </c>
      <c r="S559" s="17">
        <f>(((K559/60)/60)/24)+DATE(1970,1,1)</f>
        <v>41463.743472222224</v>
      </c>
      <c r="T559" s="15">
        <f>(((J559/60)/60)/24)+DATE(1970,1,1)</f>
        <v>41483.743472222224</v>
      </c>
      <c r="U559" t="b">
        <f>AND(L559,N559)</f>
        <v>1</v>
      </c>
    </row>
    <row r="560" spans="1:21" ht="20" customHeight="1" x14ac:dyDescent="0.35">
      <c r="A560" s="13">
        <f>F560/E560</f>
        <v>1.2361333333333333</v>
      </c>
      <c r="B560">
        <v>1282</v>
      </c>
      <c r="C560" s="3" t="s">
        <v>1283</v>
      </c>
      <c r="D560" s="3" t="s">
        <v>5392</v>
      </c>
      <c r="E560" s="5">
        <v>15000</v>
      </c>
      <c r="F560" s="5">
        <v>18542</v>
      </c>
      <c r="G560" t="s">
        <v>8219</v>
      </c>
      <c r="H560" t="s">
        <v>8224</v>
      </c>
      <c r="I560" t="s">
        <v>8246</v>
      </c>
      <c r="J560">
        <v>1386565140</v>
      </c>
      <c r="K560">
        <v>1383909855</v>
      </c>
      <c r="L560" t="b">
        <v>1</v>
      </c>
      <c r="M560">
        <v>274</v>
      </c>
      <c r="N560" t="b">
        <v>1</v>
      </c>
      <c r="O560" t="s">
        <v>8276</v>
      </c>
      <c r="P560" s="9">
        <f>IFERROR(F560/M560,"NULL")</f>
        <v>67.671532846715323</v>
      </c>
      <c r="Q560" t="str">
        <f>LEFT(O560,SEARCH("/",O560,1)-1)</f>
        <v>music</v>
      </c>
      <c r="R560" t="str">
        <f>RIGHT(O560,LEN(O560)-SEARCH("/",O560,1))</f>
        <v>rock</v>
      </c>
      <c r="S560" s="17">
        <f>(((K560/60)/60)/24)+DATE(1970,1,1)</f>
        <v>41586.475173611114</v>
      </c>
      <c r="T560" s="15">
        <f>(((J560/60)/60)/24)+DATE(1970,1,1)</f>
        <v>41617.207638888889</v>
      </c>
      <c r="U560" t="b">
        <f>AND(L560,N560)</f>
        <v>1</v>
      </c>
    </row>
    <row r="561" spans="1:21" ht="20" customHeight="1" x14ac:dyDescent="0.35">
      <c r="A561" s="13">
        <f>F561/E561</f>
        <v>2.1105</v>
      </c>
      <c r="B561">
        <v>1283</v>
      </c>
      <c r="C561" s="3" t="s">
        <v>1284</v>
      </c>
      <c r="D561" s="3" t="s">
        <v>5393</v>
      </c>
      <c r="E561" s="5">
        <v>1000</v>
      </c>
      <c r="F561" s="5">
        <v>2110.5</v>
      </c>
      <c r="G561" t="s">
        <v>8219</v>
      </c>
      <c r="H561" t="s">
        <v>8224</v>
      </c>
      <c r="I561" t="s">
        <v>8246</v>
      </c>
      <c r="J561">
        <v>1362974400</v>
      </c>
      <c r="K561">
        <v>1360948389</v>
      </c>
      <c r="L561" t="b">
        <v>1</v>
      </c>
      <c r="M561">
        <v>22</v>
      </c>
      <c r="N561" t="b">
        <v>1</v>
      </c>
      <c r="O561" t="s">
        <v>8276</v>
      </c>
      <c r="P561" s="9">
        <f>IFERROR(F561/M561,"NULL")</f>
        <v>95.931818181818187</v>
      </c>
      <c r="Q561" t="str">
        <f>LEFT(O561,SEARCH("/",O561,1)-1)</f>
        <v>music</v>
      </c>
      <c r="R561" t="str">
        <f>RIGHT(O561,LEN(O561)-SEARCH("/",O561,1))</f>
        <v>rock</v>
      </c>
      <c r="S561" s="17">
        <f>(((K561/60)/60)/24)+DATE(1970,1,1)</f>
        <v>41320.717465277776</v>
      </c>
      <c r="T561" s="15">
        <f>(((J561/60)/60)/24)+DATE(1970,1,1)</f>
        <v>41344.166666666664</v>
      </c>
      <c r="U561" t="b">
        <f>AND(L561,N561)</f>
        <v>1</v>
      </c>
    </row>
    <row r="562" spans="1:21" ht="20" customHeight="1" x14ac:dyDescent="0.35">
      <c r="A562" s="13">
        <f>F562/E562</f>
        <v>1.01</v>
      </c>
      <c r="B562">
        <v>1284</v>
      </c>
      <c r="C562" s="3" t="s">
        <v>1285</v>
      </c>
      <c r="D562" s="3" t="s">
        <v>5394</v>
      </c>
      <c r="E562" s="5">
        <v>2000</v>
      </c>
      <c r="F562" s="5">
        <v>2020</v>
      </c>
      <c r="G562" t="s">
        <v>8219</v>
      </c>
      <c r="H562" t="s">
        <v>8224</v>
      </c>
      <c r="I562" t="s">
        <v>8246</v>
      </c>
      <c r="J562">
        <v>1483203540</v>
      </c>
      <c r="K562">
        <v>1481175482</v>
      </c>
      <c r="L562" t="b">
        <v>0</v>
      </c>
      <c r="M562">
        <v>31</v>
      </c>
      <c r="N562" t="b">
        <v>1</v>
      </c>
      <c r="O562" t="s">
        <v>8271</v>
      </c>
      <c r="P562" s="9">
        <f>IFERROR(F562/M562,"NULL")</f>
        <v>65.161290322580641</v>
      </c>
      <c r="Q562" t="str">
        <f>LEFT(O562,SEARCH("/",O562,1)-1)</f>
        <v>theater</v>
      </c>
      <c r="R562" t="str">
        <f>RIGHT(O562,LEN(O562)-SEARCH("/",O562,1))</f>
        <v>plays</v>
      </c>
      <c r="S562" s="17">
        <f>(((K562/60)/60)/24)+DATE(1970,1,1)</f>
        <v>42712.23474537037</v>
      </c>
      <c r="T562" s="15">
        <f>(((J562/60)/60)/24)+DATE(1970,1,1)</f>
        <v>42735.707638888889</v>
      </c>
      <c r="U562" t="b">
        <f>AND(L562,N562)</f>
        <v>0</v>
      </c>
    </row>
    <row r="563" spans="1:21" ht="20" customHeight="1" x14ac:dyDescent="0.35">
      <c r="A563" s="13">
        <f>F563/E563</f>
        <v>1.0165</v>
      </c>
      <c r="B563">
        <v>1285</v>
      </c>
      <c r="C563" s="3" t="s">
        <v>1286</v>
      </c>
      <c r="D563" s="3" t="s">
        <v>5395</v>
      </c>
      <c r="E563" s="5">
        <v>2000</v>
      </c>
      <c r="F563" s="5">
        <v>2033</v>
      </c>
      <c r="G563" t="s">
        <v>8219</v>
      </c>
      <c r="H563" t="s">
        <v>8225</v>
      </c>
      <c r="I563" t="s">
        <v>8247</v>
      </c>
      <c r="J563">
        <v>1434808775</v>
      </c>
      <c r="K563">
        <v>1433512775</v>
      </c>
      <c r="L563" t="b">
        <v>0</v>
      </c>
      <c r="M563">
        <v>63</v>
      </c>
      <c r="N563" t="b">
        <v>1</v>
      </c>
      <c r="O563" t="s">
        <v>8271</v>
      </c>
      <c r="P563" s="9">
        <f>IFERROR(F563/M563,"NULL")</f>
        <v>32.269841269841272</v>
      </c>
      <c r="Q563" t="str">
        <f>LEFT(O563,SEARCH("/",O563,1)-1)</f>
        <v>theater</v>
      </c>
      <c r="R563" t="str">
        <f>RIGHT(O563,LEN(O563)-SEARCH("/",O563,1))</f>
        <v>plays</v>
      </c>
      <c r="S563" s="17">
        <f>(((K563/60)/60)/24)+DATE(1970,1,1)</f>
        <v>42160.583043981482</v>
      </c>
      <c r="T563" s="15">
        <f>(((J563/60)/60)/24)+DATE(1970,1,1)</f>
        <v>42175.583043981482</v>
      </c>
      <c r="U563" t="b">
        <f>AND(L563,N563)</f>
        <v>0</v>
      </c>
    </row>
    <row r="564" spans="1:21" ht="20" customHeight="1" x14ac:dyDescent="0.35">
      <c r="A564" s="13">
        <f>F564/E564</f>
        <v>1.0833333333333333</v>
      </c>
      <c r="B564">
        <v>1286</v>
      </c>
      <c r="C564" s="3" t="s">
        <v>1287</v>
      </c>
      <c r="D564" s="3" t="s">
        <v>5396</v>
      </c>
      <c r="E564" s="5">
        <v>1500</v>
      </c>
      <c r="F564" s="5">
        <v>1625</v>
      </c>
      <c r="G564" t="s">
        <v>8219</v>
      </c>
      <c r="H564" t="s">
        <v>8225</v>
      </c>
      <c r="I564" t="s">
        <v>8247</v>
      </c>
      <c r="J564">
        <v>1424181600</v>
      </c>
      <c r="K564">
        <v>1423041227</v>
      </c>
      <c r="L564" t="b">
        <v>0</v>
      </c>
      <c r="M564">
        <v>20</v>
      </c>
      <c r="N564" t="b">
        <v>1</v>
      </c>
      <c r="O564" t="s">
        <v>8271</v>
      </c>
      <c r="P564" s="9">
        <f>IFERROR(F564/M564,"NULL")</f>
        <v>81.25</v>
      </c>
      <c r="Q564" t="str">
        <f>LEFT(O564,SEARCH("/",O564,1)-1)</f>
        <v>theater</v>
      </c>
      <c r="R564" t="str">
        <f>RIGHT(O564,LEN(O564)-SEARCH("/",O564,1))</f>
        <v>plays</v>
      </c>
      <c r="S564" s="17">
        <f>(((K564/60)/60)/24)+DATE(1970,1,1)</f>
        <v>42039.384571759263</v>
      </c>
      <c r="T564" s="15">
        <f>(((J564/60)/60)/24)+DATE(1970,1,1)</f>
        <v>42052.583333333328</v>
      </c>
      <c r="U564" t="b">
        <f>AND(L564,N564)</f>
        <v>0</v>
      </c>
    </row>
    <row r="565" spans="1:21" ht="20" customHeight="1" x14ac:dyDescent="0.35">
      <c r="A565" s="13">
        <f>F565/E565</f>
        <v>2.42</v>
      </c>
      <c r="B565">
        <v>1287</v>
      </c>
      <c r="C565" s="3" t="s">
        <v>1288</v>
      </c>
      <c r="D565" s="3" t="s">
        <v>5397</v>
      </c>
      <c r="E565" s="5">
        <v>250</v>
      </c>
      <c r="F565" s="5">
        <v>605</v>
      </c>
      <c r="G565" t="s">
        <v>8219</v>
      </c>
      <c r="H565" t="s">
        <v>8225</v>
      </c>
      <c r="I565" t="s">
        <v>8247</v>
      </c>
      <c r="J565">
        <v>1434120856</v>
      </c>
      <c r="K565">
        <v>1428936856</v>
      </c>
      <c r="L565" t="b">
        <v>0</v>
      </c>
      <c r="M565">
        <v>25</v>
      </c>
      <c r="N565" t="b">
        <v>1</v>
      </c>
      <c r="O565" t="s">
        <v>8271</v>
      </c>
      <c r="P565" s="9">
        <f>IFERROR(F565/M565,"NULL")</f>
        <v>24.2</v>
      </c>
      <c r="Q565" t="str">
        <f>LEFT(O565,SEARCH("/",O565,1)-1)</f>
        <v>theater</v>
      </c>
      <c r="R565" t="str">
        <f>RIGHT(O565,LEN(O565)-SEARCH("/",O565,1))</f>
        <v>plays</v>
      </c>
      <c r="S565" s="17">
        <f>(((K565/60)/60)/24)+DATE(1970,1,1)</f>
        <v>42107.621018518519</v>
      </c>
      <c r="T565" s="15">
        <f>(((J565/60)/60)/24)+DATE(1970,1,1)</f>
        <v>42167.621018518519</v>
      </c>
      <c r="U565" t="b">
        <f>AND(L565,N565)</f>
        <v>0</v>
      </c>
    </row>
    <row r="566" spans="1:21" ht="20" customHeight="1" x14ac:dyDescent="0.35">
      <c r="A566" s="13">
        <f>F566/E566</f>
        <v>1.0044999999999999</v>
      </c>
      <c r="B566">
        <v>1288</v>
      </c>
      <c r="C566" s="3" t="s">
        <v>1289</v>
      </c>
      <c r="D566" s="3" t="s">
        <v>5398</v>
      </c>
      <c r="E566" s="5">
        <v>4000</v>
      </c>
      <c r="F566" s="5">
        <v>4018</v>
      </c>
      <c r="G566" t="s">
        <v>8219</v>
      </c>
      <c r="H566" t="s">
        <v>8224</v>
      </c>
      <c r="I566" t="s">
        <v>8246</v>
      </c>
      <c r="J566">
        <v>1470801600</v>
      </c>
      <c r="K566">
        <v>1468122163</v>
      </c>
      <c r="L566" t="b">
        <v>0</v>
      </c>
      <c r="M566">
        <v>61</v>
      </c>
      <c r="N566" t="b">
        <v>1</v>
      </c>
      <c r="O566" t="s">
        <v>8271</v>
      </c>
      <c r="P566" s="9">
        <f>IFERROR(F566/M566,"NULL")</f>
        <v>65.868852459016395</v>
      </c>
      <c r="Q566" t="str">
        <f>LEFT(O566,SEARCH("/",O566,1)-1)</f>
        <v>theater</v>
      </c>
      <c r="R566" t="str">
        <f>RIGHT(O566,LEN(O566)-SEARCH("/",O566,1))</f>
        <v>plays</v>
      </c>
      <c r="S566" s="17">
        <f>(((K566/60)/60)/24)+DATE(1970,1,1)</f>
        <v>42561.154664351852</v>
      </c>
      <c r="T566" s="15">
        <f>(((J566/60)/60)/24)+DATE(1970,1,1)</f>
        <v>42592.166666666672</v>
      </c>
      <c r="U566" t="b">
        <f>AND(L566,N566)</f>
        <v>0</v>
      </c>
    </row>
    <row r="567" spans="1:21" ht="20" customHeight="1" x14ac:dyDescent="0.35">
      <c r="A567" s="13">
        <f>F567/E567</f>
        <v>1.2506666666666666</v>
      </c>
      <c r="B567">
        <v>1289</v>
      </c>
      <c r="C567" s="3" t="s">
        <v>1290</v>
      </c>
      <c r="D567" s="3" t="s">
        <v>5399</v>
      </c>
      <c r="E567" s="5">
        <v>1500</v>
      </c>
      <c r="F567" s="5">
        <v>1876</v>
      </c>
      <c r="G567" t="s">
        <v>8219</v>
      </c>
      <c r="H567" t="s">
        <v>8224</v>
      </c>
      <c r="I567" t="s">
        <v>8246</v>
      </c>
      <c r="J567">
        <v>1483499645</v>
      </c>
      <c r="K567">
        <v>1480907645</v>
      </c>
      <c r="L567" t="b">
        <v>0</v>
      </c>
      <c r="M567">
        <v>52</v>
      </c>
      <c r="N567" t="b">
        <v>1</v>
      </c>
      <c r="O567" t="s">
        <v>8271</v>
      </c>
      <c r="P567" s="9">
        <f>IFERROR(F567/M567,"NULL")</f>
        <v>36.07692307692308</v>
      </c>
      <c r="Q567" t="str">
        <f>LEFT(O567,SEARCH("/",O567,1)-1)</f>
        <v>theater</v>
      </c>
      <c r="R567" t="str">
        <f>RIGHT(O567,LEN(O567)-SEARCH("/",O567,1))</f>
        <v>plays</v>
      </c>
      <c r="S567" s="17">
        <f>(((K567/60)/60)/24)+DATE(1970,1,1)</f>
        <v>42709.134780092587</v>
      </c>
      <c r="T567" s="15">
        <f>(((J567/60)/60)/24)+DATE(1970,1,1)</f>
        <v>42739.134780092587</v>
      </c>
      <c r="U567" t="b">
        <f>AND(L567,N567)</f>
        <v>0</v>
      </c>
    </row>
    <row r="568" spans="1:21" ht="20" customHeight="1" x14ac:dyDescent="0.35">
      <c r="A568" s="13">
        <f>F568/E568</f>
        <v>1.0857142857142856</v>
      </c>
      <c r="B568">
        <v>1290</v>
      </c>
      <c r="C568" s="3" t="s">
        <v>1291</v>
      </c>
      <c r="D568" s="3" t="s">
        <v>5400</v>
      </c>
      <c r="E568" s="5">
        <v>3500</v>
      </c>
      <c r="F568" s="5">
        <v>3800</v>
      </c>
      <c r="G568" t="s">
        <v>8219</v>
      </c>
      <c r="H568" t="s">
        <v>8224</v>
      </c>
      <c r="I568" t="s">
        <v>8246</v>
      </c>
      <c r="J568">
        <v>1429772340</v>
      </c>
      <c r="K568">
        <v>1427121931</v>
      </c>
      <c r="L568" t="b">
        <v>0</v>
      </c>
      <c r="M568">
        <v>86</v>
      </c>
      <c r="N568" t="b">
        <v>1</v>
      </c>
      <c r="O568" t="s">
        <v>8271</v>
      </c>
      <c r="P568" s="9">
        <f>IFERROR(F568/M568,"NULL")</f>
        <v>44.186046511627907</v>
      </c>
      <c r="Q568" t="str">
        <f>LEFT(O568,SEARCH("/",O568,1)-1)</f>
        <v>theater</v>
      </c>
      <c r="R568" t="str">
        <f>RIGHT(O568,LEN(O568)-SEARCH("/",O568,1))</f>
        <v>plays</v>
      </c>
      <c r="S568" s="17">
        <f>(((K568/60)/60)/24)+DATE(1970,1,1)</f>
        <v>42086.614942129629</v>
      </c>
      <c r="T568" s="15">
        <f>(((J568/60)/60)/24)+DATE(1970,1,1)</f>
        <v>42117.290972222225</v>
      </c>
      <c r="U568" t="b">
        <f>AND(L568,N568)</f>
        <v>0</v>
      </c>
    </row>
    <row r="569" spans="1:21" ht="20" customHeight="1" x14ac:dyDescent="0.35">
      <c r="A569" s="13">
        <f>F569/E569</f>
        <v>1.4570000000000001</v>
      </c>
      <c r="B569">
        <v>1291</v>
      </c>
      <c r="C569" s="3" t="s">
        <v>1292</v>
      </c>
      <c r="D569" s="3" t="s">
        <v>5401</v>
      </c>
      <c r="E569" s="5">
        <v>3000</v>
      </c>
      <c r="F569" s="5">
        <v>4371</v>
      </c>
      <c r="G569" t="s">
        <v>8219</v>
      </c>
      <c r="H569" t="s">
        <v>8224</v>
      </c>
      <c r="I569" t="s">
        <v>8246</v>
      </c>
      <c r="J569">
        <v>1428390000</v>
      </c>
      <c r="K569">
        <v>1425224391</v>
      </c>
      <c r="L569" t="b">
        <v>0</v>
      </c>
      <c r="M569">
        <v>42</v>
      </c>
      <c r="N569" t="b">
        <v>1</v>
      </c>
      <c r="O569" t="s">
        <v>8271</v>
      </c>
      <c r="P569" s="9">
        <f>IFERROR(F569/M569,"NULL")</f>
        <v>104.07142857142857</v>
      </c>
      <c r="Q569" t="str">
        <f>LEFT(O569,SEARCH("/",O569,1)-1)</f>
        <v>theater</v>
      </c>
      <c r="R569" t="str">
        <f>RIGHT(O569,LEN(O569)-SEARCH("/",O569,1))</f>
        <v>plays</v>
      </c>
      <c r="S569" s="17">
        <f>(((K569/60)/60)/24)+DATE(1970,1,1)</f>
        <v>42064.652673611112</v>
      </c>
      <c r="T569" s="15">
        <f>(((J569/60)/60)/24)+DATE(1970,1,1)</f>
        <v>42101.291666666672</v>
      </c>
      <c r="U569" t="b">
        <f>AND(L569,N569)</f>
        <v>0</v>
      </c>
    </row>
    <row r="570" spans="1:21" ht="20" customHeight="1" x14ac:dyDescent="0.35">
      <c r="A570" s="13">
        <f>F570/E570</f>
        <v>1.1000000000000001</v>
      </c>
      <c r="B570">
        <v>1292</v>
      </c>
      <c r="C570" s="3" t="s">
        <v>1293</v>
      </c>
      <c r="D570" s="3" t="s">
        <v>5402</v>
      </c>
      <c r="E570" s="5">
        <v>1700</v>
      </c>
      <c r="F570" s="5">
        <v>1870</v>
      </c>
      <c r="G570" t="s">
        <v>8219</v>
      </c>
      <c r="H570" t="s">
        <v>8225</v>
      </c>
      <c r="I570" t="s">
        <v>8247</v>
      </c>
      <c r="J570">
        <v>1444172340</v>
      </c>
      <c r="K570">
        <v>1441822828</v>
      </c>
      <c r="L570" t="b">
        <v>0</v>
      </c>
      <c r="M570">
        <v>52</v>
      </c>
      <c r="N570" t="b">
        <v>1</v>
      </c>
      <c r="O570" t="s">
        <v>8271</v>
      </c>
      <c r="P570" s="9">
        <f>IFERROR(F570/M570,"NULL")</f>
        <v>35.96153846153846</v>
      </c>
      <c r="Q570" t="str">
        <f>LEFT(O570,SEARCH("/",O570,1)-1)</f>
        <v>theater</v>
      </c>
      <c r="R570" t="str">
        <f>RIGHT(O570,LEN(O570)-SEARCH("/",O570,1))</f>
        <v>plays</v>
      </c>
      <c r="S570" s="17">
        <f>(((K570/60)/60)/24)+DATE(1970,1,1)</f>
        <v>42256.764212962968</v>
      </c>
      <c r="T570" s="15">
        <f>(((J570/60)/60)/24)+DATE(1970,1,1)</f>
        <v>42283.957638888889</v>
      </c>
      <c r="U570" t="b">
        <f>AND(L570,N570)</f>
        <v>0</v>
      </c>
    </row>
    <row r="571" spans="1:21" ht="20" customHeight="1" x14ac:dyDescent="0.35">
      <c r="A571" s="13">
        <f>F571/E571</f>
        <v>1.0223333333333333</v>
      </c>
      <c r="B571">
        <v>1293</v>
      </c>
      <c r="C571" s="3" t="s">
        <v>1294</v>
      </c>
      <c r="D571" s="3" t="s">
        <v>5403</v>
      </c>
      <c r="E571" s="5">
        <v>15000</v>
      </c>
      <c r="F571" s="5">
        <v>15335</v>
      </c>
      <c r="G571" t="s">
        <v>8219</v>
      </c>
      <c r="H571" t="s">
        <v>8224</v>
      </c>
      <c r="I571" t="s">
        <v>8246</v>
      </c>
      <c r="J571">
        <v>1447523371</v>
      </c>
      <c r="K571">
        <v>1444927771</v>
      </c>
      <c r="L571" t="b">
        <v>0</v>
      </c>
      <c r="M571">
        <v>120</v>
      </c>
      <c r="N571" t="b">
        <v>1</v>
      </c>
      <c r="O571" t="s">
        <v>8271</v>
      </c>
      <c r="P571" s="9">
        <f>IFERROR(F571/M571,"NULL")</f>
        <v>127.79166666666667</v>
      </c>
      <c r="Q571" t="str">
        <f>LEFT(O571,SEARCH("/",O571,1)-1)</f>
        <v>theater</v>
      </c>
      <c r="R571" t="str">
        <f>RIGHT(O571,LEN(O571)-SEARCH("/",O571,1))</f>
        <v>plays</v>
      </c>
      <c r="S571" s="17">
        <f>(((K571/60)/60)/24)+DATE(1970,1,1)</f>
        <v>42292.701053240744</v>
      </c>
      <c r="T571" s="15">
        <f>(((J571/60)/60)/24)+DATE(1970,1,1)</f>
        <v>42322.742719907401</v>
      </c>
      <c r="U571" t="b">
        <f>AND(L571,N571)</f>
        <v>0</v>
      </c>
    </row>
    <row r="572" spans="1:21" ht="20" customHeight="1" x14ac:dyDescent="0.35">
      <c r="A572" s="13">
        <f>F572/E572</f>
        <v>1.22</v>
      </c>
      <c r="B572">
        <v>1294</v>
      </c>
      <c r="C572" s="3" t="s">
        <v>1295</v>
      </c>
      <c r="D572" s="3" t="s">
        <v>5404</v>
      </c>
      <c r="E572" s="5">
        <v>500</v>
      </c>
      <c r="F572" s="5">
        <v>610</v>
      </c>
      <c r="G572" t="s">
        <v>8219</v>
      </c>
      <c r="H572" t="s">
        <v>8225</v>
      </c>
      <c r="I572" t="s">
        <v>8247</v>
      </c>
      <c r="J572">
        <v>1445252400</v>
      </c>
      <c r="K572">
        <v>1443696797</v>
      </c>
      <c r="L572" t="b">
        <v>0</v>
      </c>
      <c r="M572">
        <v>22</v>
      </c>
      <c r="N572" t="b">
        <v>1</v>
      </c>
      <c r="O572" t="s">
        <v>8271</v>
      </c>
      <c r="P572" s="9">
        <f>IFERROR(F572/M572,"NULL")</f>
        <v>27.727272727272727</v>
      </c>
      <c r="Q572" t="str">
        <f>LEFT(O572,SEARCH("/",O572,1)-1)</f>
        <v>theater</v>
      </c>
      <c r="R572" t="str">
        <f>RIGHT(O572,LEN(O572)-SEARCH("/",O572,1))</f>
        <v>plays</v>
      </c>
      <c r="S572" s="17">
        <f>(((K572/60)/60)/24)+DATE(1970,1,1)</f>
        <v>42278.453668981485</v>
      </c>
      <c r="T572" s="15">
        <f>(((J572/60)/60)/24)+DATE(1970,1,1)</f>
        <v>42296.458333333328</v>
      </c>
      <c r="U572" t="b">
        <f>AND(L572,N572)</f>
        <v>0</v>
      </c>
    </row>
    <row r="573" spans="1:21" ht="20" customHeight="1" x14ac:dyDescent="0.35">
      <c r="A573" s="13">
        <f>F573/E573</f>
        <v>1.0196000000000001</v>
      </c>
      <c r="B573">
        <v>1295</v>
      </c>
      <c r="C573" s="3" t="s">
        <v>1296</v>
      </c>
      <c r="D573" s="3" t="s">
        <v>5405</v>
      </c>
      <c r="E573" s="5">
        <v>2500</v>
      </c>
      <c r="F573" s="5">
        <v>2549</v>
      </c>
      <c r="G573" t="s">
        <v>8219</v>
      </c>
      <c r="H573" t="s">
        <v>8225</v>
      </c>
      <c r="I573" t="s">
        <v>8247</v>
      </c>
      <c r="J573">
        <v>1438189200</v>
      </c>
      <c r="K573">
        <v>1435585497</v>
      </c>
      <c r="L573" t="b">
        <v>0</v>
      </c>
      <c r="M573">
        <v>64</v>
      </c>
      <c r="N573" t="b">
        <v>1</v>
      </c>
      <c r="O573" t="s">
        <v>8271</v>
      </c>
      <c r="P573" s="9">
        <f>IFERROR(F573/M573,"NULL")</f>
        <v>39.828125</v>
      </c>
      <c r="Q573" t="str">
        <f>LEFT(O573,SEARCH("/",O573,1)-1)</f>
        <v>theater</v>
      </c>
      <c r="R573" t="str">
        <f>RIGHT(O573,LEN(O573)-SEARCH("/",O573,1))</f>
        <v>plays</v>
      </c>
      <c r="S573" s="17">
        <f>(((K573/60)/60)/24)+DATE(1970,1,1)</f>
        <v>42184.572881944448</v>
      </c>
      <c r="T573" s="15">
        <f>(((J573/60)/60)/24)+DATE(1970,1,1)</f>
        <v>42214.708333333328</v>
      </c>
      <c r="U573" t="b">
        <f>AND(L573,N573)</f>
        <v>0</v>
      </c>
    </row>
    <row r="574" spans="1:21" ht="20" customHeight="1" x14ac:dyDescent="0.35">
      <c r="A574" s="13">
        <f>F574/E574</f>
        <v>1.411764705882353</v>
      </c>
      <c r="B574">
        <v>1296</v>
      </c>
      <c r="C574" s="3" t="s">
        <v>1297</v>
      </c>
      <c r="D574" s="3" t="s">
        <v>5406</v>
      </c>
      <c r="E574" s="5">
        <v>850</v>
      </c>
      <c r="F574" s="5">
        <v>1200</v>
      </c>
      <c r="G574" t="s">
        <v>8219</v>
      </c>
      <c r="H574" t="s">
        <v>8225</v>
      </c>
      <c r="I574" t="s">
        <v>8247</v>
      </c>
      <c r="J574">
        <v>1457914373</v>
      </c>
      <c r="K574">
        <v>1456189973</v>
      </c>
      <c r="L574" t="b">
        <v>0</v>
      </c>
      <c r="M574">
        <v>23</v>
      </c>
      <c r="N574" t="b">
        <v>1</v>
      </c>
      <c r="O574" t="s">
        <v>8271</v>
      </c>
      <c r="P574" s="9">
        <f>IFERROR(F574/M574,"NULL")</f>
        <v>52.173913043478258</v>
      </c>
      <c r="Q574" t="str">
        <f>LEFT(O574,SEARCH("/",O574,1)-1)</f>
        <v>theater</v>
      </c>
      <c r="R574" t="str">
        <f>RIGHT(O574,LEN(O574)-SEARCH("/",O574,1))</f>
        <v>plays</v>
      </c>
      <c r="S574" s="17">
        <f>(((K574/60)/60)/24)+DATE(1970,1,1)</f>
        <v>42423.050613425927</v>
      </c>
      <c r="T574" s="15">
        <f>(((J574/60)/60)/24)+DATE(1970,1,1)</f>
        <v>42443.008946759262</v>
      </c>
      <c r="U574" t="b">
        <f>AND(L574,N574)</f>
        <v>0</v>
      </c>
    </row>
    <row r="575" spans="1:21" ht="20" customHeight="1" x14ac:dyDescent="0.35">
      <c r="A575" s="13">
        <f>F575/E575</f>
        <v>1.0952500000000001</v>
      </c>
      <c r="B575">
        <v>1297</v>
      </c>
      <c r="C575" s="3" t="s">
        <v>1298</v>
      </c>
      <c r="D575" s="3" t="s">
        <v>5407</v>
      </c>
      <c r="E575" s="5">
        <v>20000</v>
      </c>
      <c r="F575" s="5">
        <v>21905</v>
      </c>
      <c r="G575" t="s">
        <v>8219</v>
      </c>
      <c r="H575" t="s">
        <v>8224</v>
      </c>
      <c r="I575" t="s">
        <v>8246</v>
      </c>
      <c r="J575">
        <v>1462125358</v>
      </c>
      <c r="K575">
        <v>1459533358</v>
      </c>
      <c r="L575" t="b">
        <v>0</v>
      </c>
      <c r="M575">
        <v>238</v>
      </c>
      <c r="N575" t="b">
        <v>1</v>
      </c>
      <c r="O575" t="s">
        <v>8271</v>
      </c>
      <c r="P575" s="9">
        <f>IFERROR(F575/M575,"NULL")</f>
        <v>92.037815126050418</v>
      </c>
      <c r="Q575" t="str">
        <f>LEFT(O575,SEARCH("/",O575,1)-1)</f>
        <v>theater</v>
      </c>
      <c r="R575" t="str">
        <f>RIGHT(O575,LEN(O575)-SEARCH("/",O575,1))</f>
        <v>plays</v>
      </c>
      <c r="S575" s="17">
        <f>(((K575/60)/60)/24)+DATE(1970,1,1)</f>
        <v>42461.747199074074</v>
      </c>
      <c r="T575" s="15">
        <f>(((J575/60)/60)/24)+DATE(1970,1,1)</f>
        <v>42491.747199074074</v>
      </c>
      <c r="U575" t="b">
        <f>AND(L575,N575)</f>
        <v>0</v>
      </c>
    </row>
    <row r="576" spans="1:21" ht="20" customHeight="1" x14ac:dyDescent="0.35">
      <c r="A576" s="13">
        <f>F576/E576</f>
        <v>1.0465</v>
      </c>
      <c r="B576">
        <v>1298</v>
      </c>
      <c r="C576" s="3" t="s">
        <v>1299</v>
      </c>
      <c r="D576" s="3" t="s">
        <v>5408</v>
      </c>
      <c r="E576" s="5">
        <v>2000</v>
      </c>
      <c r="F576" s="5">
        <v>2093</v>
      </c>
      <c r="G576" t="s">
        <v>8219</v>
      </c>
      <c r="H576" t="s">
        <v>8225</v>
      </c>
      <c r="I576" t="s">
        <v>8247</v>
      </c>
      <c r="J576">
        <v>1461860432</v>
      </c>
      <c r="K576">
        <v>1459268432</v>
      </c>
      <c r="L576" t="b">
        <v>0</v>
      </c>
      <c r="M576">
        <v>33</v>
      </c>
      <c r="N576" t="b">
        <v>1</v>
      </c>
      <c r="O576" t="s">
        <v>8271</v>
      </c>
      <c r="P576" s="9">
        <f>IFERROR(F576/M576,"NULL")</f>
        <v>63.424242424242422</v>
      </c>
      <c r="Q576" t="str">
        <f>LEFT(O576,SEARCH("/",O576,1)-1)</f>
        <v>theater</v>
      </c>
      <c r="R576" t="str">
        <f>RIGHT(O576,LEN(O576)-SEARCH("/",O576,1))</f>
        <v>plays</v>
      </c>
      <c r="S576" s="17">
        <f>(((K576/60)/60)/24)+DATE(1970,1,1)</f>
        <v>42458.680925925932</v>
      </c>
      <c r="T576" s="15">
        <f>(((J576/60)/60)/24)+DATE(1970,1,1)</f>
        <v>42488.680925925932</v>
      </c>
      <c r="U576" t="b">
        <f>AND(L576,N576)</f>
        <v>0</v>
      </c>
    </row>
    <row r="577" spans="1:21" ht="20" customHeight="1" x14ac:dyDescent="0.35">
      <c r="A577" s="13">
        <f>F577/E577</f>
        <v>1.24</v>
      </c>
      <c r="B577">
        <v>1299</v>
      </c>
      <c r="C577" s="3" t="s">
        <v>1300</v>
      </c>
      <c r="D577" s="3" t="s">
        <v>5409</v>
      </c>
      <c r="E577" s="5">
        <v>3500</v>
      </c>
      <c r="F577" s="5">
        <v>4340</v>
      </c>
      <c r="G577" t="s">
        <v>8219</v>
      </c>
      <c r="H577" t="s">
        <v>8224</v>
      </c>
      <c r="I577" t="s">
        <v>8246</v>
      </c>
      <c r="J577">
        <v>1436902359</v>
      </c>
      <c r="K577">
        <v>1434310359</v>
      </c>
      <c r="L577" t="b">
        <v>0</v>
      </c>
      <c r="M577">
        <v>32</v>
      </c>
      <c r="N577" t="b">
        <v>1</v>
      </c>
      <c r="O577" t="s">
        <v>8271</v>
      </c>
      <c r="P577" s="9">
        <f>IFERROR(F577/M577,"NULL")</f>
        <v>135.625</v>
      </c>
      <c r="Q577" t="str">
        <f>LEFT(O577,SEARCH("/",O577,1)-1)</f>
        <v>theater</v>
      </c>
      <c r="R577" t="str">
        <f>RIGHT(O577,LEN(O577)-SEARCH("/",O577,1))</f>
        <v>plays</v>
      </c>
      <c r="S577" s="17">
        <f>(((K577/60)/60)/24)+DATE(1970,1,1)</f>
        <v>42169.814340277779</v>
      </c>
      <c r="T577" s="15">
        <f>(((J577/60)/60)/24)+DATE(1970,1,1)</f>
        <v>42199.814340277779</v>
      </c>
      <c r="U577" t="b">
        <f>AND(L577,N577)</f>
        <v>0</v>
      </c>
    </row>
    <row r="578" spans="1:21" ht="20" customHeight="1" x14ac:dyDescent="0.35">
      <c r="A578" s="13">
        <f>F578/E578</f>
        <v>1.35</v>
      </c>
      <c r="B578">
        <v>1300</v>
      </c>
      <c r="C578" s="3" t="s">
        <v>1301</v>
      </c>
      <c r="D578" s="3" t="s">
        <v>5410</v>
      </c>
      <c r="E578" s="5">
        <v>3000</v>
      </c>
      <c r="F578" s="5">
        <v>4050</v>
      </c>
      <c r="G578" t="s">
        <v>8219</v>
      </c>
      <c r="H578" t="s">
        <v>8224</v>
      </c>
      <c r="I578" t="s">
        <v>8246</v>
      </c>
      <c r="J578">
        <v>1464807420</v>
      </c>
      <c r="K578">
        <v>1461427938</v>
      </c>
      <c r="L578" t="b">
        <v>0</v>
      </c>
      <c r="M578">
        <v>24</v>
      </c>
      <c r="N578" t="b">
        <v>1</v>
      </c>
      <c r="O578" t="s">
        <v>8271</v>
      </c>
      <c r="P578" s="9">
        <f>IFERROR(F578/M578,"NULL")</f>
        <v>168.75</v>
      </c>
      <c r="Q578" t="str">
        <f>LEFT(O578,SEARCH("/",O578,1)-1)</f>
        <v>theater</v>
      </c>
      <c r="R578" t="str">
        <f>RIGHT(O578,LEN(O578)-SEARCH("/",O578,1))</f>
        <v>plays</v>
      </c>
      <c r="S578" s="17">
        <f>(((K578/60)/60)/24)+DATE(1970,1,1)</f>
        <v>42483.675208333334</v>
      </c>
      <c r="T578" s="15">
        <f>(((J578/60)/60)/24)+DATE(1970,1,1)</f>
        <v>42522.789583333331</v>
      </c>
      <c r="U578" t="b">
        <f>AND(L578,N578)</f>
        <v>0</v>
      </c>
    </row>
    <row r="579" spans="1:21" ht="20" customHeight="1" x14ac:dyDescent="0.35">
      <c r="A579" s="13">
        <f>F579/E579</f>
        <v>1.0275000000000001</v>
      </c>
      <c r="B579">
        <v>1301</v>
      </c>
      <c r="C579" s="3" t="s">
        <v>1302</v>
      </c>
      <c r="D579" s="3" t="s">
        <v>5411</v>
      </c>
      <c r="E579" s="5">
        <v>2000</v>
      </c>
      <c r="F579" s="5">
        <v>2055</v>
      </c>
      <c r="G579" t="s">
        <v>8219</v>
      </c>
      <c r="H579" t="s">
        <v>8224</v>
      </c>
      <c r="I579" t="s">
        <v>8246</v>
      </c>
      <c r="J579">
        <v>1437447600</v>
      </c>
      <c r="K579">
        <v>1436551178</v>
      </c>
      <c r="L579" t="b">
        <v>0</v>
      </c>
      <c r="M579">
        <v>29</v>
      </c>
      <c r="N579" t="b">
        <v>1</v>
      </c>
      <c r="O579" t="s">
        <v>8271</v>
      </c>
      <c r="P579" s="9">
        <f>IFERROR(F579/M579,"NULL")</f>
        <v>70.862068965517238</v>
      </c>
      <c r="Q579" t="str">
        <f>LEFT(O579,SEARCH("/",O579,1)-1)</f>
        <v>theater</v>
      </c>
      <c r="R579" t="str">
        <f>RIGHT(O579,LEN(O579)-SEARCH("/",O579,1))</f>
        <v>plays</v>
      </c>
      <c r="S579" s="17">
        <f>(((K579/60)/60)/24)+DATE(1970,1,1)</f>
        <v>42195.749745370369</v>
      </c>
      <c r="T579" s="15">
        <f>(((J579/60)/60)/24)+DATE(1970,1,1)</f>
        <v>42206.125</v>
      </c>
      <c r="U579" t="b">
        <f>AND(L579,N579)</f>
        <v>0</v>
      </c>
    </row>
    <row r="580" spans="1:21" ht="20" customHeight="1" x14ac:dyDescent="0.35">
      <c r="A580" s="13">
        <f>F580/E580</f>
        <v>1</v>
      </c>
      <c r="B580">
        <v>1302</v>
      </c>
      <c r="C580" s="3" t="s">
        <v>1303</v>
      </c>
      <c r="D580" s="3" t="s">
        <v>5412</v>
      </c>
      <c r="E580" s="5">
        <v>2500</v>
      </c>
      <c r="F580" s="5">
        <v>2500</v>
      </c>
      <c r="G580" t="s">
        <v>8219</v>
      </c>
      <c r="H580" t="s">
        <v>8224</v>
      </c>
      <c r="I580" t="s">
        <v>8246</v>
      </c>
      <c r="J580">
        <v>1480559011</v>
      </c>
      <c r="K580">
        <v>1477963411</v>
      </c>
      <c r="L580" t="b">
        <v>0</v>
      </c>
      <c r="M580">
        <v>50</v>
      </c>
      <c r="N580" t="b">
        <v>1</v>
      </c>
      <c r="O580" t="s">
        <v>8271</v>
      </c>
      <c r="P580" s="9">
        <f>IFERROR(F580/M580,"NULL")</f>
        <v>50</v>
      </c>
      <c r="Q580" t="str">
        <f>LEFT(O580,SEARCH("/",O580,1)-1)</f>
        <v>theater</v>
      </c>
      <c r="R580" t="str">
        <f>RIGHT(O580,LEN(O580)-SEARCH("/",O580,1))</f>
        <v>plays</v>
      </c>
      <c r="S580" s="17">
        <f>(((K580/60)/60)/24)+DATE(1970,1,1)</f>
        <v>42675.057997685188</v>
      </c>
      <c r="T580" s="15">
        <f>(((J580/60)/60)/24)+DATE(1970,1,1)</f>
        <v>42705.099664351852</v>
      </c>
      <c r="U580" t="b">
        <f>AND(L580,N580)</f>
        <v>0</v>
      </c>
    </row>
    <row r="581" spans="1:21" ht="20" customHeight="1" x14ac:dyDescent="0.35">
      <c r="A581" s="13">
        <f>F581/E581</f>
        <v>1.3026085714285716</v>
      </c>
      <c r="B581">
        <v>1303</v>
      </c>
      <c r="C581" s="3" t="s">
        <v>1304</v>
      </c>
      <c r="D581" s="3" t="s">
        <v>5413</v>
      </c>
      <c r="E581" s="5">
        <v>3500</v>
      </c>
      <c r="F581" s="5">
        <v>4559.13</v>
      </c>
      <c r="G581" t="s">
        <v>8219</v>
      </c>
      <c r="H581" t="s">
        <v>8225</v>
      </c>
      <c r="I581" t="s">
        <v>8247</v>
      </c>
      <c r="J581">
        <v>1469962800</v>
      </c>
      <c r="K581">
        <v>1468578920</v>
      </c>
      <c r="L581" t="b">
        <v>0</v>
      </c>
      <c r="M581">
        <v>108</v>
      </c>
      <c r="N581" t="b">
        <v>1</v>
      </c>
      <c r="O581" t="s">
        <v>8271</v>
      </c>
      <c r="P581" s="9">
        <f>IFERROR(F581/M581,"NULL")</f>
        <v>42.214166666666671</v>
      </c>
      <c r="Q581" t="str">
        <f>LEFT(O581,SEARCH("/",O581,1)-1)</f>
        <v>theater</v>
      </c>
      <c r="R581" t="str">
        <f>RIGHT(O581,LEN(O581)-SEARCH("/",O581,1))</f>
        <v>plays</v>
      </c>
      <c r="S581" s="17">
        <f>(((K581/60)/60)/24)+DATE(1970,1,1)</f>
        <v>42566.441203703704</v>
      </c>
      <c r="T581" s="15">
        <f>(((J581/60)/60)/24)+DATE(1970,1,1)</f>
        <v>42582.458333333328</v>
      </c>
      <c r="U581" t="b">
        <f>AND(L581,N581)</f>
        <v>0</v>
      </c>
    </row>
    <row r="582" spans="1:21" ht="20" customHeight="1" x14ac:dyDescent="0.35">
      <c r="A582" s="13">
        <f>F582/E582</f>
        <v>3.7773333333333334</v>
      </c>
      <c r="B582">
        <v>1344</v>
      </c>
      <c r="C582" s="3" t="s">
        <v>1345</v>
      </c>
      <c r="D582" s="3" t="s">
        <v>5454</v>
      </c>
      <c r="E582" s="5">
        <v>1500</v>
      </c>
      <c r="F582" s="5">
        <v>5666</v>
      </c>
      <c r="G582" t="s">
        <v>8219</v>
      </c>
      <c r="H582" t="s">
        <v>8229</v>
      </c>
      <c r="I582" t="s">
        <v>8251</v>
      </c>
      <c r="J582">
        <v>1467313039</v>
      </c>
      <c r="K582">
        <v>1464807439</v>
      </c>
      <c r="L582" t="b">
        <v>0</v>
      </c>
      <c r="M582">
        <v>139</v>
      </c>
      <c r="N582" t="b">
        <v>1</v>
      </c>
      <c r="O582" t="s">
        <v>8274</v>
      </c>
      <c r="P582" s="9">
        <f>IFERROR(F582/M582,"NULL")</f>
        <v>40.762589928057551</v>
      </c>
      <c r="Q582" t="str">
        <f>LEFT(O582,SEARCH("/",O582,1)-1)</f>
        <v>publishing</v>
      </c>
      <c r="R582" t="str">
        <f>RIGHT(O582,LEN(O582)-SEARCH("/",O582,1))</f>
        <v>nonfiction</v>
      </c>
      <c r="S582" s="17">
        <f>(((K582/60)/60)/24)+DATE(1970,1,1)</f>
        <v>42522.789803240739</v>
      </c>
      <c r="T582" s="15">
        <f>(((J582/60)/60)/24)+DATE(1970,1,1)</f>
        <v>42551.789803240739</v>
      </c>
      <c r="U582" t="b">
        <f>AND(L582,N582)</f>
        <v>0</v>
      </c>
    </row>
    <row r="583" spans="1:21" ht="20" customHeight="1" x14ac:dyDescent="0.35">
      <c r="A583" s="13">
        <f>F583/E583</f>
        <v>1.25</v>
      </c>
      <c r="B583">
        <v>1345</v>
      </c>
      <c r="C583" s="3" t="s">
        <v>1346</v>
      </c>
      <c r="D583" s="3" t="s">
        <v>5455</v>
      </c>
      <c r="E583" s="5">
        <v>300</v>
      </c>
      <c r="F583" s="5">
        <v>375</v>
      </c>
      <c r="G583" t="s">
        <v>8219</v>
      </c>
      <c r="H583" t="s">
        <v>8224</v>
      </c>
      <c r="I583" t="s">
        <v>8246</v>
      </c>
      <c r="J583">
        <v>1405366359</v>
      </c>
      <c r="K583">
        <v>1402342359</v>
      </c>
      <c r="L583" t="b">
        <v>0</v>
      </c>
      <c r="M583">
        <v>7</v>
      </c>
      <c r="N583" t="b">
        <v>1</v>
      </c>
      <c r="O583" t="s">
        <v>8274</v>
      </c>
      <c r="P583" s="9">
        <f>IFERROR(F583/M583,"NULL")</f>
        <v>53.571428571428569</v>
      </c>
      <c r="Q583" t="str">
        <f>LEFT(O583,SEARCH("/",O583,1)-1)</f>
        <v>publishing</v>
      </c>
      <c r="R583" t="str">
        <f>RIGHT(O583,LEN(O583)-SEARCH("/",O583,1))</f>
        <v>nonfiction</v>
      </c>
      <c r="S583" s="17">
        <f>(((K583/60)/60)/24)+DATE(1970,1,1)</f>
        <v>41799.814340277779</v>
      </c>
      <c r="T583" s="15">
        <f>(((J583/60)/60)/24)+DATE(1970,1,1)</f>
        <v>41834.814340277779</v>
      </c>
      <c r="U583" t="b">
        <f>AND(L583,N583)</f>
        <v>0</v>
      </c>
    </row>
    <row r="584" spans="1:21" ht="20" customHeight="1" x14ac:dyDescent="0.35">
      <c r="A584" s="13">
        <f>F584/E584</f>
        <v>1.473265306122449</v>
      </c>
      <c r="B584">
        <v>1346</v>
      </c>
      <c r="C584" s="3" t="s">
        <v>1347</v>
      </c>
      <c r="D584" s="3" t="s">
        <v>5456</v>
      </c>
      <c r="E584" s="5">
        <v>4900</v>
      </c>
      <c r="F584" s="5">
        <v>7219</v>
      </c>
      <c r="G584" t="s">
        <v>8219</v>
      </c>
      <c r="H584" t="s">
        <v>8224</v>
      </c>
      <c r="I584" t="s">
        <v>8246</v>
      </c>
      <c r="J584">
        <v>1372297751</v>
      </c>
      <c r="K584">
        <v>1369705751</v>
      </c>
      <c r="L584" t="b">
        <v>0</v>
      </c>
      <c r="M584">
        <v>149</v>
      </c>
      <c r="N584" t="b">
        <v>1</v>
      </c>
      <c r="O584" t="s">
        <v>8274</v>
      </c>
      <c r="P584" s="9">
        <f>IFERROR(F584/M584,"NULL")</f>
        <v>48.449664429530202</v>
      </c>
      <c r="Q584" t="str">
        <f>LEFT(O584,SEARCH("/",O584,1)-1)</f>
        <v>publishing</v>
      </c>
      <c r="R584" t="str">
        <f>RIGHT(O584,LEN(O584)-SEARCH("/",O584,1))</f>
        <v>nonfiction</v>
      </c>
      <c r="S584" s="17">
        <f>(((K584/60)/60)/24)+DATE(1970,1,1)</f>
        <v>41422.075821759259</v>
      </c>
      <c r="T584" s="15">
        <f>(((J584/60)/60)/24)+DATE(1970,1,1)</f>
        <v>41452.075821759259</v>
      </c>
      <c r="U584" t="b">
        <f>AND(L584,N584)</f>
        <v>0</v>
      </c>
    </row>
    <row r="585" spans="1:21" ht="20" customHeight="1" x14ac:dyDescent="0.35">
      <c r="A585" s="13">
        <f>F585/E585</f>
        <v>1.022</v>
      </c>
      <c r="B585">
        <v>1347</v>
      </c>
      <c r="C585" s="3" t="s">
        <v>1348</v>
      </c>
      <c r="D585" s="3" t="s">
        <v>5457</v>
      </c>
      <c r="E585" s="5">
        <v>2500</v>
      </c>
      <c r="F585" s="5">
        <v>2555</v>
      </c>
      <c r="G585" t="s">
        <v>8219</v>
      </c>
      <c r="H585" t="s">
        <v>8224</v>
      </c>
      <c r="I585" t="s">
        <v>8246</v>
      </c>
      <c r="J585">
        <v>1425741525</v>
      </c>
      <c r="K585">
        <v>1423149525</v>
      </c>
      <c r="L585" t="b">
        <v>0</v>
      </c>
      <c r="M585">
        <v>31</v>
      </c>
      <c r="N585" t="b">
        <v>1</v>
      </c>
      <c r="O585" t="s">
        <v>8274</v>
      </c>
      <c r="P585" s="9">
        <f>IFERROR(F585/M585,"NULL")</f>
        <v>82.41935483870968</v>
      </c>
      <c r="Q585" t="str">
        <f>LEFT(O585,SEARCH("/",O585,1)-1)</f>
        <v>publishing</v>
      </c>
      <c r="R585" t="str">
        <f>RIGHT(O585,LEN(O585)-SEARCH("/",O585,1))</f>
        <v>nonfiction</v>
      </c>
      <c r="S585" s="17">
        <f>(((K585/60)/60)/24)+DATE(1970,1,1)</f>
        <v>42040.638020833328</v>
      </c>
      <c r="T585" s="15">
        <f>(((J585/60)/60)/24)+DATE(1970,1,1)</f>
        <v>42070.638020833328</v>
      </c>
      <c r="U585" t="b">
        <f>AND(L585,N585)</f>
        <v>0</v>
      </c>
    </row>
    <row r="586" spans="1:21" ht="20" customHeight="1" x14ac:dyDescent="0.35">
      <c r="A586" s="13">
        <f>F586/E586</f>
        <v>1.018723404255319</v>
      </c>
      <c r="B586">
        <v>1348</v>
      </c>
      <c r="C586" s="3" t="s">
        <v>1349</v>
      </c>
      <c r="D586" s="3" t="s">
        <v>5458</v>
      </c>
      <c r="E586" s="5">
        <v>5875</v>
      </c>
      <c r="F586" s="5">
        <v>5985</v>
      </c>
      <c r="G586" t="s">
        <v>8219</v>
      </c>
      <c r="H586" t="s">
        <v>8224</v>
      </c>
      <c r="I586" t="s">
        <v>8246</v>
      </c>
      <c r="J586">
        <v>1418904533</v>
      </c>
      <c r="K586">
        <v>1416485333</v>
      </c>
      <c r="L586" t="b">
        <v>0</v>
      </c>
      <c r="M586">
        <v>26</v>
      </c>
      <c r="N586" t="b">
        <v>1</v>
      </c>
      <c r="O586" t="s">
        <v>8274</v>
      </c>
      <c r="P586" s="9">
        <f>IFERROR(F586/M586,"NULL")</f>
        <v>230.19230769230768</v>
      </c>
      <c r="Q586" t="str">
        <f>LEFT(O586,SEARCH("/",O586,1)-1)</f>
        <v>publishing</v>
      </c>
      <c r="R586" t="str">
        <f>RIGHT(O586,LEN(O586)-SEARCH("/",O586,1))</f>
        <v>nonfiction</v>
      </c>
      <c r="S586" s="17">
        <f>(((K586/60)/60)/24)+DATE(1970,1,1)</f>
        <v>41963.506168981476</v>
      </c>
      <c r="T586" s="15">
        <f>(((J586/60)/60)/24)+DATE(1970,1,1)</f>
        <v>41991.506168981476</v>
      </c>
      <c r="U586" t="b">
        <f>AND(L586,N586)</f>
        <v>0</v>
      </c>
    </row>
    <row r="587" spans="1:21" ht="20" customHeight="1" x14ac:dyDescent="0.35">
      <c r="A587" s="13">
        <f>F587/E587</f>
        <v>2.0419999999999998</v>
      </c>
      <c r="B587">
        <v>1349</v>
      </c>
      <c r="C587" s="3" t="s">
        <v>1350</v>
      </c>
      <c r="D587" s="3" t="s">
        <v>5459</v>
      </c>
      <c r="E587" s="5">
        <v>5000</v>
      </c>
      <c r="F587" s="5">
        <v>10210</v>
      </c>
      <c r="G587" t="s">
        <v>8219</v>
      </c>
      <c r="H587" t="s">
        <v>8229</v>
      </c>
      <c r="I587" t="s">
        <v>8251</v>
      </c>
      <c r="J587">
        <v>1450249140</v>
      </c>
      <c r="K587">
        <v>1447055935</v>
      </c>
      <c r="L587" t="b">
        <v>0</v>
      </c>
      <c r="M587">
        <v>172</v>
      </c>
      <c r="N587" t="b">
        <v>1</v>
      </c>
      <c r="O587" t="s">
        <v>8274</v>
      </c>
      <c r="P587" s="9">
        <f>IFERROR(F587/M587,"NULL")</f>
        <v>59.360465116279073</v>
      </c>
      <c r="Q587" t="str">
        <f>LEFT(O587,SEARCH("/",O587,1)-1)</f>
        <v>publishing</v>
      </c>
      <c r="R587" t="str">
        <f>RIGHT(O587,LEN(O587)-SEARCH("/",O587,1))</f>
        <v>nonfiction</v>
      </c>
      <c r="S587" s="17">
        <f>(((K587/60)/60)/24)+DATE(1970,1,1)</f>
        <v>42317.33258101852</v>
      </c>
      <c r="T587" s="15">
        <f>(((J587/60)/60)/24)+DATE(1970,1,1)</f>
        <v>42354.290972222225</v>
      </c>
      <c r="U587" t="b">
        <f>AND(L587,N587)</f>
        <v>0</v>
      </c>
    </row>
    <row r="588" spans="1:21" ht="20" customHeight="1" x14ac:dyDescent="0.35">
      <c r="A588" s="13">
        <f>F588/E588</f>
        <v>1.0405</v>
      </c>
      <c r="B588">
        <v>1350</v>
      </c>
      <c r="C588" s="3" t="s">
        <v>1351</v>
      </c>
      <c r="D588" s="3" t="s">
        <v>5460</v>
      </c>
      <c r="E588" s="5">
        <v>5000</v>
      </c>
      <c r="F588" s="5">
        <v>5202.5</v>
      </c>
      <c r="G588" t="s">
        <v>8219</v>
      </c>
      <c r="H588" t="s">
        <v>8224</v>
      </c>
      <c r="I588" t="s">
        <v>8246</v>
      </c>
      <c r="J588">
        <v>1451089134</v>
      </c>
      <c r="K588">
        <v>1448497134</v>
      </c>
      <c r="L588" t="b">
        <v>0</v>
      </c>
      <c r="M588">
        <v>78</v>
      </c>
      <c r="N588" t="b">
        <v>1</v>
      </c>
      <c r="O588" t="s">
        <v>8274</v>
      </c>
      <c r="P588" s="9">
        <f>IFERROR(F588/M588,"NULL")</f>
        <v>66.698717948717942</v>
      </c>
      <c r="Q588" t="str">
        <f>LEFT(O588,SEARCH("/",O588,1)-1)</f>
        <v>publishing</v>
      </c>
      <c r="R588" t="str">
        <f>RIGHT(O588,LEN(O588)-SEARCH("/",O588,1))</f>
        <v>nonfiction</v>
      </c>
      <c r="S588" s="17">
        <f>(((K588/60)/60)/24)+DATE(1970,1,1)</f>
        <v>42334.013124999998</v>
      </c>
      <c r="T588" s="15">
        <f>(((J588/60)/60)/24)+DATE(1970,1,1)</f>
        <v>42364.013124999998</v>
      </c>
      <c r="U588" t="b">
        <f>AND(L588,N588)</f>
        <v>0</v>
      </c>
    </row>
    <row r="589" spans="1:21" ht="20" customHeight="1" x14ac:dyDescent="0.35">
      <c r="A589" s="13">
        <f>F589/E589</f>
        <v>1.0126500000000001</v>
      </c>
      <c r="B589">
        <v>1351</v>
      </c>
      <c r="C589" s="3" t="s">
        <v>1352</v>
      </c>
      <c r="D589" s="3" t="s">
        <v>5461</v>
      </c>
      <c r="E589" s="5">
        <v>20000</v>
      </c>
      <c r="F589" s="5">
        <v>20253</v>
      </c>
      <c r="G589" t="s">
        <v>8219</v>
      </c>
      <c r="H589" t="s">
        <v>8224</v>
      </c>
      <c r="I589" t="s">
        <v>8246</v>
      </c>
      <c r="J589">
        <v>1455299144</v>
      </c>
      <c r="K589">
        <v>1452707144</v>
      </c>
      <c r="L589" t="b">
        <v>0</v>
      </c>
      <c r="M589">
        <v>120</v>
      </c>
      <c r="N589" t="b">
        <v>1</v>
      </c>
      <c r="O589" t="s">
        <v>8274</v>
      </c>
      <c r="P589" s="9">
        <f>IFERROR(F589/M589,"NULL")</f>
        <v>168.77500000000001</v>
      </c>
      <c r="Q589" t="str">
        <f>LEFT(O589,SEARCH("/",O589,1)-1)</f>
        <v>publishing</v>
      </c>
      <c r="R589" t="str">
        <f>RIGHT(O589,LEN(O589)-SEARCH("/",O589,1))</f>
        <v>nonfiction</v>
      </c>
      <c r="S589" s="17">
        <f>(((K589/60)/60)/24)+DATE(1970,1,1)</f>
        <v>42382.74009259259</v>
      </c>
      <c r="T589" s="15">
        <f>(((J589/60)/60)/24)+DATE(1970,1,1)</f>
        <v>42412.74009259259</v>
      </c>
      <c r="U589" t="b">
        <f>AND(L589,N589)</f>
        <v>0</v>
      </c>
    </row>
    <row r="590" spans="1:21" ht="20" customHeight="1" x14ac:dyDescent="0.35">
      <c r="A590" s="13">
        <f>F590/E590</f>
        <v>1.3613999999999999</v>
      </c>
      <c r="B590">
        <v>1352</v>
      </c>
      <c r="C590" s="3" t="s">
        <v>1353</v>
      </c>
      <c r="D590" s="3" t="s">
        <v>5462</v>
      </c>
      <c r="E590" s="5">
        <v>10000</v>
      </c>
      <c r="F590" s="5">
        <v>13614</v>
      </c>
      <c r="G590" t="s">
        <v>8219</v>
      </c>
      <c r="H590" t="s">
        <v>8224</v>
      </c>
      <c r="I590" t="s">
        <v>8246</v>
      </c>
      <c r="J590">
        <v>1441425540</v>
      </c>
      <c r="K590">
        <v>1436968366</v>
      </c>
      <c r="L590" t="b">
        <v>0</v>
      </c>
      <c r="M590">
        <v>227</v>
      </c>
      <c r="N590" t="b">
        <v>1</v>
      </c>
      <c r="O590" t="s">
        <v>8274</v>
      </c>
      <c r="P590" s="9">
        <f>IFERROR(F590/M590,"NULL")</f>
        <v>59.973568281938327</v>
      </c>
      <c r="Q590" t="str">
        <f>LEFT(O590,SEARCH("/",O590,1)-1)</f>
        <v>publishing</v>
      </c>
      <c r="R590" t="str">
        <f>RIGHT(O590,LEN(O590)-SEARCH("/",O590,1))</f>
        <v>nonfiction</v>
      </c>
      <c r="S590" s="17">
        <f>(((K590/60)/60)/24)+DATE(1970,1,1)</f>
        <v>42200.578310185185</v>
      </c>
      <c r="T590" s="15">
        <f>(((J590/60)/60)/24)+DATE(1970,1,1)</f>
        <v>42252.165972222225</v>
      </c>
      <c r="U590" t="b">
        <f>AND(L590,N590)</f>
        <v>0</v>
      </c>
    </row>
    <row r="591" spans="1:21" ht="20" customHeight="1" x14ac:dyDescent="0.35">
      <c r="A591" s="13">
        <f>F591/E591</f>
        <v>1.3360000000000001</v>
      </c>
      <c r="B591">
        <v>1353</v>
      </c>
      <c r="C591" s="3" t="s">
        <v>1354</v>
      </c>
      <c r="D591" s="3" t="s">
        <v>5463</v>
      </c>
      <c r="E591" s="5">
        <v>1000</v>
      </c>
      <c r="F591" s="5">
        <v>1336</v>
      </c>
      <c r="G591" t="s">
        <v>8219</v>
      </c>
      <c r="H591" t="s">
        <v>8224</v>
      </c>
      <c r="I591" t="s">
        <v>8246</v>
      </c>
      <c r="J591">
        <v>1362960000</v>
      </c>
      <c r="K591">
        <v>1359946188</v>
      </c>
      <c r="L591" t="b">
        <v>0</v>
      </c>
      <c r="M591">
        <v>42</v>
      </c>
      <c r="N591" t="b">
        <v>1</v>
      </c>
      <c r="O591" t="s">
        <v>8274</v>
      </c>
      <c r="P591" s="9">
        <f>IFERROR(F591/M591,"NULL")</f>
        <v>31.80952380952381</v>
      </c>
      <c r="Q591" t="str">
        <f>LEFT(O591,SEARCH("/",O591,1)-1)</f>
        <v>publishing</v>
      </c>
      <c r="R591" t="str">
        <f>RIGHT(O591,LEN(O591)-SEARCH("/",O591,1))</f>
        <v>nonfiction</v>
      </c>
      <c r="S591" s="17">
        <f>(((K591/60)/60)/24)+DATE(1970,1,1)</f>
        <v>41309.11791666667</v>
      </c>
      <c r="T591" s="15">
        <f>(((J591/60)/60)/24)+DATE(1970,1,1)</f>
        <v>41344</v>
      </c>
      <c r="U591" t="b">
        <f>AND(L591,N591)</f>
        <v>0</v>
      </c>
    </row>
    <row r="592" spans="1:21" ht="20" customHeight="1" x14ac:dyDescent="0.35">
      <c r="A592" s="13">
        <f>F592/E592</f>
        <v>1.3025</v>
      </c>
      <c r="B592">
        <v>1354</v>
      </c>
      <c r="C592" s="3" t="s">
        <v>1355</v>
      </c>
      <c r="D592" s="3" t="s">
        <v>5464</v>
      </c>
      <c r="E592" s="5">
        <v>1200</v>
      </c>
      <c r="F592" s="5">
        <v>1563</v>
      </c>
      <c r="G592" t="s">
        <v>8219</v>
      </c>
      <c r="H592" t="s">
        <v>8225</v>
      </c>
      <c r="I592" t="s">
        <v>8247</v>
      </c>
      <c r="J592">
        <v>1465672979</v>
      </c>
      <c r="K592">
        <v>1463080979</v>
      </c>
      <c r="L592" t="b">
        <v>0</v>
      </c>
      <c r="M592">
        <v>64</v>
      </c>
      <c r="N592" t="b">
        <v>1</v>
      </c>
      <c r="O592" t="s">
        <v>8274</v>
      </c>
      <c r="P592" s="9">
        <f>IFERROR(F592/M592,"NULL")</f>
        <v>24.421875</v>
      </c>
      <c r="Q592" t="str">
        <f>LEFT(O592,SEARCH("/",O592,1)-1)</f>
        <v>publishing</v>
      </c>
      <c r="R592" t="str">
        <f>RIGHT(O592,LEN(O592)-SEARCH("/",O592,1))</f>
        <v>nonfiction</v>
      </c>
      <c r="S592" s="17">
        <f>(((K592/60)/60)/24)+DATE(1970,1,1)</f>
        <v>42502.807627314818</v>
      </c>
      <c r="T592" s="15">
        <f>(((J592/60)/60)/24)+DATE(1970,1,1)</f>
        <v>42532.807627314818</v>
      </c>
      <c r="U592" t="b">
        <f>AND(L592,N592)</f>
        <v>0</v>
      </c>
    </row>
    <row r="593" spans="1:21" ht="20" customHeight="1" x14ac:dyDescent="0.35">
      <c r="A593" s="13">
        <f>F593/E593</f>
        <v>1.2267999999999999</v>
      </c>
      <c r="B593">
        <v>1355</v>
      </c>
      <c r="C593" s="3" t="s">
        <v>1356</v>
      </c>
      <c r="D593" s="3" t="s">
        <v>5465</v>
      </c>
      <c r="E593" s="5">
        <v>2500</v>
      </c>
      <c r="F593" s="5">
        <v>3067</v>
      </c>
      <c r="G593" t="s">
        <v>8219</v>
      </c>
      <c r="H593" t="s">
        <v>8225</v>
      </c>
      <c r="I593" t="s">
        <v>8247</v>
      </c>
      <c r="J593">
        <v>1354269600</v>
      </c>
      <c r="K593">
        <v>1351663605</v>
      </c>
      <c r="L593" t="b">
        <v>0</v>
      </c>
      <c r="M593">
        <v>121</v>
      </c>
      <c r="N593" t="b">
        <v>1</v>
      </c>
      <c r="O593" t="s">
        <v>8274</v>
      </c>
      <c r="P593" s="9">
        <f>IFERROR(F593/M593,"NULL")</f>
        <v>25.347107438016529</v>
      </c>
      <c r="Q593" t="str">
        <f>LEFT(O593,SEARCH("/",O593,1)-1)</f>
        <v>publishing</v>
      </c>
      <c r="R593" t="str">
        <f>RIGHT(O593,LEN(O593)-SEARCH("/",O593,1))</f>
        <v>nonfiction</v>
      </c>
      <c r="S593" s="17">
        <f>(((K593/60)/60)/24)+DATE(1970,1,1)</f>
        <v>41213.254687499997</v>
      </c>
      <c r="T593" s="15">
        <f>(((J593/60)/60)/24)+DATE(1970,1,1)</f>
        <v>41243.416666666664</v>
      </c>
      <c r="U593" t="b">
        <f>AND(L593,N593)</f>
        <v>0</v>
      </c>
    </row>
    <row r="594" spans="1:21" ht="20" customHeight="1" x14ac:dyDescent="0.35">
      <c r="A594" s="13">
        <f>F594/E594</f>
        <v>1.8281058823529412</v>
      </c>
      <c r="B594">
        <v>1356</v>
      </c>
      <c r="C594" s="3" t="s">
        <v>1357</v>
      </c>
      <c r="D594" s="3" t="s">
        <v>5466</v>
      </c>
      <c r="E594" s="5">
        <v>3400</v>
      </c>
      <c r="F594" s="5">
        <v>6215.56</v>
      </c>
      <c r="G594" t="s">
        <v>8219</v>
      </c>
      <c r="H594" t="s">
        <v>8224</v>
      </c>
      <c r="I594" t="s">
        <v>8246</v>
      </c>
      <c r="J594">
        <v>1372985760</v>
      </c>
      <c r="K594">
        <v>1370393760</v>
      </c>
      <c r="L594" t="b">
        <v>0</v>
      </c>
      <c r="M594">
        <v>87</v>
      </c>
      <c r="N594" t="b">
        <v>1</v>
      </c>
      <c r="O594" t="s">
        <v>8274</v>
      </c>
      <c r="P594" s="9">
        <f>IFERROR(F594/M594,"NULL")</f>
        <v>71.443218390804603</v>
      </c>
      <c r="Q594" t="str">
        <f>LEFT(O594,SEARCH("/",O594,1)-1)</f>
        <v>publishing</v>
      </c>
      <c r="R594" t="str">
        <f>RIGHT(O594,LEN(O594)-SEARCH("/",O594,1))</f>
        <v>nonfiction</v>
      </c>
      <c r="S594" s="17">
        <f>(((K594/60)/60)/24)+DATE(1970,1,1)</f>
        <v>41430.038888888892</v>
      </c>
      <c r="T594" s="15">
        <f>(((J594/60)/60)/24)+DATE(1970,1,1)</f>
        <v>41460.038888888892</v>
      </c>
      <c r="U594" t="b">
        <f>AND(L594,N594)</f>
        <v>0</v>
      </c>
    </row>
    <row r="595" spans="1:21" ht="20" customHeight="1" x14ac:dyDescent="0.35">
      <c r="A595" s="13">
        <f>F595/E595</f>
        <v>1.2529999999999999</v>
      </c>
      <c r="B595">
        <v>1357</v>
      </c>
      <c r="C595" s="3" t="s">
        <v>1358</v>
      </c>
      <c r="D595" s="3" t="s">
        <v>5467</v>
      </c>
      <c r="E595" s="5">
        <v>2000</v>
      </c>
      <c r="F595" s="5">
        <v>2506</v>
      </c>
      <c r="G595" t="s">
        <v>8219</v>
      </c>
      <c r="H595" t="s">
        <v>8224</v>
      </c>
      <c r="I595" t="s">
        <v>8246</v>
      </c>
      <c r="J595">
        <v>1362117540</v>
      </c>
      <c r="K595">
        <v>1359587137</v>
      </c>
      <c r="L595" t="b">
        <v>0</v>
      </c>
      <c r="M595">
        <v>65</v>
      </c>
      <c r="N595" t="b">
        <v>1</v>
      </c>
      <c r="O595" t="s">
        <v>8274</v>
      </c>
      <c r="P595" s="9">
        <f>IFERROR(F595/M595,"NULL")</f>
        <v>38.553846153846152</v>
      </c>
      <c r="Q595" t="str">
        <f>LEFT(O595,SEARCH("/",O595,1)-1)</f>
        <v>publishing</v>
      </c>
      <c r="R595" t="str">
        <f>RIGHT(O595,LEN(O595)-SEARCH("/",O595,1))</f>
        <v>nonfiction</v>
      </c>
      <c r="S595" s="17">
        <f>(((K595/60)/60)/24)+DATE(1970,1,1)</f>
        <v>41304.962233796294</v>
      </c>
      <c r="T595" s="15">
        <f>(((J595/60)/60)/24)+DATE(1970,1,1)</f>
        <v>41334.249305555553</v>
      </c>
      <c r="U595" t="b">
        <f>AND(L595,N595)</f>
        <v>0</v>
      </c>
    </row>
    <row r="596" spans="1:21" ht="20" customHeight="1" x14ac:dyDescent="0.35">
      <c r="A596" s="13">
        <f>F596/E596</f>
        <v>1.1166666666666667</v>
      </c>
      <c r="B596">
        <v>1358</v>
      </c>
      <c r="C596" s="3" t="s">
        <v>1359</v>
      </c>
      <c r="D596" s="3" t="s">
        <v>5468</v>
      </c>
      <c r="E596" s="5">
        <v>3000</v>
      </c>
      <c r="F596" s="5">
        <v>3350</v>
      </c>
      <c r="G596" t="s">
        <v>8219</v>
      </c>
      <c r="H596" t="s">
        <v>8224</v>
      </c>
      <c r="I596" t="s">
        <v>8246</v>
      </c>
      <c r="J596">
        <v>1309009323</v>
      </c>
      <c r="K596">
        <v>1306417323</v>
      </c>
      <c r="L596" t="b">
        <v>0</v>
      </c>
      <c r="M596">
        <v>49</v>
      </c>
      <c r="N596" t="b">
        <v>1</v>
      </c>
      <c r="O596" t="s">
        <v>8274</v>
      </c>
      <c r="P596" s="9">
        <f>IFERROR(F596/M596,"NULL")</f>
        <v>68.367346938775512</v>
      </c>
      <c r="Q596" t="str">
        <f>LEFT(O596,SEARCH("/",O596,1)-1)</f>
        <v>publishing</v>
      </c>
      <c r="R596" t="str">
        <f>RIGHT(O596,LEN(O596)-SEARCH("/",O596,1))</f>
        <v>nonfiction</v>
      </c>
      <c r="S596" s="17">
        <f>(((K596/60)/60)/24)+DATE(1970,1,1)</f>
        <v>40689.570868055554</v>
      </c>
      <c r="T596" s="15">
        <f>(((J596/60)/60)/24)+DATE(1970,1,1)</f>
        <v>40719.570868055554</v>
      </c>
      <c r="U596" t="b">
        <f>AND(L596,N596)</f>
        <v>0</v>
      </c>
    </row>
    <row r="597" spans="1:21" ht="20" customHeight="1" x14ac:dyDescent="0.35">
      <c r="A597" s="13">
        <f>F597/E597</f>
        <v>1.1575757575757575</v>
      </c>
      <c r="B597">
        <v>1359</v>
      </c>
      <c r="C597" s="3" t="s">
        <v>1360</v>
      </c>
      <c r="D597" s="3" t="s">
        <v>5469</v>
      </c>
      <c r="E597" s="5">
        <v>660</v>
      </c>
      <c r="F597" s="5">
        <v>764</v>
      </c>
      <c r="G597" t="s">
        <v>8219</v>
      </c>
      <c r="H597" t="s">
        <v>8224</v>
      </c>
      <c r="I597" t="s">
        <v>8246</v>
      </c>
      <c r="J597">
        <v>1309980790</v>
      </c>
      <c r="K597">
        <v>1304623990</v>
      </c>
      <c r="L597" t="b">
        <v>0</v>
      </c>
      <c r="M597">
        <v>19</v>
      </c>
      <c r="N597" t="b">
        <v>1</v>
      </c>
      <c r="O597" t="s">
        <v>8274</v>
      </c>
      <c r="P597" s="9">
        <f>IFERROR(F597/M597,"NULL")</f>
        <v>40.210526315789473</v>
      </c>
      <c r="Q597" t="str">
        <f>LEFT(O597,SEARCH("/",O597,1)-1)</f>
        <v>publishing</v>
      </c>
      <c r="R597" t="str">
        <f>RIGHT(O597,LEN(O597)-SEARCH("/",O597,1))</f>
        <v>nonfiction</v>
      </c>
      <c r="S597" s="17">
        <f>(((K597/60)/60)/24)+DATE(1970,1,1)</f>
        <v>40668.814699074072</v>
      </c>
      <c r="T597" s="15">
        <f>(((J597/60)/60)/24)+DATE(1970,1,1)</f>
        <v>40730.814699074072</v>
      </c>
      <c r="U597" t="b">
        <f>AND(L597,N597)</f>
        <v>0</v>
      </c>
    </row>
    <row r="598" spans="1:21" ht="20" customHeight="1" x14ac:dyDescent="0.35">
      <c r="A598" s="13">
        <f>F598/E598</f>
        <v>1.732</v>
      </c>
      <c r="B598">
        <v>1360</v>
      </c>
      <c r="C598" s="3" t="s">
        <v>1361</v>
      </c>
      <c r="D598" s="3" t="s">
        <v>5470</v>
      </c>
      <c r="E598" s="5">
        <v>1500</v>
      </c>
      <c r="F598" s="5">
        <v>2598</v>
      </c>
      <c r="G598" t="s">
        <v>8219</v>
      </c>
      <c r="H598" t="s">
        <v>8224</v>
      </c>
      <c r="I598" t="s">
        <v>8246</v>
      </c>
      <c r="J598">
        <v>1343943420</v>
      </c>
      <c r="K598">
        <v>1341524220</v>
      </c>
      <c r="L598" t="b">
        <v>0</v>
      </c>
      <c r="M598">
        <v>81</v>
      </c>
      <c r="N598" t="b">
        <v>1</v>
      </c>
      <c r="O598" t="s">
        <v>8274</v>
      </c>
      <c r="P598" s="9">
        <f>IFERROR(F598/M598,"NULL")</f>
        <v>32.074074074074076</v>
      </c>
      <c r="Q598" t="str">
        <f>LEFT(O598,SEARCH("/",O598,1)-1)</f>
        <v>publishing</v>
      </c>
      <c r="R598" t="str">
        <f>RIGHT(O598,LEN(O598)-SEARCH("/",O598,1))</f>
        <v>nonfiction</v>
      </c>
      <c r="S598" s="17">
        <f>(((K598/60)/60)/24)+DATE(1970,1,1)</f>
        <v>41095.900694444441</v>
      </c>
      <c r="T598" s="15">
        <f>(((J598/60)/60)/24)+DATE(1970,1,1)</f>
        <v>41123.900694444441</v>
      </c>
      <c r="U598" t="b">
        <f>AND(L598,N598)</f>
        <v>0</v>
      </c>
    </row>
    <row r="599" spans="1:21" ht="20" customHeight="1" x14ac:dyDescent="0.35">
      <c r="A599" s="13">
        <f>F599/E599</f>
        <v>1.2598333333333334</v>
      </c>
      <c r="B599">
        <v>1361</v>
      </c>
      <c r="C599" s="3" t="s">
        <v>1362</v>
      </c>
      <c r="D599" s="3" t="s">
        <v>5471</v>
      </c>
      <c r="E599" s="5">
        <v>6000</v>
      </c>
      <c r="F599" s="5">
        <v>7559</v>
      </c>
      <c r="G599" t="s">
        <v>8219</v>
      </c>
      <c r="H599" t="s">
        <v>8225</v>
      </c>
      <c r="I599" t="s">
        <v>8247</v>
      </c>
      <c r="J599">
        <v>1403370772</v>
      </c>
      <c r="K599">
        <v>1400778772</v>
      </c>
      <c r="L599" t="b">
        <v>0</v>
      </c>
      <c r="M599">
        <v>264</v>
      </c>
      <c r="N599" t="b">
        <v>1</v>
      </c>
      <c r="O599" t="s">
        <v>8274</v>
      </c>
      <c r="P599" s="9">
        <f>IFERROR(F599/M599,"NULL")</f>
        <v>28.632575757575758</v>
      </c>
      <c r="Q599" t="str">
        <f>LEFT(O599,SEARCH("/",O599,1)-1)</f>
        <v>publishing</v>
      </c>
      <c r="R599" t="str">
        <f>RIGHT(O599,LEN(O599)-SEARCH("/",O599,1))</f>
        <v>nonfiction</v>
      </c>
      <c r="S599" s="17">
        <f>(((K599/60)/60)/24)+DATE(1970,1,1)</f>
        <v>41781.717268518521</v>
      </c>
      <c r="T599" s="15">
        <f>(((J599/60)/60)/24)+DATE(1970,1,1)</f>
        <v>41811.717268518521</v>
      </c>
      <c r="U599" t="b">
        <f>AND(L599,N599)</f>
        <v>0</v>
      </c>
    </row>
    <row r="600" spans="1:21" ht="20" customHeight="1" x14ac:dyDescent="0.35">
      <c r="A600" s="13">
        <f>F600/E600</f>
        <v>1.091</v>
      </c>
      <c r="B600">
        <v>1362</v>
      </c>
      <c r="C600" s="3" t="s">
        <v>1363</v>
      </c>
      <c r="D600" s="3" t="s">
        <v>5472</v>
      </c>
      <c r="E600" s="5">
        <v>1000</v>
      </c>
      <c r="F600" s="5">
        <v>1091</v>
      </c>
      <c r="G600" t="s">
        <v>8219</v>
      </c>
      <c r="H600" t="s">
        <v>8224</v>
      </c>
      <c r="I600" t="s">
        <v>8246</v>
      </c>
      <c r="J600">
        <v>1378592731</v>
      </c>
      <c r="K600">
        <v>1373408731</v>
      </c>
      <c r="L600" t="b">
        <v>0</v>
      </c>
      <c r="M600">
        <v>25</v>
      </c>
      <c r="N600" t="b">
        <v>1</v>
      </c>
      <c r="O600" t="s">
        <v>8274</v>
      </c>
      <c r="P600" s="9">
        <f>IFERROR(F600/M600,"NULL")</f>
        <v>43.64</v>
      </c>
      <c r="Q600" t="str">
        <f>LEFT(O600,SEARCH("/",O600,1)-1)</f>
        <v>publishing</v>
      </c>
      <c r="R600" t="str">
        <f>RIGHT(O600,LEN(O600)-SEARCH("/",O600,1))</f>
        <v>nonfiction</v>
      </c>
      <c r="S600" s="17">
        <f>(((K600/60)/60)/24)+DATE(1970,1,1)</f>
        <v>41464.934386574074</v>
      </c>
      <c r="T600" s="15">
        <f>(((J600/60)/60)/24)+DATE(1970,1,1)</f>
        <v>41524.934386574074</v>
      </c>
      <c r="U600" t="b">
        <f>AND(L600,N600)</f>
        <v>0</v>
      </c>
    </row>
    <row r="601" spans="1:21" ht="20" customHeight="1" x14ac:dyDescent="0.35">
      <c r="A601" s="13">
        <f>F601/E601</f>
        <v>1</v>
      </c>
      <c r="B601">
        <v>1363</v>
      </c>
      <c r="C601" s="3" t="s">
        <v>1364</v>
      </c>
      <c r="D601" s="3" t="s">
        <v>5473</v>
      </c>
      <c r="E601" s="5">
        <v>200</v>
      </c>
      <c r="F601" s="5">
        <v>200</v>
      </c>
      <c r="G601" t="s">
        <v>8219</v>
      </c>
      <c r="H601" t="s">
        <v>8224</v>
      </c>
      <c r="I601" t="s">
        <v>8246</v>
      </c>
      <c r="J601">
        <v>1455523140</v>
      </c>
      <c r="K601">
        <v>1453925727</v>
      </c>
      <c r="L601" t="b">
        <v>0</v>
      </c>
      <c r="M601">
        <v>5</v>
      </c>
      <c r="N601" t="b">
        <v>1</v>
      </c>
      <c r="O601" t="s">
        <v>8274</v>
      </c>
      <c r="P601" s="9">
        <f>IFERROR(F601/M601,"NULL")</f>
        <v>40</v>
      </c>
      <c r="Q601" t="str">
        <f>LEFT(O601,SEARCH("/",O601,1)-1)</f>
        <v>publishing</v>
      </c>
      <c r="R601" t="str">
        <f>RIGHT(O601,LEN(O601)-SEARCH("/",O601,1))</f>
        <v>nonfiction</v>
      </c>
      <c r="S601" s="17">
        <f>(((K601/60)/60)/24)+DATE(1970,1,1)</f>
        <v>42396.8440625</v>
      </c>
      <c r="T601" s="15">
        <f>(((J601/60)/60)/24)+DATE(1970,1,1)</f>
        <v>42415.332638888889</v>
      </c>
      <c r="U601" t="b">
        <f>AND(L601,N601)</f>
        <v>0</v>
      </c>
    </row>
    <row r="602" spans="1:21" ht="20" customHeight="1" x14ac:dyDescent="0.35">
      <c r="A602" s="13">
        <f>F602/E602</f>
        <v>1.1864285714285714</v>
      </c>
      <c r="B602">
        <v>1364</v>
      </c>
      <c r="C602" s="3" t="s">
        <v>1365</v>
      </c>
      <c r="D602" s="3" t="s">
        <v>5474</v>
      </c>
      <c r="E602" s="5">
        <v>42000</v>
      </c>
      <c r="F602" s="5">
        <v>49830</v>
      </c>
      <c r="G602" t="s">
        <v>8219</v>
      </c>
      <c r="H602" t="s">
        <v>8232</v>
      </c>
      <c r="I602" t="s">
        <v>8253</v>
      </c>
      <c r="J602">
        <v>1420648906</v>
      </c>
      <c r="K602">
        <v>1415464906</v>
      </c>
      <c r="L602" t="b">
        <v>0</v>
      </c>
      <c r="M602">
        <v>144</v>
      </c>
      <c r="N602" t="b">
        <v>1</v>
      </c>
      <c r="O602" t="s">
        <v>8276</v>
      </c>
      <c r="P602" s="9">
        <f>IFERROR(F602/M602,"NULL")</f>
        <v>346.04166666666669</v>
      </c>
      <c r="Q602" t="str">
        <f>LEFT(O602,SEARCH("/",O602,1)-1)</f>
        <v>music</v>
      </c>
      <c r="R602" t="str">
        <f>RIGHT(O602,LEN(O602)-SEARCH("/",O602,1))</f>
        <v>rock</v>
      </c>
      <c r="S602" s="17">
        <f>(((K602/60)/60)/24)+DATE(1970,1,1)</f>
        <v>41951.695671296293</v>
      </c>
      <c r="T602" s="15">
        <f>(((J602/60)/60)/24)+DATE(1970,1,1)</f>
        <v>42011.6956712963</v>
      </c>
      <c r="U602" t="b">
        <f>AND(L602,N602)</f>
        <v>0</v>
      </c>
    </row>
    <row r="603" spans="1:21" ht="20" customHeight="1" x14ac:dyDescent="0.35">
      <c r="A603" s="13">
        <f>F603/E603</f>
        <v>1.0026666666666666</v>
      </c>
      <c r="B603">
        <v>1365</v>
      </c>
      <c r="C603" s="3" t="s">
        <v>1366</v>
      </c>
      <c r="D603" s="3" t="s">
        <v>5475</v>
      </c>
      <c r="E603" s="5">
        <v>7500</v>
      </c>
      <c r="F603" s="5">
        <v>7520</v>
      </c>
      <c r="G603" t="s">
        <v>8219</v>
      </c>
      <c r="H603" t="s">
        <v>8224</v>
      </c>
      <c r="I603" t="s">
        <v>8246</v>
      </c>
      <c r="J603">
        <v>1426523752</v>
      </c>
      <c r="K603">
        <v>1423935352</v>
      </c>
      <c r="L603" t="b">
        <v>0</v>
      </c>
      <c r="M603">
        <v>92</v>
      </c>
      <c r="N603" t="b">
        <v>1</v>
      </c>
      <c r="O603" t="s">
        <v>8276</v>
      </c>
      <c r="P603" s="9">
        <f>IFERROR(F603/M603,"NULL")</f>
        <v>81.739130434782609</v>
      </c>
      <c r="Q603" t="str">
        <f>LEFT(O603,SEARCH("/",O603,1)-1)</f>
        <v>music</v>
      </c>
      <c r="R603" t="str">
        <f>RIGHT(O603,LEN(O603)-SEARCH("/",O603,1))</f>
        <v>rock</v>
      </c>
      <c r="S603" s="17">
        <f>(((K603/60)/60)/24)+DATE(1970,1,1)</f>
        <v>42049.733240740738</v>
      </c>
      <c r="T603" s="15">
        <f>(((J603/60)/60)/24)+DATE(1970,1,1)</f>
        <v>42079.691574074073</v>
      </c>
      <c r="U603" t="b">
        <f>AND(L603,N603)</f>
        <v>0</v>
      </c>
    </row>
    <row r="604" spans="1:21" ht="20" customHeight="1" x14ac:dyDescent="0.35">
      <c r="A604" s="13">
        <f>F604/E604</f>
        <v>1.2648920000000001</v>
      </c>
      <c r="B604">
        <v>1366</v>
      </c>
      <c r="C604" s="3" t="s">
        <v>1367</v>
      </c>
      <c r="D604" s="3" t="s">
        <v>5476</v>
      </c>
      <c r="E604" s="5">
        <v>7500</v>
      </c>
      <c r="F604" s="5">
        <v>9486.69</v>
      </c>
      <c r="G604" t="s">
        <v>8219</v>
      </c>
      <c r="H604" t="s">
        <v>8224</v>
      </c>
      <c r="I604" t="s">
        <v>8246</v>
      </c>
      <c r="J604">
        <v>1417049663</v>
      </c>
      <c r="K604">
        <v>1413158063</v>
      </c>
      <c r="L604" t="b">
        <v>0</v>
      </c>
      <c r="M604">
        <v>147</v>
      </c>
      <c r="N604" t="b">
        <v>1</v>
      </c>
      <c r="O604" t="s">
        <v>8276</v>
      </c>
      <c r="P604" s="9">
        <f>IFERROR(F604/M604,"NULL")</f>
        <v>64.535306122448986</v>
      </c>
      <c r="Q604" t="str">
        <f>LEFT(O604,SEARCH("/",O604,1)-1)</f>
        <v>music</v>
      </c>
      <c r="R604" t="str">
        <f>RIGHT(O604,LEN(O604)-SEARCH("/",O604,1))</f>
        <v>rock</v>
      </c>
      <c r="S604" s="17">
        <f>(((K604/60)/60)/24)+DATE(1970,1,1)</f>
        <v>41924.996099537035</v>
      </c>
      <c r="T604" s="15">
        <f>(((J604/60)/60)/24)+DATE(1970,1,1)</f>
        <v>41970.037766203706</v>
      </c>
      <c r="U604" t="b">
        <f>AND(L604,N604)</f>
        <v>0</v>
      </c>
    </row>
    <row r="605" spans="1:21" ht="20" customHeight="1" x14ac:dyDescent="0.35">
      <c r="A605" s="13">
        <f>F605/E605</f>
        <v>1.1426000000000001</v>
      </c>
      <c r="B605">
        <v>1367</v>
      </c>
      <c r="C605" s="3" t="s">
        <v>1368</v>
      </c>
      <c r="D605" s="3" t="s">
        <v>5477</v>
      </c>
      <c r="E605" s="5">
        <v>5000</v>
      </c>
      <c r="F605" s="5">
        <v>5713</v>
      </c>
      <c r="G605" t="s">
        <v>8219</v>
      </c>
      <c r="H605" t="s">
        <v>8224</v>
      </c>
      <c r="I605" t="s">
        <v>8246</v>
      </c>
      <c r="J605">
        <v>1447463050</v>
      </c>
      <c r="K605">
        <v>1444867450</v>
      </c>
      <c r="L605" t="b">
        <v>0</v>
      </c>
      <c r="M605">
        <v>90</v>
      </c>
      <c r="N605" t="b">
        <v>1</v>
      </c>
      <c r="O605" t="s">
        <v>8276</v>
      </c>
      <c r="P605" s="9">
        <f>IFERROR(F605/M605,"NULL")</f>
        <v>63.477777777777774</v>
      </c>
      <c r="Q605" t="str">
        <f>LEFT(O605,SEARCH("/",O605,1)-1)</f>
        <v>music</v>
      </c>
      <c r="R605" t="str">
        <f>RIGHT(O605,LEN(O605)-SEARCH("/",O605,1))</f>
        <v>rock</v>
      </c>
      <c r="S605" s="17">
        <f>(((K605/60)/60)/24)+DATE(1970,1,1)</f>
        <v>42292.002893518518</v>
      </c>
      <c r="T605" s="15">
        <f>(((J605/60)/60)/24)+DATE(1970,1,1)</f>
        <v>42322.044560185182</v>
      </c>
      <c r="U605" t="b">
        <f>AND(L605,N605)</f>
        <v>0</v>
      </c>
    </row>
    <row r="606" spans="1:21" ht="20" customHeight="1" x14ac:dyDescent="0.35">
      <c r="A606" s="13">
        <f>F606/E606</f>
        <v>1.107</v>
      </c>
      <c r="B606">
        <v>1368</v>
      </c>
      <c r="C606" s="3" t="s">
        <v>1369</v>
      </c>
      <c r="D606" s="3" t="s">
        <v>5478</v>
      </c>
      <c r="E606" s="5">
        <v>5000</v>
      </c>
      <c r="F606" s="5">
        <v>5535</v>
      </c>
      <c r="G606" t="s">
        <v>8219</v>
      </c>
      <c r="H606" t="s">
        <v>8224</v>
      </c>
      <c r="I606" t="s">
        <v>8246</v>
      </c>
      <c r="J606">
        <v>1434342894</v>
      </c>
      <c r="K606">
        <v>1432269294</v>
      </c>
      <c r="L606" t="b">
        <v>0</v>
      </c>
      <c r="M606">
        <v>87</v>
      </c>
      <c r="N606" t="b">
        <v>1</v>
      </c>
      <c r="O606" t="s">
        <v>8276</v>
      </c>
      <c r="P606" s="9">
        <f>IFERROR(F606/M606,"NULL")</f>
        <v>63.620689655172413</v>
      </c>
      <c r="Q606" t="str">
        <f>LEFT(O606,SEARCH("/",O606,1)-1)</f>
        <v>music</v>
      </c>
      <c r="R606" t="str">
        <f>RIGHT(O606,LEN(O606)-SEARCH("/",O606,1))</f>
        <v>rock</v>
      </c>
      <c r="S606" s="17">
        <f>(((K606/60)/60)/24)+DATE(1970,1,1)</f>
        <v>42146.190902777773</v>
      </c>
      <c r="T606" s="15">
        <f>(((J606/60)/60)/24)+DATE(1970,1,1)</f>
        <v>42170.190902777773</v>
      </c>
      <c r="U606" t="b">
        <f>AND(L606,N606)</f>
        <v>0</v>
      </c>
    </row>
    <row r="607" spans="1:21" ht="20" customHeight="1" x14ac:dyDescent="0.35">
      <c r="A607" s="13">
        <f>F607/E607</f>
        <v>1.0534805315203954</v>
      </c>
      <c r="B607">
        <v>1369</v>
      </c>
      <c r="C607" s="3" t="s">
        <v>1370</v>
      </c>
      <c r="D607" s="3" t="s">
        <v>5479</v>
      </c>
      <c r="E607" s="5">
        <v>32360</v>
      </c>
      <c r="F607" s="5">
        <v>34090.629999999997</v>
      </c>
      <c r="G607" t="s">
        <v>8219</v>
      </c>
      <c r="H607" t="s">
        <v>8224</v>
      </c>
      <c r="I607" t="s">
        <v>8246</v>
      </c>
      <c r="J607">
        <v>1397225746</v>
      </c>
      <c r="K607">
        <v>1394633746</v>
      </c>
      <c r="L607" t="b">
        <v>0</v>
      </c>
      <c r="M607">
        <v>406</v>
      </c>
      <c r="N607" t="b">
        <v>1</v>
      </c>
      <c r="O607" t="s">
        <v>8276</v>
      </c>
      <c r="P607" s="9">
        <f>IFERROR(F607/M607,"NULL")</f>
        <v>83.967068965517228</v>
      </c>
      <c r="Q607" t="str">
        <f>LEFT(O607,SEARCH("/",O607,1)-1)</f>
        <v>music</v>
      </c>
      <c r="R607" t="str">
        <f>RIGHT(O607,LEN(O607)-SEARCH("/",O607,1))</f>
        <v>rock</v>
      </c>
      <c r="S607" s="17">
        <f>(((K607/60)/60)/24)+DATE(1970,1,1)</f>
        <v>41710.594282407408</v>
      </c>
      <c r="T607" s="15">
        <f>(((J607/60)/60)/24)+DATE(1970,1,1)</f>
        <v>41740.594282407408</v>
      </c>
      <c r="U607" t="b">
        <f>AND(L607,N607)</f>
        <v>0</v>
      </c>
    </row>
    <row r="608" spans="1:21" ht="20" customHeight="1" x14ac:dyDescent="0.35">
      <c r="A608" s="13">
        <f>F608/E608</f>
        <v>1.0366666666666666</v>
      </c>
      <c r="B608">
        <v>1370</v>
      </c>
      <c r="C608" s="3" t="s">
        <v>1371</v>
      </c>
      <c r="D608" s="3" t="s">
        <v>5480</v>
      </c>
      <c r="E608" s="5">
        <v>1500</v>
      </c>
      <c r="F608" s="5">
        <v>1555</v>
      </c>
      <c r="G608" t="s">
        <v>8219</v>
      </c>
      <c r="H608" t="s">
        <v>8224</v>
      </c>
      <c r="I608" t="s">
        <v>8246</v>
      </c>
      <c r="J608">
        <v>1381881890</v>
      </c>
      <c r="K608">
        <v>1380585890</v>
      </c>
      <c r="L608" t="b">
        <v>0</v>
      </c>
      <c r="M608">
        <v>20</v>
      </c>
      <c r="N608" t="b">
        <v>1</v>
      </c>
      <c r="O608" t="s">
        <v>8276</v>
      </c>
      <c r="P608" s="9">
        <f>IFERROR(F608/M608,"NULL")</f>
        <v>77.75</v>
      </c>
      <c r="Q608" t="str">
        <f>LEFT(O608,SEARCH("/",O608,1)-1)</f>
        <v>music</v>
      </c>
      <c r="R608" t="str">
        <f>RIGHT(O608,LEN(O608)-SEARCH("/",O608,1))</f>
        <v>rock</v>
      </c>
      <c r="S608" s="17">
        <f>(((K608/60)/60)/24)+DATE(1970,1,1)</f>
        <v>41548.00335648148</v>
      </c>
      <c r="T608" s="15">
        <f>(((J608/60)/60)/24)+DATE(1970,1,1)</f>
        <v>41563.00335648148</v>
      </c>
      <c r="U608" t="b">
        <f>AND(L608,N608)</f>
        <v>0</v>
      </c>
    </row>
    <row r="609" spans="1:21" ht="20" customHeight="1" x14ac:dyDescent="0.35">
      <c r="A609" s="13">
        <f>F609/E609</f>
        <v>1.0708672667523933</v>
      </c>
      <c r="B609">
        <v>1371</v>
      </c>
      <c r="C609" s="3" t="s">
        <v>1372</v>
      </c>
      <c r="D609" s="3" t="s">
        <v>5481</v>
      </c>
      <c r="E609" s="5">
        <v>6999</v>
      </c>
      <c r="F609" s="5">
        <v>7495</v>
      </c>
      <c r="G609" t="s">
        <v>8219</v>
      </c>
      <c r="H609" t="s">
        <v>8224</v>
      </c>
      <c r="I609" t="s">
        <v>8246</v>
      </c>
      <c r="J609">
        <v>1431022342</v>
      </c>
      <c r="K609">
        <v>1428430342</v>
      </c>
      <c r="L609" t="b">
        <v>0</v>
      </c>
      <c r="M609">
        <v>70</v>
      </c>
      <c r="N609" t="b">
        <v>1</v>
      </c>
      <c r="O609" t="s">
        <v>8276</v>
      </c>
      <c r="P609" s="9">
        <f>IFERROR(F609/M609,"NULL")</f>
        <v>107.07142857142857</v>
      </c>
      <c r="Q609" t="str">
        <f>LEFT(O609,SEARCH("/",O609,1)-1)</f>
        <v>music</v>
      </c>
      <c r="R609" t="str">
        <f>RIGHT(O609,LEN(O609)-SEARCH("/",O609,1))</f>
        <v>rock</v>
      </c>
      <c r="S609" s="17">
        <f>(((K609/60)/60)/24)+DATE(1970,1,1)</f>
        <v>42101.758587962962</v>
      </c>
      <c r="T609" s="15">
        <f>(((J609/60)/60)/24)+DATE(1970,1,1)</f>
        <v>42131.758587962962</v>
      </c>
      <c r="U609" t="b">
        <f>AND(L609,N609)</f>
        <v>0</v>
      </c>
    </row>
    <row r="610" spans="1:21" ht="20" customHeight="1" x14ac:dyDescent="0.35">
      <c r="A610" s="13">
        <f>F610/E610</f>
        <v>1.24</v>
      </c>
      <c r="B610">
        <v>1372</v>
      </c>
      <c r="C610" s="3" t="s">
        <v>1373</v>
      </c>
      <c r="D610" s="3" t="s">
        <v>5482</v>
      </c>
      <c r="E610" s="5">
        <v>500</v>
      </c>
      <c r="F610" s="5">
        <v>620</v>
      </c>
      <c r="G610" t="s">
        <v>8219</v>
      </c>
      <c r="H610" t="s">
        <v>8224</v>
      </c>
      <c r="I610" t="s">
        <v>8246</v>
      </c>
      <c r="J610">
        <v>1342115132</v>
      </c>
      <c r="K610">
        <v>1339523132</v>
      </c>
      <c r="L610" t="b">
        <v>0</v>
      </c>
      <c r="M610">
        <v>16</v>
      </c>
      <c r="N610" t="b">
        <v>1</v>
      </c>
      <c r="O610" t="s">
        <v>8276</v>
      </c>
      <c r="P610" s="9">
        <f>IFERROR(F610/M610,"NULL")</f>
        <v>38.75</v>
      </c>
      <c r="Q610" t="str">
        <f>LEFT(O610,SEARCH("/",O610,1)-1)</f>
        <v>music</v>
      </c>
      <c r="R610" t="str">
        <f>RIGHT(O610,LEN(O610)-SEARCH("/",O610,1))</f>
        <v>rock</v>
      </c>
      <c r="S610" s="17">
        <f>(((K610/60)/60)/24)+DATE(1970,1,1)</f>
        <v>41072.739953703705</v>
      </c>
      <c r="T610" s="15">
        <f>(((J610/60)/60)/24)+DATE(1970,1,1)</f>
        <v>41102.739953703705</v>
      </c>
      <c r="U610" t="b">
        <f>AND(L610,N610)</f>
        <v>0</v>
      </c>
    </row>
    <row r="611" spans="1:21" ht="20" customHeight="1" x14ac:dyDescent="0.35">
      <c r="A611" s="13">
        <f>F611/E611</f>
        <v>1.0501</v>
      </c>
      <c r="B611">
        <v>1373</v>
      </c>
      <c r="C611" s="3" t="s">
        <v>1374</v>
      </c>
      <c r="D611" s="3" t="s">
        <v>5483</v>
      </c>
      <c r="E611" s="5">
        <v>10000</v>
      </c>
      <c r="F611" s="5">
        <v>10501</v>
      </c>
      <c r="G611" t="s">
        <v>8219</v>
      </c>
      <c r="H611" t="s">
        <v>8224</v>
      </c>
      <c r="I611" t="s">
        <v>8246</v>
      </c>
      <c r="J611">
        <v>1483138233</v>
      </c>
      <c r="K611">
        <v>1480546233</v>
      </c>
      <c r="L611" t="b">
        <v>0</v>
      </c>
      <c r="M611">
        <v>52</v>
      </c>
      <c r="N611" t="b">
        <v>1</v>
      </c>
      <c r="O611" t="s">
        <v>8276</v>
      </c>
      <c r="P611" s="9">
        <f>IFERROR(F611/M611,"NULL")</f>
        <v>201.94230769230768</v>
      </c>
      <c r="Q611" t="str">
        <f>LEFT(O611,SEARCH("/",O611,1)-1)</f>
        <v>music</v>
      </c>
      <c r="R611" t="str">
        <f>RIGHT(O611,LEN(O611)-SEARCH("/",O611,1))</f>
        <v>rock</v>
      </c>
      <c r="S611" s="17">
        <f>(((K611/60)/60)/24)+DATE(1970,1,1)</f>
        <v>42704.95177083333</v>
      </c>
      <c r="T611" s="15">
        <f>(((J611/60)/60)/24)+DATE(1970,1,1)</f>
        <v>42734.95177083333</v>
      </c>
      <c r="U611" t="b">
        <f>AND(L611,N611)</f>
        <v>0</v>
      </c>
    </row>
    <row r="612" spans="1:21" ht="20" customHeight="1" x14ac:dyDescent="0.35">
      <c r="A612" s="13">
        <f>F612/E612</f>
        <v>1.8946666666666667</v>
      </c>
      <c r="B612">
        <v>1374</v>
      </c>
      <c r="C612" s="3" t="s">
        <v>1375</v>
      </c>
      <c r="D612" s="3" t="s">
        <v>5484</v>
      </c>
      <c r="E612" s="5">
        <v>1500</v>
      </c>
      <c r="F612" s="5">
        <v>2842</v>
      </c>
      <c r="G612" t="s">
        <v>8219</v>
      </c>
      <c r="H612" t="s">
        <v>8224</v>
      </c>
      <c r="I612" t="s">
        <v>8246</v>
      </c>
      <c r="J612">
        <v>1458874388</v>
      </c>
      <c r="K612">
        <v>1456285988</v>
      </c>
      <c r="L612" t="b">
        <v>0</v>
      </c>
      <c r="M612">
        <v>66</v>
      </c>
      <c r="N612" t="b">
        <v>1</v>
      </c>
      <c r="O612" t="s">
        <v>8276</v>
      </c>
      <c r="P612" s="9">
        <f>IFERROR(F612/M612,"NULL")</f>
        <v>43.060606060606062</v>
      </c>
      <c r="Q612" t="str">
        <f>LEFT(O612,SEARCH("/",O612,1)-1)</f>
        <v>music</v>
      </c>
      <c r="R612" t="str">
        <f>RIGHT(O612,LEN(O612)-SEARCH("/",O612,1))</f>
        <v>rock</v>
      </c>
      <c r="S612" s="17">
        <f>(((K612/60)/60)/24)+DATE(1970,1,1)</f>
        <v>42424.161898148144</v>
      </c>
      <c r="T612" s="15">
        <f>(((J612/60)/60)/24)+DATE(1970,1,1)</f>
        <v>42454.12023148148</v>
      </c>
      <c r="U612" t="b">
        <f>AND(L612,N612)</f>
        <v>0</v>
      </c>
    </row>
    <row r="613" spans="1:21" ht="20" customHeight="1" x14ac:dyDescent="0.35">
      <c r="A613" s="13">
        <f>F613/E613</f>
        <v>1.7132499999999999</v>
      </c>
      <c r="B613">
        <v>1375</v>
      </c>
      <c r="C613" s="3" t="s">
        <v>1376</v>
      </c>
      <c r="D613" s="3" t="s">
        <v>5485</v>
      </c>
      <c r="E613" s="5">
        <v>4000</v>
      </c>
      <c r="F613" s="5">
        <v>6853</v>
      </c>
      <c r="G613" t="s">
        <v>8219</v>
      </c>
      <c r="H613" t="s">
        <v>8230</v>
      </c>
      <c r="I613" t="s">
        <v>8249</v>
      </c>
      <c r="J613">
        <v>1484444119</v>
      </c>
      <c r="K613">
        <v>1481852119</v>
      </c>
      <c r="L613" t="b">
        <v>0</v>
      </c>
      <c r="M613">
        <v>109</v>
      </c>
      <c r="N613" t="b">
        <v>1</v>
      </c>
      <c r="O613" t="s">
        <v>8276</v>
      </c>
      <c r="P613" s="9">
        <f>IFERROR(F613/M613,"NULL")</f>
        <v>62.871559633027523</v>
      </c>
      <c r="Q613" t="str">
        <f>LEFT(O613,SEARCH("/",O613,1)-1)</f>
        <v>music</v>
      </c>
      <c r="R613" t="str">
        <f>RIGHT(O613,LEN(O613)-SEARCH("/",O613,1))</f>
        <v>rock</v>
      </c>
      <c r="S613" s="17">
        <f>(((K613/60)/60)/24)+DATE(1970,1,1)</f>
        <v>42720.066192129627</v>
      </c>
      <c r="T613" s="15">
        <f>(((J613/60)/60)/24)+DATE(1970,1,1)</f>
        <v>42750.066192129627</v>
      </c>
      <c r="U613" t="b">
        <f>AND(L613,N613)</f>
        <v>0</v>
      </c>
    </row>
    <row r="614" spans="1:21" ht="20" customHeight="1" x14ac:dyDescent="0.35">
      <c r="A614" s="13">
        <f>F614/E614</f>
        <v>2.5248648648648651</v>
      </c>
      <c r="B614">
        <v>1376</v>
      </c>
      <c r="C614" s="3" t="s">
        <v>1377</v>
      </c>
      <c r="D614" s="3" t="s">
        <v>5486</v>
      </c>
      <c r="E614" s="5">
        <v>3700</v>
      </c>
      <c r="F614" s="5">
        <v>9342</v>
      </c>
      <c r="G614" t="s">
        <v>8219</v>
      </c>
      <c r="H614" t="s">
        <v>8225</v>
      </c>
      <c r="I614" t="s">
        <v>8247</v>
      </c>
      <c r="J614">
        <v>1480784606</v>
      </c>
      <c r="K614">
        <v>1478189006</v>
      </c>
      <c r="L614" t="b">
        <v>0</v>
      </c>
      <c r="M614">
        <v>168</v>
      </c>
      <c r="N614" t="b">
        <v>1</v>
      </c>
      <c r="O614" t="s">
        <v>8276</v>
      </c>
      <c r="P614" s="9">
        <f>IFERROR(F614/M614,"NULL")</f>
        <v>55.607142857142854</v>
      </c>
      <c r="Q614" t="str">
        <f>LEFT(O614,SEARCH("/",O614,1)-1)</f>
        <v>music</v>
      </c>
      <c r="R614" t="str">
        <f>RIGHT(O614,LEN(O614)-SEARCH("/",O614,1))</f>
        <v>rock</v>
      </c>
      <c r="S614" s="17">
        <f>(((K614/60)/60)/24)+DATE(1970,1,1)</f>
        <v>42677.669050925921</v>
      </c>
      <c r="T614" s="15">
        <f>(((J614/60)/60)/24)+DATE(1970,1,1)</f>
        <v>42707.710717592592</v>
      </c>
      <c r="U614" t="b">
        <f>AND(L614,N614)</f>
        <v>0</v>
      </c>
    </row>
    <row r="615" spans="1:21" ht="20" customHeight="1" x14ac:dyDescent="0.35">
      <c r="A615" s="13">
        <f>F615/E615</f>
        <v>1.1615384615384616</v>
      </c>
      <c r="B615">
        <v>1377</v>
      </c>
      <c r="C615" s="3" t="s">
        <v>1378</v>
      </c>
      <c r="D615" s="3" t="s">
        <v>5487</v>
      </c>
      <c r="E615" s="5">
        <v>1300</v>
      </c>
      <c r="F615" s="5">
        <v>1510</v>
      </c>
      <c r="G615" t="s">
        <v>8219</v>
      </c>
      <c r="H615" t="s">
        <v>8224</v>
      </c>
      <c r="I615" t="s">
        <v>8246</v>
      </c>
      <c r="J615">
        <v>1486095060</v>
      </c>
      <c r="K615">
        <v>1484198170</v>
      </c>
      <c r="L615" t="b">
        <v>0</v>
      </c>
      <c r="M615">
        <v>31</v>
      </c>
      <c r="N615" t="b">
        <v>1</v>
      </c>
      <c r="O615" t="s">
        <v>8276</v>
      </c>
      <c r="P615" s="9">
        <f>IFERROR(F615/M615,"NULL")</f>
        <v>48.70967741935484</v>
      </c>
      <c r="Q615" t="str">
        <f>LEFT(O615,SEARCH("/",O615,1)-1)</f>
        <v>music</v>
      </c>
      <c r="R615" t="str">
        <f>RIGHT(O615,LEN(O615)-SEARCH("/",O615,1))</f>
        <v>rock</v>
      </c>
      <c r="S615" s="17">
        <f>(((K615/60)/60)/24)+DATE(1970,1,1)</f>
        <v>42747.219560185185</v>
      </c>
      <c r="T615" s="15">
        <f>(((J615/60)/60)/24)+DATE(1970,1,1)</f>
        <v>42769.174305555556</v>
      </c>
      <c r="U615" t="b">
        <f>AND(L615,N615)</f>
        <v>0</v>
      </c>
    </row>
    <row r="616" spans="1:21" ht="20" customHeight="1" x14ac:dyDescent="0.35">
      <c r="A616" s="13">
        <f>F616/E616</f>
        <v>2.0335000000000001</v>
      </c>
      <c r="B616">
        <v>1378</v>
      </c>
      <c r="C616" s="3" t="s">
        <v>1379</v>
      </c>
      <c r="D616" s="3" t="s">
        <v>5488</v>
      </c>
      <c r="E616" s="5">
        <v>2000</v>
      </c>
      <c r="F616" s="5">
        <v>4067</v>
      </c>
      <c r="G616" t="s">
        <v>8219</v>
      </c>
      <c r="H616" t="s">
        <v>8225</v>
      </c>
      <c r="I616" t="s">
        <v>8247</v>
      </c>
      <c r="J616">
        <v>1470075210</v>
      </c>
      <c r="K616">
        <v>1468779210</v>
      </c>
      <c r="L616" t="b">
        <v>0</v>
      </c>
      <c r="M616">
        <v>133</v>
      </c>
      <c r="N616" t="b">
        <v>1</v>
      </c>
      <c r="O616" t="s">
        <v>8276</v>
      </c>
      <c r="P616" s="9">
        <f>IFERROR(F616/M616,"NULL")</f>
        <v>30.578947368421051</v>
      </c>
      <c r="Q616" t="str">
        <f>LEFT(O616,SEARCH("/",O616,1)-1)</f>
        <v>music</v>
      </c>
      <c r="R616" t="str">
        <f>RIGHT(O616,LEN(O616)-SEARCH("/",O616,1))</f>
        <v>rock</v>
      </c>
      <c r="S616" s="17">
        <f>(((K616/60)/60)/24)+DATE(1970,1,1)</f>
        <v>42568.759374999994</v>
      </c>
      <c r="T616" s="15">
        <f>(((J616/60)/60)/24)+DATE(1970,1,1)</f>
        <v>42583.759374999994</v>
      </c>
      <c r="U616" t="b">
        <f>AND(L616,N616)</f>
        <v>0</v>
      </c>
    </row>
    <row r="617" spans="1:21" ht="20" customHeight="1" x14ac:dyDescent="0.35">
      <c r="A617" s="13">
        <f>F617/E617</f>
        <v>1.1160000000000001</v>
      </c>
      <c r="B617">
        <v>1379</v>
      </c>
      <c r="C617" s="3" t="s">
        <v>1380</v>
      </c>
      <c r="D617" s="3" t="s">
        <v>5489</v>
      </c>
      <c r="E617" s="5">
        <v>10000</v>
      </c>
      <c r="F617" s="5">
        <v>11160</v>
      </c>
      <c r="G617" t="s">
        <v>8219</v>
      </c>
      <c r="H617" t="s">
        <v>8224</v>
      </c>
      <c r="I617" t="s">
        <v>8246</v>
      </c>
      <c r="J617">
        <v>1433504876</v>
      </c>
      <c r="K617">
        <v>1430912876</v>
      </c>
      <c r="L617" t="b">
        <v>0</v>
      </c>
      <c r="M617">
        <v>151</v>
      </c>
      <c r="N617" t="b">
        <v>1</v>
      </c>
      <c r="O617" t="s">
        <v>8276</v>
      </c>
      <c r="P617" s="9">
        <f>IFERROR(F617/M617,"NULL")</f>
        <v>73.907284768211923</v>
      </c>
      <c r="Q617" t="str">
        <f>LEFT(O617,SEARCH("/",O617,1)-1)</f>
        <v>music</v>
      </c>
      <c r="R617" t="str">
        <f>RIGHT(O617,LEN(O617)-SEARCH("/",O617,1))</f>
        <v>rock</v>
      </c>
      <c r="S617" s="17">
        <f>(((K617/60)/60)/24)+DATE(1970,1,1)</f>
        <v>42130.491620370376</v>
      </c>
      <c r="T617" s="15">
        <f>(((J617/60)/60)/24)+DATE(1970,1,1)</f>
        <v>42160.491620370376</v>
      </c>
      <c r="U617" t="b">
        <f>AND(L617,N617)</f>
        <v>0</v>
      </c>
    </row>
    <row r="618" spans="1:21" ht="20" customHeight="1" x14ac:dyDescent="0.35">
      <c r="A618" s="13">
        <f>F618/E618</f>
        <v>4.24</v>
      </c>
      <c r="B618">
        <v>1380</v>
      </c>
      <c r="C618" s="3" t="s">
        <v>1381</v>
      </c>
      <c r="D618" s="3" t="s">
        <v>5490</v>
      </c>
      <c r="E618" s="5">
        <v>25</v>
      </c>
      <c r="F618" s="5">
        <v>106</v>
      </c>
      <c r="G618" t="s">
        <v>8219</v>
      </c>
      <c r="H618" t="s">
        <v>8224</v>
      </c>
      <c r="I618" t="s">
        <v>8246</v>
      </c>
      <c r="J618">
        <v>1433815200</v>
      </c>
      <c r="K618">
        <v>1431886706</v>
      </c>
      <c r="L618" t="b">
        <v>0</v>
      </c>
      <c r="M618">
        <v>5</v>
      </c>
      <c r="N618" t="b">
        <v>1</v>
      </c>
      <c r="O618" t="s">
        <v>8276</v>
      </c>
      <c r="P618" s="9">
        <f>IFERROR(F618/M618,"NULL")</f>
        <v>21.2</v>
      </c>
      <c r="Q618" t="str">
        <f>LEFT(O618,SEARCH("/",O618,1)-1)</f>
        <v>music</v>
      </c>
      <c r="R618" t="str">
        <f>RIGHT(O618,LEN(O618)-SEARCH("/",O618,1))</f>
        <v>rock</v>
      </c>
      <c r="S618" s="17">
        <f>(((K618/60)/60)/24)+DATE(1970,1,1)</f>
        <v>42141.762800925921</v>
      </c>
      <c r="T618" s="15">
        <f>(((J618/60)/60)/24)+DATE(1970,1,1)</f>
        <v>42164.083333333328</v>
      </c>
      <c r="U618" t="b">
        <f>AND(L618,N618)</f>
        <v>0</v>
      </c>
    </row>
    <row r="619" spans="1:21" ht="20" customHeight="1" x14ac:dyDescent="0.35">
      <c r="A619" s="13">
        <f>F619/E619</f>
        <v>1.071</v>
      </c>
      <c r="B619">
        <v>1381</v>
      </c>
      <c r="C619" s="3" t="s">
        <v>1382</v>
      </c>
      <c r="D619" s="3" t="s">
        <v>5491</v>
      </c>
      <c r="E619" s="5">
        <v>5000</v>
      </c>
      <c r="F619" s="5">
        <v>5355</v>
      </c>
      <c r="G619" t="s">
        <v>8219</v>
      </c>
      <c r="H619" t="s">
        <v>8224</v>
      </c>
      <c r="I619" t="s">
        <v>8246</v>
      </c>
      <c r="J619">
        <v>1482988125</v>
      </c>
      <c r="K619">
        <v>1480396125</v>
      </c>
      <c r="L619" t="b">
        <v>0</v>
      </c>
      <c r="M619">
        <v>73</v>
      </c>
      <c r="N619" t="b">
        <v>1</v>
      </c>
      <c r="O619" t="s">
        <v>8276</v>
      </c>
      <c r="P619" s="9">
        <f>IFERROR(F619/M619,"NULL")</f>
        <v>73.356164383561648</v>
      </c>
      <c r="Q619" t="str">
        <f>LEFT(O619,SEARCH("/",O619,1)-1)</f>
        <v>music</v>
      </c>
      <c r="R619" t="str">
        <f>RIGHT(O619,LEN(O619)-SEARCH("/",O619,1))</f>
        <v>rock</v>
      </c>
      <c r="S619" s="17">
        <f>(((K619/60)/60)/24)+DATE(1970,1,1)</f>
        <v>42703.214409722219</v>
      </c>
      <c r="T619" s="15">
        <f>(((J619/60)/60)/24)+DATE(1970,1,1)</f>
        <v>42733.214409722219</v>
      </c>
      <c r="U619" t="b">
        <f>AND(L619,N619)</f>
        <v>0</v>
      </c>
    </row>
    <row r="620" spans="1:21" ht="20" customHeight="1" x14ac:dyDescent="0.35">
      <c r="A620" s="13">
        <f>F620/E620</f>
        <v>1.043625</v>
      </c>
      <c r="B620">
        <v>1382</v>
      </c>
      <c r="C620" s="3" t="s">
        <v>1383</v>
      </c>
      <c r="D620" s="3" t="s">
        <v>5492</v>
      </c>
      <c r="E620" s="5">
        <v>8000</v>
      </c>
      <c r="F620" s="5">
        <v>8349</v>
      </c>
      <c r="G620" t="s">
        <v>8219</v>
      </c>
      <c r="H620" t="s">
        <v>8224</v>
      </c>
      <c r="I620" t="s">
        <v>8246</v>
      </c>
      <c r="J620">
        <v>1367867536</v>
      </c>
      <c r="K620">
        <v>1365275536</v>
      </c>
      <c r="L620" t="b">
        <v>0</v>
      </c>
      <c r="M620">
        <v>148</v>
      </c>
      <c r="N620" t="b">
        <v>1</v>
      </c>
      <c r="O620" t="s">
        <v>8276</v>
      </c>
      <c r="P620" s="9">
        <f>IFERROR(F620/M620,"NULL")</f>
        <v>56.412162162162161</v>
      </c>
      <c r="Q620" t="str">
        <f>LEFT(O620,SEARCH("/",O620,1)-1)</f>
        <v>music</v>
      </c>
      <c r="R620" t="str">
        <f>RIGHT(O620,LEN(O620)-SEARCH("/",O620,1))</f>
        <v>rock</v>
      </c>
      <c r="S620" s="17">
        <f>(((K620/60)/60)/24)+DATE(1970,1,1)</f>
        <v>41370.800185185188</v>
      </c>
      <c r="T620" s="15">
        <f>(((J620/60)/60)/24)+DATE(1970,1,1)</f>
        <v>41400.800185185188</v>
      </c>
      <c r="U620" t="b">
        <f>AND(L620,N620)</f>
        <v>0</v>
      </c>
    </row>
    <row r="621" spans="1:21" ht="20" customHeight="1" x14ac:dyDescent="0.35">
      <c r="A621" s="13">
        <f>F621/E621</f>
        <v>2.124090909090909</v>
      </c>
      <c r="B621">
        <v>1383</v>
      </c>
      <c r="C621" s="3" t="s">
        <v>1384</v>
      </c>
      <c r="D621" s="3" t="s">
        <v>5493</v>
      </c>
      <c r="E621" s="5">
        <v>2200</v>
      </c>
      <c r="F621" s="5">
        <v>4673</v>
      </c>
      <c r="G621" t="s">
        <v>8219</v>
      </c>
      <c r="H621" t="s">
        <v>8229</v>
      </c>
      <c r="I621" t="s">
        <v>8251</v>
      </c>
      <c r="J621">
        <v>1482457678</v>
      </c>
      <c r="K621">
        <v>1480729678</v>
      </c>
      <c r="L621" t="b">
        <v>0</v>
      </c>
      <c r="M621">
        <v>93</v>
      </c>
      <c r="N621" t="b">
        <v>1</v>
      </c>
      <c r="O621" t="s">
        <v>8276</v>
      </c>
      <c r="P621" s="9">
        <f>IFERROR(F621/M621,"NULL")</f>
        <v>50.247311827956992</v>
      </c>
      <c r="Q621" t="str">
        <f>LEFT(O621,SEARCH("/",O621,1)-1)</f>
        <v>music</v>
      </c>
      <c r="R621" t="str">
        <f>RIGHT(O621,LEN(O621)-SEARCH("/",O621,1))</f>
        <v>rock</v>
      </c>
      <c r="S621" s="17">
        <f>(((K621/60)/60)/24)+DATE(1970,1,1)</f>
        <v>42707.074976851851</v>
      </c>
      <c r="T621" s="15">
        <f>(((J621/60)/60)/24)+DATE(1970,1,1)</f>
        <v>42727.074976851851</v>
      </c>
      <c r="U621" t="b">
        <f>AND(L621,N621)</f>
        <v>0</v>
      </c>
    </row>
    <row r="622" spans="1:21" ht="20" customHeight="1" x14ac:dyDescent="0.35">
      <c r="A622" s="13">
        <f>F622/E622</f>
        <v>1.2408571428571429</v>
      </c>
      <c r="B622">
        <v>1384</v>
      </c>
      <c r="C622" s="3" t="s">
        <v>1385</v>
      </c>
      <c r="D622" s="3" t="s">
        <v>5494</v>
      </c>
      <c r="E622" s="5">
        <v>3500</v>
      </c>
      <c r="F622" s="5">
        <v>4343</v>
      </c>
      <c r="G622" t="s">
        <v>8219</v>
      </c>
      <c r="H622" t="s">
        <v>8224</v>
      </c>
      <c r="I622" t="s">
        <v>8246</v>
      </c>
      <c r="J622">
        <v>1436117922</v>
      </c>
      <c r="K622">
        <v>1433525922</v>
      </c>
      <c r="L622" t="b">
        <v>0</v>
      </c>
      <c r="M622">
        <v>63</v>
      </c>
      <c r="N622" t="b">
        <v>1</v>
      </c>
      <c r="O622" t="s">
        <v>8276</v>
      </c>
      <c r="P622" s="9">
        <f>IFERROR(F622/M622,"NULL")</f>
        <v>68.936507936507937</v>
      </c>
      <c r="Q622" t="str">
        <f>LEFT(O622,SEARCH("/",O622,1)-1)</f>
        <v>music</v>
      </c>
      <c r="R622" t="str">
        <f>RIGHT(O622,LEN(O622)-SEARCH("/",O622,1))</f>
        <v>rock</v>
      </c>
      <c r="S622" s="17">
        <f>(((K622/60)/60)/24)+DATE(1970,1,1)</f>
        <v>42160.735208333332</v>
      </c>
      <c r="T622" s="15">
        <f>(((J622/60)/60)/24)+DATE(1970,1,1)</f>
        <v>42190.735208333332</v>
      </c>
      <c r="U622" t="b">
        <f>AND(L622,N622)</f>
        <v>0</v>
      </c>
    </row>
    <row r="623" spans="1:21" ht="20" customHeight="1" x14ac:dyDescent="0.35">
      <c r="A623" s="13">
        <f>F623/E623</f>
        <v>1.10406125</v>
      </c>
      <c r="B623">
        <v>1385</v>
      </c>
      <c r="C623" s="3" t="s">
        <v>1386</v>
      </c>
      <c r="D623" s="3" t="s">
        <v>5495</v>
      </c>
      <c r="E623" s="5">
        <v>8000</v>
      </c>
      <c r="F623" s="5">
        <v>8832.49</v>
      </c>
      <c r="G623" t="s">
        <v>8219</v>
      </c>
      <c r="H623" t="s">
        <v>8236</v>
      </c>
      <c r="I623" t="s">
        <v>8249</v>
      </c>
      <c r="J623">
        <v>1461931860</v>
      </c>
      <c r="K623">
        <v>1457109121</v>
      </c>
      <c r="L623" t="b">
        <v>0</v>
      </c>
      <c r="M623">
        <v>134</v>
      </c>
      <c r="N623" t="b">
        <v>1</v>
      </c>
      <c r="O623" t="s">
        <v>8276</v>
      </c>
      <c r="P623" s="9">
        <f>IFERROR(F623/M623,"NULL")</f>
        <v>65.914104477611943</v>
      </c>
      <c r="Q623" t="str">
        <f>LEFT(O623,SEARCH("/",O623,1)-1)</f>
        <v>music</v>
      </c>
      <c r="R623" t="str">
        <f>RIGHT(O623,LEN(O623)-SEARCH("/",O623,1))</f>
        <v>rock</v>
      </c>
      <c r="S623" s="17">
        <f>(((K623/60)/60)/24)+DATE(1970,1,1)</f>
        <v>42433.688900462963</v>
      </c>
      <c r="T623" s="15">
        <f>(((J623/60)/60)/24)+DATE(1970,1,1)</f>
        <v>42489.507638888885</v>
      </c>
      <c r="U623" t="b">
        <f>AND(L623,N623)</f>
        <v>0</v>
      </c>
    </row>
    <row r="624" spans="1:21" ht="20" customHeight="1" x14ac:dyDescent="0.35">
      <c r="A624" s="13">
        <f>F624/E624</f>
        <v>2.1875</v>
      </c>
      <c r="B624">
        <v>1386</v>
      </c>
      <c r="C624" s="3" t="s">
        <v>1387</v>
      </c>
      <c r="D624" s="3" t="s">
        <v>5496</v>
      </c>
      <c r="E624" s="5">
        <v>400</v>
      </c>
      <c r="F624" s="5">
        <v>875</v>
      </c>
      <c r="G624" t="s">
        <v>8219</v>
      </c>
      <c r="H624" t="s">
        <v>8224</v>
      </c>
      <c r="I624" t="s">
        <v>8246</v>
      </c>
      <c r="J624">
        <v>1438183889</v>
      </c>
      <c r="K624">
        <v>1435591889</v>
      </c>
      <c r="L624" t="b">
        <v>0</v>
      </c>
      <c r="M624">
        <v>14</v>
      </c>
      <c r="N624" t="b">
        <v>1</v>
      </c>
      <c r="O624" t="s">
        <v>8276</v>
      </c>
      <c r="P624" s="9">
        <f>IFERROR(F624/M624,"NULL")</f>
        <v>62.5</v>
      </c>
      <c r="Q624" t="str">
        <f>LEFT(O624,SEARCH("/",O624,1)-1)</f>
        <v>music</v>
      </c>
      <c r="R624" t="str">
        <f>RIGHT(O624,LEN(O624)-SEARCH("/",O624,1))</f>
        <v>rock</v>
      </c>
      <c r="S624" s="17">
        <f>(((K624/60)/60)/24)+DATE(1970,1,1)</f>
        <v>42184.646863425922</v>
      </c>
      <c r="T624" s="15">
        <f>(((J624/60)/60)/24)+DATE(1970,1,1)</f>
        <v>42214.646863425922</v>
      </c>
      <c r="U624" t="b">
        <f>AND(L624,N624)</f>
        <v>0</v>
      </c>
    </row>
    <row r="625" spans="1:21" ht="20" customHeight="1" x14ac:dyDescent="0.35">
      <c r="A625" s="13">
        <f>F625/E625</f>
        <v>1.36625</v>
      </c>
      <c r="B625">
        <v>1387</v>
      </c>
      <c r="C625" s="3" t="s">
        <v>1388</v>
      </c>
      <c r="D625" s="3" t="s">
        <v>5497</v>
      </c>
      <c r="E625" s="5">
        <v>4000</v>
      </c>
      <c r="F625" s="5">
        <v>5465</v>
      </c>
      <c r="G625" t="s">
        <v>8219</v>
      </c>
      <c r="H625" t="s">
        <v>8224</v>
      </c>
      <c r="I625" t="s">
        <v>8246</v>
      </c>
      <c r="J625">
        <v>1433305800</v>
      </c>
      <c r="K625">
        <v>1430604395</v>
      </c>
      <c r="L625" t="b">
        <v>0</v>
      </c>
      <c r="M625">
        <v>78</v>
      </c>
      <c r="N625" t="b">
        <v>1</v>
      </c>
      <c r="O625" t="s">
        <v>8276</v>
      </c>
      <c r="P625" s="9">
        <f>IFERROR(F625/M625,"NULL")</f>
        <v>70.064102564102569</v>
      </c>
      <c r="Q625" t="str">
        <f>LEFT(O625,SEARCH("/",O625,1)-1)</f>
        <v>music</v>
      </c>
      <c r="R625" t="str">
        <f>RIGHT(O625,LEN(O625)-SEARCH("/",O625,1))</f>
        <v>rock</v>
      </c>
      <c r="S625" s="17">
        <f>(((K625/60)/60)/24)+DATE(1970,1,1)</f>
        <v>42126.92123842593</v>
      </c>
      <c r="T625" s="15">
        <f>(((J625/60)/60)/24)+DATE(1970,1,1)</f>
        <v>42158.1875</v>
      </c>
      <c r="U625" t="b">
        <f>AND(L625,N625)</f>
        <v>0</v>
      </c>
    </row>
    <row r="626" spans="1:21" ht="20" customHeight="1" x14ac:dyDescent="0.35">
      <c r="A626" s="13">
        <f>F626/E626</f>
        <v>1.348074</v>
      </c>
      <c r="B626">
        <v>1388</v>
      </c>
      <c r="C626" s="3" t="s">
        <v>1389</v>
      </c>
      <c r="D626" s="3" t="s">
        <v>5498</v>
      </c>
      <c r="E626" s="5">
        <v>5000</v>
      </c>
      <c r="F626" s="5">
        <v>6740.37</v>
      </c>
      <c r="G626" t="s">
        <v>8219</v>
      </c>
      <c r="H626" t="s">
        <v>8224</v>
      </c>
      <c r="I626" t="s">
        <v>8246</v>
      </c>
      <c r="J626">
        <v>1476720840</v>
      </c>
      <c r="K626">
        <v>1474469117</v>
      </c>
      <c r="L626" t="b">
        <v>0</v>
      </c>
      <c r="M626">
        <v>112</v>
      </c>
      <c r="N626" t="b">
        <v>1</v>
      </c>
      <c r="O626" t="s">
        <v>8276</v>
      </c>
      <c r="P626" s="9">
        <f>IFERROR(F626/M626,"NULL")</f>
        <v>60.181874999999998</v>
      </c>
      <c r="Q626" t="str">
        <f>LEFT(O626,SEARCH("/",O626,1)-1)</f>
        <v>music</v>
      </c>
      <c r="R626" t="str">
        <f>RIGHT(O626,LEN(O626)-SEARCH("/",O626,1))</f>
        <v>rock</v>
      </c>
      <c r="S626" s="17">
        <f>(((K626/60)/60)/24)+DATE(1970,1,1)</f>
        <v>42634.614780092597</v>
      </c>
      <c r="T626" s="15">
        <f>(((J626/60)/60)/24)+DATE(1970,1,1)</f>
        <v>42660.676388888889</v>
      </c>
      <c r="U626" t="b">
        <f>AND(L626,N626)</f>
        <v>0</v>
      </c>
    </row>
    <row r="627" spans="1:21" ht="20" customHeight="1" x14ac:dyDescent="0.35">
      <c r="A627" s="13">
        <f>F627/E627</f>
        <v>1.454</v>
      </c>
      <c r="B627">
        <v>1389</v>
      </c>
      <c r="C627" s="3" t="s">
        <v>1390</v>
      </c>
      <c r="D627" s="3" t="s">
        <v>5499</v>
      </c>
      <c r="E627" s="5">
        <v>500</v>
      </c>
      <c r="F627" s="5">
        <v>727</v>
      </c>
      <c r="G627" t="s">
        <v>8219</v>
      </c>
      <c r="H627" t="s">
        <v>8225</v>
      </c>
      <c r="I627" t="s">
        <v>8247</v>
      </c>
      <c r="J627">
        <v>1471087957</v>
      </c>
      <c r="K627">
        <v>1468495957</v>
      </c>
      <c r="L627" t="b">
        <v>0</v>
      </c>
      <c r="M627">
        <v>34</v>
      </c>
      <c r="N627" t="b">
        <v>1</v>
      </c>
      <c r="O627" t="s">
        <v>8276</v>
      </c>
      <c r="P627" s="9">
        <f>IFERROR(F627/M627,"NULL")</f>
        <v>21.382352941176471</v>
      </c>
      <c r="Q627" t="str">
        <f>LEFT(O627,SEARCH("/",O627,1)-1)</f>
        <v>music</v>
      </c>
      <c r="R627" t="str">
        <f>RIGHT(O627,LEN(O627)-SEARCH("/",O627,1))</f>
        <v>rock</v>
      </c>
      <c r="S627" s="17">
        <f>(((K627/60)/60)/24)+DATE(1970,1,1)</f>
        <v>42565.480983796297</v>
      </c>
      <c r="T627" s="15">
        <f>(((J627/60)/60)/24)+DATE(1970,1,1)</f>
        <v>42595.480983796297</v>
      </c>
      <c r="U627" t="b">
        <f>AND(L627,N627)</f>
        <v>0</v>
      </c>
    </row>
    <row r="628" spans="1:21" ht="20" customHeight="1" x14ac:dyDescent="0.35">
      <c r="A628" s="13">
        <f>F628/E628</f>
        <v>1.0910714285714285</v>
      </c>
      <c r="B628">
        <v>1390</v>
      </c>
      <c r="C628" s="3" t="s">
        <v>1391</v>
      </c>
      <c r="D628" s="3" t="s">
        <v>5500</v>
      </c>
      <c r="E628" s="5">
        <v>2800</v>
      </c>
      <c r="F628" s="5">
        <v>3055</v>
      </c>
      <c r="G628" t="s">
        <v>8219</v>
      </c>
      <c r="H628" t="s">
        <v>8224</v>
      </c>
      <c r="I628" t="s">
        <v>8246</v>
      </c>
      <c r="J628">
        <v>1430154720</v>
      </c>
      <c r="K628">
        <v>1427224606</v>
      </c>
      <c r="L628" t="b">
        <v>0</v>
      </c>
      <c r="M628">
        <v>19</v>
      </c>
      <c r="N628" t="b">
        <v>1</v>
      </c>
      <c r="O628" t="s">
        <v>8276</v>
      </c>
      <c r="P628" s="9">
        <f>IFERROR(F628/M628,"NULL")</f>
        <v>160.78947368421052</v>
      </c>
      <c r="Q628" t="str">
        <f>LEFT(O628,SEARCH("/",O628,1)-1)</f>
        <v>music</v>
      </c>
      <c r="R628" t="str">
        <f>RIGHT(O628,LEN(O628)-SEARCH("/",O628,1))</f>
        <v>rock</v>
      </c>
      <c r="S628" s="17">
        <f>(((K628/60)/60)/24)+DATE(1970,1,1)</f>
        <v>42087.803310185183</v>
      </c>
      <c r="T628" s="15">
        <f>(((J628/60)/60)/24)+DATE(1970,1,1)</f>
        <v>42121.716666666667</v>
      </c>
      <c r="U628" t="b">
        <f>AND(L628,N628)</f>
        <v>0</v>
      </c>
    </row>
    <row r="629" spans="1:21" ht="20" customHeight="1" x14ac:dyDescent="0.35">
      <c r="A629" s="13">
        <f>F629/E629</f>
        <v>1.1020000000000001</v>
      </c>
      <c r="B629">
        <v>1391</v>
      </c>
      <c r="C629" s="3" t="s">
        <v>1392</v>
      </c>
      <c r="D629" s="3" t="s">
        <v>5501</v>
      </c>
      <c r="E629" s="5">
        <v>500</v>
      </c>
      <c r="F629" s="5">
        <v>551</v>
      </c>
      <c r="G629" t="s">
        <v>8219</v>
      </c>
      <c r="H629" t="s">
        <v>8224</v>
      </c>
      <c r="I629" t="s">
        <v>8246</v>
      </c>
      <c r="J629">
        <v>1440219540</v>
      </c>
      <c r="K629">
        <v>1436369818</v>
      </c>
      <c r="L629" t="b">
        <v>0</v>
      </c>
      <c r="M629">
        <v>13</v>
      </c>
      <c r="N629" t="b">
        <v>1</v>
      </c>
      <c r="O629" t="s">
        <v>8276</v>
      </c>
      <c r="P629" s="9">
        <f>IFERROR(F629/M629,"NULL")</f>
        <v>42.384615384615387</v>
      </c>
      <c r="Q629" t="str">
        <f>LEFT(O629,SEARCH("/",O629,1)-1)</f>
        <v>music</v>
      </c>
      <c r="R629" t="str">
        <f>RIGHT(O629,LEN(O629)-SEARCH("/",O629,1))</f>
        <v>rock</v>
      </c>
      <c r="S629" s="17">
        <f>(((K629/60)/60)/24)+DATE(1970,1,1)</f>
        <v>42193.650671296295</v>
      </c>
      <c r="T629" s="15">
        <f>(((J629/60)/60)/24)+DATE(1970,1,1)</f>
        <v>42238.207638888889</v>
      </c>
      <c r="U629" t="b">
        <f>AND(L629,N629)</f>
        <v>0</v>
      </c>
    </row>
    <row r="630" spans="1:21" ht="20" customHeight="1" x14ac:dyDescent="0.35">
      <c r="A630" s="13">
        <f>F630/E630</f>
        <v>1.1364000000000001</v>
      </c>
      <c r="B630">
        <v>1392</v>
      </c>
      <c r="C630" s="3" t="s">
        <v>1393</v>
      </c>
      <c r="D630" s="3" t="s">
        <v>5502</v>
      </c>
      <c r="E630" s="5">
        <v>2500</v>
      </c>
      <c r="F630" s="5">
        <v>2841</v>
      </c>
      <c r="G630" t="s">
        <v>8219</v>
      </c>
      <c r="H630" t="s">
        <v>8224</v>
      </c>
      <c r="I630" t="s">
        <v>8246</v>
      </c>
      <c r="J630">
        <v>1456976586</v>
      </c>
      <c r="K630">
        <v>1454298186</v>
      </c>
      <c r="L630" t="b">
        <v>0</v>
      </c>
      <c r="M630">
        <v>104</v>
      </c>
      <c r="N630" t="b">
        <v>1</v>
      </c>
      <c r="O630" t="s">
        <v>8276</v>
      </c>
      <c r="P630" s="9">
        <f>IFERROR(F630/M630,"NULL")</f>
        <v>27.317307692307693</v>
      </c>
      <c r="Q630" t="str">
        <f>LEFT(O630,SEARCH("/",O630,1)-1)</f>
        <v>music</v>
      </c>
      <c r="R630" t="str">
        <f>RIGHT(O630,LEN(O630)-SEARCH("/",O630,1))</f>
        <v>rock</v>
      </c>
      <c r="S630" s="17">
        <f>(((K630/60)/60)/24)+DATE(1970,1,1)</f>
        <v>42401.154930555553</v>
      </c>
      <c r="T630" s="15">
        <f>(((J630/60)/60)/24)+DATE(1970,1,1)</f>
        <v>42432.154930555553</v>
      </c>
      <c r="U630" t="b">
        <f>AND(L630,N630)</f>
        <v>0</v>
      </c>
    </row>
    <row r="631" spans="1:21" ht="20" customHeight="1" x14ac:dyDescent="0.35">
      <c r="A631" s="13">
        <f>F631/E631</f>
        <v>1.0235000000000001</v>
      </c>
      <c r="B631">
        <v>1393</v>
      </c>
      <c r="C631" s="3" t="s">
        <v>1394</v>
      </c>
      <c r="D631" s="3" t="s">
        <v>5503</v>
      </c>
      <c r="E631" s="5">
        <v>10000</v>
      </c>
      <c r="F631" s="5">
        <v>10235</v>
      </c>
      <c r="G631" t="s">
        <v>8219</v>
      </c>
      <c r="H631" t="s">
        <v>8224</v>
      </c>
      <c r="I631" t="s">
        <v>8246</v>
      </c>
      <c r="J631">
        <v>1470068523</v>
      </c>
      <c r="K631">
        <v>1467476523</v>
      </c>
      <c r="L631" t="b">
        <v>0</v>
      </c>
      <c r="M631">
        <v>52</v>
      </c>
      <c r="N631" t="b">
        <v>1</v>
      </c>
      <c r="O631" t="s">
        <v>8276</v>
      </c>
      <c r="P631" s="9">
        <f>IFERROR(F631/M631,"NULL")</f>
        <v>196.82692307692307</v>
      </c>
      <c r="Q631" t="str">
        <f>LEFT(O631,SEARCH("/",O631,1)-1)</f>
        <v>music</v>
      </c>
      <c r="R631" t="str">
        <f>RIGHT(O631,LEN(O631)-SEARCH("/",O631,1))</f>
        <v>rock</v>
      </c>
      <c r="S631" s="17">
        <f>(((K631/60)/60)/24)+DATE(1970,1,1)</f>
        <v>42553.681979166664</v>
      </c>
      <c r="T631" s="15">
        <f>(((J631/60)/60)/24)+DATE(1970,1,1)</f>
        <v>42583.681979166664</v>
      </c>
      <c r="U631" t="b">
        <f>AND(L631,N631)</f>
        <v>0</v>
      </c>
    </row>
    <row r="632" spans="1:21" ht="20" customHeight="1" x14ac:dyDescent="0.35">
      <c r="A632" s="13">
        <f>F632/E632</f>
        <v>1.2213333333333334</v>
      </c>
      <c r="B632">
        <v>1394</v>
      </c>
      <c r="C632" s="3" t="s">
        <v>1395</v>
      </c>
      <c r="D632" s="3" t="s">
        <v>5504</v>
      </c>
      <c r="E632" s="5">
        <v>750</v>
      </c>
      <c r="F632" s="5">
        <v>916</v>
      </c>
      <c r="G632" t="s">
        <v>8219</v>
      </c>
      <c r="H632" t="s">
        <v>8224</v>
      </c>
      <c r="I632" t="s">
        <v>8246</v>
      </c>
      <c r="J632">
        <v>1488337200</v>
      </c>
      <c r="K632">
        <v>1484623726</v>
      </c>
      <c r="L632" t="b">
        <v>0</v>
      </c>
      <c r="M632">
        <v>17</v>
      </c>
      <c r="N632" t="b">
        <v>1</v>
      </c>
      <c r="O632" t="s">
        <v>8276</v>
      </c>
      <c r="P632" s="9">
        <f>IFERROR(F632/M632,"NULL")</f>
        <v>53.882352941176471</v>
      </c>
      <c r="Q632" t="str">
        <f>LEFT(O632,SEARCH("/",O632,1)-1)</f>
        <v>music</v>
      </c>
      <c r="R632" t="str">
        <f>RIGHT(O632,LEN(O632)-SEARCH("/",O632,1))</f>
        <v>rock</v>
      </c>
      <c r="S632" s="17">
        <f>(((K632/60)/60)/24)+DATE(1970,1,1)</f>
        <v>42752.144976851851</v>
      </c>
      <c r="T632" s="15">
        <f>(((J632/60)/60)/24)+DATE(1970,1,1)</f>
        <v>42795.125</v>
      </c>
      <c r="U632" t="b">
        <f>AND(L632,N632)</f>
        <v>0</v>
      </c>
    </row>
    <row r="633" spans="1:21" ht="20" customHeight="1" x14ac:dyDescent="0.35">
      <c r="A633" s="13">
        <f>F633/E633</f>
        <v>1.1188571428571428</v>
      </c>
      <c r="B633">
        <v>1395</v>
      </c>
      <c r="C633" s="3" t="s">
        <v>1396</v>
      </c>
      <c r="D633" s="3" t="s">
        <v>5505</v>
      </c>
      <c r="E633" s="5">
        <v>3500</v>
      </c>
      <c r="F633" s="5">
        <v>3916</v>
      </c>
      <c r="G633" t="s">
        <v>8219</v>
      </c>
      <c r="H633" t="s">
        <v>8224</v>
      </c>
      <c r="I633" t="s">
        <v>8246</v>
      </c>
      <c r="J633">
        <v>1484430481</v>
      </c>
      <c r="K633">
        <v>1481838481</v>
      </c>
      <c r="L633" t="b">
        <v>0</v>
      </c>
      <c r="M633">
        <v>82</v>
      </c>
      <c r="N633" t="b">
        <v>1</v>
      </c>
      <c r="O633" t="s">
        <v>8276</v>
      </c>
      <c r="P633" s="9">
        <f>IFERROR(F633/M633,"NULL")</f>
        <v>47.756097560975611</v>
      </c>
      <c r="Q633" t="str">
        <f>LEFT(O633,SEARCH("/",O633,1)-1)</f>
        <v>music</v>
      </c>
      <c r="R633" t="str">
        <f>RIGHT(O633,LEN(O633)-SEARCH("/",O633,1))</f>
        <v>rock</v>
      </c>
      <c r="S633" s="17">
        <f>(((K633/60)/60)/24)+DATE(1970,1,1)</f>
        <v>42719.90834490741</v>
      </c>
      <c r="T633" s="15">
        <f>(((J633/60)/60)/24)+DATE(1970,1,1)</f>
        <v>42749.90834490741</v>
      </c>
      <c r="U633" t="b">
        <f>AND(L633,N633)</f>
        <v>0</v>
      </c>
    </row>
    <row r="634" spans="1:21" ht="20" customHeight="1" x14ac:dyDescent="0.35">
      <c r="A634" s="13">
        <f>F634/E634</f>
        <v>1.073</v>
      </c>
      <c r="B634">
        <v>1396</v>
      </c>
      <c r="C634" s="3" t="s">
        <v>1397</v>
      </c>
      <c r="D634" s="3" t="s">
        <v>5506</v>
      </c>
      <c r="E634" s="5">
        <v>6000</v>
      </c>
      <c r="F634" s="5">
        <v>6438</v>
      </c>
      <c r="G634" t="s">
        <v>8219</v>
      </c>
      <c r="H634" t="s">
        <v>8224</v>
      </c>
      <c r="I634" t="s">
        <v>8246</v>
      </c>
      <c r="J634">
        <v>1423871882</v>
      </c>
      <c r="K634">
        <v>1421279882</v>
      </c>
      <c r="L634" t="b">
        <v>0</v>
      </c>
      <c r="M634">
        <v>73</v>
      </c>
      <c r="N634" t="b">
        <v>1</v>
      </c>
      <c r="O634" t="s">
        <v>8276</v>
      </c>
      <c r="P634" s="9">
        <f>IFERROR(F634/M634,"NULL")</f>
        <v>88.191780821917803</v>
      </c>
      <c r="Q634" t="str">
        <f>LEFT(O634,SEARCH("/",O634,1)-1)</f>
        <v>music</v>
      </c>
      <c r="R634" t="str">
        <f>RIGHT(O634,LEN(O634)-SEARCH("/",O634,1))</f>
        <v>rock</v>
      </c>
      <c r="S634" s="17">
        <f>(((K634/60)/60)/24)+DATE(1970,1,1)</f>
        <v>42018.99863425926</v>
      </c>
      <c r="T634" s="15">
        <f>(((J634/60)/60)/24)+DATE(1970,1,1)</f>
        <v>42048.99863425926</v>
      </c>
      <c r="U634" t="b">
        <f>AND(L634,N634)</f>
        <v>0</v>
      </c>
    </row>
    <row r="635" spans="1:21" ht="20" customHeight="1" x14ac:dyDescent="0.35">
      <c r="A635" s="13">
        <f>F635/E635</f>
        <v>1.1385000000000001</v>
      </c>
      <c r="B635">
        <v>1397</v>
      </c>
      <c r="C635" s="3" t="s">
        <v>1398</v>
      </c>
      <c r="D635" s="3" t="s">
        <v>5507</v>
      </c>
      <c r="E635" s="5">
        <v>10000</v>
      </c>
      <c r="F635" s="5">
        <v>11385</v>
      </c>
      <c r="G635" t="s">
        <v>8219</v>
      </c>
      <c r="H635" t="s">
        <v>8224</v>
      </c>
      <c r="I635" t="s">
        <v>8246</v>
      </c>
      <c r="J635">
        <v>1477603140</v>
      </c>
      <c r="K635">
        <v>1475013710</v>
      </c>
      <c r="L635" t="b">
        <v>0</v>
      </c>
      <c r="M635">
        <v>158</v>
      </c>
      <c r="N635" t="b">
        <v>1</v>
      </c>
      <c r="O635" t="s">
        <v>8276</v>
      </c>
      <c r="P635" s="9">
        <f>IFERROR(F635/M635,"NULL")</f>
        <v>72.056962025316452</v>
      </c>
      <c r="Q635" t="str">
        <f>LEFT(O635,SEARCH("/",O635,1)-1)</f>
        <v>music</v>
      </c>
      <c r="R635" t="str">
        <f>RIGHT(O635,LEN(O635)-SEARCH("/",O635,1))</f>
        <v>rock</v>
      </c>
      <c r="S635" s="17">
        <f>(((K635/60)/60)/24)+DATE(1970,1,1)</f>
        <v>42640.917939814812</v>
      </c>
      <c r="T635" s="15">
        <f>(((J635/60)/60)/24)+DATE(1970,1,1)</f>
        <v>42670.888194444444</v>
      </c>
      <c r="U635" t="b">
        <f>AND(L635,N635)</f>
        <v>0</v>
      </c>
    </row>
    <row r="636" spans="1:21" ht="20" customHeight="1" x14ac:dyDescent="0.35">
      <c r="A636" s="13">
        <f>F636/E636</f>
        <v>1.0968181818181819</v>
      </c>
      <c r="B636">
        <v>1398</v>
      </c>
      <c r="C636" s="3" t="s">
        <v>1399</v>
      </c>
      <c r="D636" s="3" t="s">
        <v>5508</v>
      </c>
      <c r="E636" s="5">
        <v>4400</v>
      </c>
      <c r="F636" s="5">
        <v>4826</v>
      </c>
      <c r="G636" t="s">
        <v>8219</v>
      </c>
      <c r="H636" t="s">
        <v>8224</v>
      </c>
      <c r="I636" t="s">
        <v>8246</v>
      </c>
      <c r="J636">
        <v>1467752334</v>
      </c>
      <c r="K636">
        <v>1465160334</v>
      </c>
      <c r="L636" t="b">
        <v>0</v>
      </c>
      <c r="M636">
        <v>65</v>
      </c>
      <c r="N636" t="b">
        <v>1</v>
      </c>
      <c r="O636" t="s">
        <v>8276</v>
      </c>
      <c r="P636" s="9">
        <f>IFERROR(F636/M636,"NULL")</f>
        <v>74.246153846153845</v>
      </c>
      <c r="Q636" t="str">
        <f>LEFT(O636,SEARCH("/",O636,1)-1)</f>
        <v>music</v>
      </c>
      <c r="R636" t="str">
        <f>RIGHT(O636,LEN(O636)-SEARCH("/",O636,1))</f>
        <v>rock</v>
      </c>
      <c r="S636" s="17">
        <f>(((K636/60)/60)/24)+DATE(1970,1,1)</f>
        <v>42526.874236111107</v>
      </c>
      <c r="T636" s="15">
        <f>(((J636/60)/60)/24)+DATE(1970,1,1)</f>
        <v>42556.874236111107</v>
      </c>
      <c r="U636" t="b">
        <f>AND(L636,N636)</f>
        <v>0</v>
      </c>
    </row>
    <row r="637" spans="1:21" ht="20" customHeight="1" x14ac:dyDescent="0.35">
      <c r="A637" s="13">
        <f>F637/E637</f>
        <v>1.2614444444444444</v>
      </c>
      <c r="B637">
        <v>1399</v>
      </c>
      <c r="C637" s="3" t="s">
        <v>1400</v>
      </c>
      <c r="D637" s="3" t="s">
        <v>5509</v>
      </c>
      <c r="E637" s="5">
        <v>9000</v>
      </c>
      <c r="F637" s="5">
        <v>11353</v>
      </c>
      <c r="G637" t="s">
        <v>8219</v>
      </c>
      <c r="H637" t="s">
        <v>8224</v>
      </c>
      <c r="I637" t="s">
        <v>8246</v>
      </c>
      <c r="J637">
        <v>1412640373</v>
      </c>
      <c r="K637">
        <v>1410048373</v>
      </c>
      <c r="L637" t="b">
        <v>0</v>
      </c>
      <c r="M637">
        <v>184</v>
      </c>
      <c r="N637" t="b">
        <v>1</v>
      </c>
      <c r="O637" t="s">
        <v>8276</v>
      </c>
      <c r="P637" s="9">
        <f>IFERROR(F637/M637,"NULL")</f>
        <v>61.701086956521742</v>
      </c>
      <c r="Q637" t="str">
        <f>LEFT(O637,SEARCH("/",O637,1)-1)</f>
        <v>music</v>
      </c>
      <c r="R637" t="str">
        <f>RIGHT(O637,LEN(O637)-SEARCH("/",O637,1))</f>
        <v>rock</v>
      </c>
      <c r="S637" s="17">
        <f>(((K637/60)/60)/24)+DATE(1970,1,1)</f>
        <v>41889.004317129627</v>
      </c>
      <c r="T637" s="15">
        <f>(((J637/60)/60)/24)+DATE(1970,1,1)</f>
        <v>41919.004317129627</v>
      </c>
      <c r="U637" t="b">
        <f>AND(L637,N637)</f>
        <v>0</v>
      </c>
    </row>
    <row r="638" spans="1:21" ht="20" customHeight="1" x14ac:dyDescent="0.35">
      <c r="A638" s="13">
        <f>F638/E638</f>
        <v>1.6742857142857144</v>
      </c>
      <c r="B638">
        <v>1400</v>
      </c>
      <c r="C638" s="3" t="s">
        <v>1401</v>
      </c>
      <c r="D638" s="3" t="s">
        <v>5510</v>
      </c>
      <c r="E638" s="5">
        <v>350</v>
      </c>
      <c r="F638" s="5">
        <v>586</v>
      </c>
      <c r="G638" t="s">
        <v>8219</v>
      </c>
      <c r="H638" t="s">
        <v>8225</v>
      </c>
      <c r="I638" t="s">
        <v>8247</v>
      </c>
      <c r="J638">
        <v>1465709400</v>
      </c>
      <c r="K638">
        <v>1462695073</v>
      </c>
      <c r="L638" t="b">
        <v>0</v>
      </c>
      <c r="M638">
        <v>34</v>
      </c>
      <c r="N638" t="b">
        <v>1</v>
      </c>
      <c r="O638" t="s">
        <v>8276</v>
      </c>
      <c r="P638" s="9">
        <f>IFERROR(F638/M638,"NULL")</f>
        <v>17.235294117647058</v>
      </c>
      <c r="Q638" t="str">
        <f>LEFT(O638,SEARCH("/",O638,1)-1)</f>
        <v>music</v>
      </c>
      <c r="R638" t="str">
        <f>RIGHT(O638,LEN(O638)-SEARCH("/",O638,1))</f>
        <v>rock</v>
      </c>
      <c r="S638" s="17">
        <f>(((K638/60)/60)/24)+DATE(1970,1,1)</f>
        <v>42498.341122685189</v>
      </c>
      <c r="T638" s="15">
        <f>(((J638/60)/60)/24)+DATE(1970,1,1)</f>
        <v>42533.229166666672</v>
      </c>
      <c r="U638" t="b">
        <f>AND(L638,N638)</f>
        <v>0</v>
      </c>
    </row>
    <row r="639" spans="1:21" ht="20" customHeight="1" x14ac:dyDescent="0.35">
      <c r="A639" s="13">
        <f>F639/E639</f>
        <v>4.9652000000000003</v>
      </c>
      <c r="B639">
        <v>1401</v>
      </c>
      <c r="C639" s="3" t="s">
        <v>1402</v>
      </c>
      <c r="D639" s="3" t="s">
        <v>5511</v>
      </c>
      <c r="E639" s="5">
        <v>2500</v>
      </c>
      <c r="F639" s="5">
        <v>12413</v>
      </c>
      <c r="G639" t="s">
        <v>8219</v>
      </c>
      <c r="H639" t="s">
        <v>8224</v>
      </c>
      <c r="I639" t="s">
        <v>8246</v>
      </c>
      <c r="J639">
        <v>1369612474</v>
      </c>
      <c r="K639">
        <v>1367798074</v>
      </c>
      <c r="L639" t="b">
        <v>0</v>
      </c>
      <c r="M639">
        <v>240</v>
      </c>
      <c r="N639" t="b">
        <v>1</v>
      </c>
      <c r="O639" t="s">
        <v>8276</v>
      </c>
      <c r="P639" s="9">
        <f>IFERROR(F639/M639,"NULL")</f>
        <v>51.720833333333331</v>
      </c>
      <c r="Q639" t="str">
        <f>LEFT(O639,SEARCH("/",O639,1)-1)</f>
        <v>music</v>
      </c>
      <c r="R639" t="str">
        <f>RIGHT(O639,LEN(O639)-SEARCH("/",O639,1))</f>
        <v>rock</v>
      </c>
      <c r="S639" s="17">
        <f>(((K639/60)/60)/24)+DATE(1970,1,1)</f>
        <v>41399.99622685185</v>
      </c>
      <c r="T639" s="15">
        <f>(((J639/60)/60)/24)+DATE(1970,1,1)</f>
        <v>41420.99622685185</v>
      </c>
      <c r="U639" t="b">
        <f>AND(L639,N639)</f>
        <v>0</v>
      </c>
    </row>
    <row r="640" spans="1:21" ht="20" customHeight="1" x14ac:dyDescent="0.35">
      <c r="A640" s="13">
        <f>F640/E640</f>
        <v>1.0915999999999999</v>
      </c>
      <c r="B640">
        <v>1402</v>
      </c>
      <c r="C640" s="3" t="s">
        <v>1403</v>
      </c>
      <c r="D640" s="3" t="s">
        <v>5512</v>
      </c>
      <c r="E640" s="5">
        <v>2500</v>
      </c>
      <c r="F640" s="5">
        <v>2729</v>
      </c>
      <c r="G640" t="s">
        <v>8219</v>
      </c>
      <c r="H640" t="s">
        <v>8225</v>
      </c>
      <c r="I640" t="s">
        <v>8247</v>
      </c>
      <c r="J640">
        <v>1430439411</v>
      </c>
      <c r="K640">
        <v>1425259011</v>
      </c>
      <c r="L640" t="b">
        <v>0</v>
      </c>
      <c r="M640">
        <v>113</v>
      </c>
      <c r="N640" t="b">
        <v>1</v>
      </c>
      <c r="O640" t="s">
        <v>8276</v>
      </c>
      <c r="P640" s="9">
        <f>IFERROR(F640/M640,"NULL")</f>
        <v>24.150442477876105</v>
      </c>
      <c r="Q640" t="str">
        <f>LEFT(O640,SEARCH("/",O640,1)-1)</f>
        <v>music</v>
      </c>
      <c r="R640" t="str">
        <f>RIGHT(O640,LEN(O640)-SEARCH("/",O640,1))</f>
        <v>rock</v>
      </c>
      <c r="S640" s="17">
        <f>(((K640/60)/60)/24)+DATE(1970,1,1)</f>
        <v>42065.053368055553</v>
      </c>
      <c r="T640" s="15">
        <f>(((J640/60)/60)/24)+DATE(1970,1,1)</f>
        <v>42125.011701388896</v>
      </c>
      <c r="U640" t="b">
        <f>AND(L640,N640)</f>
        <v>0</v>
      </c>
    </row>
    <row r="641" spans="1:21" ht="20" customHeight="1" x14ac:dyDescent="0.35">
      <c r="A641" s="13">
        <f>F641/E641</f>
        <v>1.0257499999999999</v>
      </c>
      <c r="B641">
        <v>1403</v>
      </c>
      <c r="C641" s="3" t="s">
        <v>1404</v>
      </c>
      <c r="D641" s="3" t="s">
        <v>5513</v>
      </c>
      <c r="E641" s="5">
        <v>4000</v>
      </c>
      <c r="F641" s="5">
        <v>4103</v>
      </c>
      <c r="G641" t="s">
        <v>8219</v>
      </c>
      <c r="H641" t="s">
        <v>8224</v>
      </c>
      <c r="I641" t="s">
        <v>8246</v>
      </c>
      <c r="J641">
        <v>1374802235</v>
      </c>
      <c r="K641">
        <v>1372210235</v>
      </c>
      <c r="L641" t="b">
        <v>0</v>
      </c>
      <c r="M641">
        <v>66</v>
      </c>
      <c r="N641" t="b">
        <v>1</v>
      </c>
      <c r="O641" t="s">
        <v>8276</v>
      </c>
      <c r="P641" s="9">
        <f>IFERROR(F641/M641,"NULL")</f>
        <v>62.166666666666664</v>
      </c>
      <c r="Q641" t="str">
        <f>LEFT(O641,SEARCH("/",O641,1)-1)</f>
        <v>music</v>
      </c>
      <c r="R641" t="str">
        <f>RIGHT(O641,LEN(O641)-SEARCH("/",O641,1))</f>
        <v>rock</v>
      </c>
      <c r="S641" s="17">
        <f>(((K641/60)/60)/24)+DATE(1970,1,1)</f>
        <v>41451.062905092593</v>
      </c>
      <c r="T641" s="15">
        <f>(((J641/60)/60)/24)+DATE(1970,1,1)</f>
        <v>41481.062905092593</v>
      </c>
      <c r="U641" t="b">
        <f>AND(L641,N641)</f>
        <v>0</v>
      </c>
    </row>
    <row r="642" spans="1:21" ht="20" customHeight="1" x14ac:dyDescent="0.35">
      <c r="A642" s="13">
        <f>F642/E642</f>
        <v>1.012446</v>
      </c>
      <c r="B642">
        <v>1461</v>
      </c>
      <c r="C642" s="3" t="s">
        <v>1462</v>
      </c>
      <c r="D642" s="3" t="s">
        <v>5571</v>
      </c>
      <c r="E642" s="5">
        <v>15000</v>
      </c>
      <c r="F642" s="5">
        <v>15186.69</v>
      </c>
      <c r="G642" t="s">
        <v>8219</v>
      </c>
      <c r="H642" t="s">
        <v>8224</v>
      </c>
      <c r="I642" t="s">
        <v>8246</v>
      </c>
      <c r="J642">
        <v>1413849600</v>
      </c>
      <c r="K642">
        <v>1410967754</v>
      </c>
      <c r="L642" t="b">
        <v>1</v>
      </c>
      <c r="M642">
        <v>340</v>
      </c>
      <c r="N642" t="b">
        <v>1</v>
      </c>
      <c r="O642" t="s">
        <v>8288</v>
      </c>
      <c r="P642" s="9">
        <f>IFERROR(F642/M642,"NULL")</f>
        <v>44.66673529411765</v>
      </c>
      <c r="Q642" t="str">
        <f>LEFT(O642,SEARCH("/",O642,1)-1)</f>
        <v>publishing</v>
      </c>
      <c r="R642" t="str">
        <f>RIGHT(O642,LEN(O642)-SEARCH("/",O642,1))</f>
        <v>radio &amp; podcasts</v>
      </c>
      <c r="S642" s="17">
        <f>(((K642/60)/60)/24)+DATE(1970,1,1)</f>
        <v>41899.645300925928</v>
      </c>
      <c r="T642" s="15">
        <f>(((J642/60)/60)/24)+DATE(1970,1,1)</f>
        <v>41933</v>
      </c>
      <c r="U642" t="b">
        <f>AND(L642,N642)</f>
        <v>1</v>
      </c>
    </row>
    <row r="643" spans="1:21" ht="20" customHeight="1" x14ac:dyDescent="0.35">
      <c r="A643" s="13">
        <f>F643/E643</f>
        <v>1.085175</v>
      </c>
      <c r="B643">
        <v>1462</v>
      </c>
      <c r="C643" s="3" t="s">
        <v>1463</v>
      </c>
      <c r="D643" s="3" t="s">
        <v>5572</v>
      </c>
      <c r="E643" s="5">
        <v>4000</v>
      </c>
      <c r="F643" s="5">
        <v>4340.7</v>
      </c>
      <c r="G643" t="s">
        <v>8219</v>
      </c>
      <c r="H643" t="s">
        <v>8224</v>
      </c>
      <c r="I643" t="s">
        <v>8246</v>
      </c>
      <c r="J643">
        <v>1365609271</v>
      </c>
      <c r="K643">
        <v>1363017271</v>
      </c>
      <c r="L643" t="b">
        <v>1</v>
      </c>
      <c r="M643">
        <v>150</v>
      </c>
      <c r="N643" t="b">
        <v>1</v>
      </c>
      <c r="O643" t="s">
        <v>8288</v>
      </c>
      <c r="P643" s="9">
        <f>IFERROR(F643/M643,"NULL")</f>
        <v>28.937999999999999</v>
      </c>
      <c r="Q643" t="str">
        <f>LEFT(O643,SEARCH("/",O643,1)-1)</f>
        <v>publishing</v>
      </c>
      <c r="R643" t="str">
        <f>RIGHT(O643,LEN(O643)-SEARCH("/",O643,1))</f>
        <v>radio &amp; podcasts</v>
      </c>
      <c r="S643" s="17">
        <f>(((K643/60)/60)/24)+DATE(1970,1,1)</f>
        <v>41344.662858796299</v>
      </c>
      <c r="T643" s="15">
        <f>(((J643/60)/60)/24)+DATE(1970,1,1)</f>
        <v>41374.662858796299</v>
      </c>
      <c r="U643" t="b">
        <f>AND(L643,N643)</f>
        <v>1</v>
      </c>
    </row>
    <row r="644" spans="1:21" ht="20" customHeight="1" x14ac:dyDescent="0.35">
      <c r="A644" s="13">
        <f>F644/E644</f>
        <v>1.4766666666666666</v>
      </c>
      <c r="B644">
        <v>1463</v>
      </c>
      <c r="C644" s="3" t="s">
        <v>1464</v>
      </c>
      <c r="D644" s="3" t="s">
        <v>5573</v>
      </c>
      <c r="E644" s="5">
        <v>600</v>
      </c>
      <c r="F644" s="5">
        <v>886</v>
      </c>
      <c r="G644" t="s">
        <v>8219</v>
      </c>
      <c r="H644" t="s">
        <v>8224</v>
      </c>
      <c r="I644" t="s">
        <v>8246</v>
      </c>
      <c r="J644">
        <v>1365367938</v>
      </c>
      <c r="K644">
        <v>1361483538</v>
      </c>
      <c r="L644" t="b">
        <v>1</v>
      </c>
      <c r="M644">
        <v>25</v>
      </c>
      <c r="N644" t="b">
        <v>1</v>
      </c>
      <c r="O644" t="s">
        <v>8288</v>
      </c>
      <c r="P644" s="9">
        <f>IFERROR(F644/M644,"NULL")</f>
        <v>35.44</v>
      </c>
      <c r="Q644" t="str">
        <f>LEFT(O644,SEARCH("/",O644,1)-1)</f>
        <v>publishing</v>
      </c>
      <c r="R644" t="str">
        <f>RIGHT(O644,LEN(O644)-SEARCH("/",O644,1))</f>
        <v>radio &amp; podcasts</v>
      </c>
      <c r="S644" s="17">
        <f>(((K644/60)/60)/24)+DATE(1970,1,1)</f>
        <v>41326.911319444444</v>
      </c>
      <c r="T644" s="15">
        <f>(((J644/60)/60)/24)+DATE(1970,1,1)</f>
        <v>41371.869652777779</v>
      </c>
      <c r="U644" t="b">
        <f>AND(L644,N644)</f>
        <v>1</v>
      </c>
    </row>
    <row r="645" spans="1:21" ht="20" customHeight="1" x14ac:dyDescent="0.35">
      <c r="A645" s="13">
        <f>F645/E645</f>
        <v>1.6319999999999999</v>
      </c>
      <c r="B645">
        <v>1464</v>
      </c>
      <c r="C645" s="3" t="s">
        <v>1465</v>
      </c>
      <c r="D645" s="3" t="s">
        <v>5574</v>
      </c>
      <c r="E645" s="5">
        <v>5000</v>
      </c>
      <c r="F645" s="5">
        <v>8160</v>
      </c>
      <c r="G645" t="s">
        <v>8219</v>
      </c>
      <c r="H645" t="s">
        <v>8224</v>
      </c>
      <c r="I645" t="s">
        <v>8246</v>
      </c>
      <c r="J645">
        <v>1361029958</v>
      </c>
      <c r="K645">
        <v>1358437958</v>
      </c>
      <c r="L645" t="b">
        <v>1</v>
      </c>
      <c r="M645">
        <v>234</v>
      </c>
      <c r="N645" t="b">
        <v>1</v>
      </c>
      <c r="O645" t="s">
        <v>8288</v>
      </c>
      <c r="P645" s="9">
        <f>IFERROR(F645/M645,"NULL")</f>
        <v>34.871794871794869</v>
      </c>
      <c r="Q645" t="str">
        <f>LEFT(O645,SEARCH("/",O645,1)-1)</f>
        <v>publishing</v>
      </c>
      <c r="R645" t="str">
        <f>RIGHT(O645,LEN(O645)-SEARCH("/",O645,1))</f>
        <v>radio &amp; podcasts</v>
      </c>
      <c r="S645" s="17">
        <f>(((K645/60)/60)/24)+DATE(1970,1,1)</f>
        <v>41291.661550925928</v>
      </c>
      <c r="T645" s="15">
        <f>(((J645/60)/60)/24)+DATE(1970,1,1)</f>
        <v>41321.661550925928</v>
      </c>
      <c r="U645" t="b">
        <f>AND(L645,N645)</f>
        <v>1</v>
      </c>
    </row>
    <row r="646" spans="1:21" ht="20" customHeight="1" x14ac:dyDescent="0.35">
      <c r="A646" s="13">
        <f>F646/E646</f>
        <v>4.5641449999999999</v>
      </c>
      <c r="B646">
        <v>1465</v>
      </c>
      <c r="C646" s="3" t="s">
        <v>1466</v>
      </c>
      <c r="D646" s="3" t="s">
        <v>5575</v>
      </c>
      <c r="E646" s="5">
        <v>30000</v>
      </c>
      <c r="F646" s="5">
        <v>136924.35</v>
      </c>
      <c r="G646" t="s">
        <v>8219</v>
      </c>
      <c r="H646" t="s">
        <v>8224</v>
      </c>
      <c r="I646" t="s">
        <v>8246</v>
      </c>
      <c r="J646">
        <v>1332385200</v>
      </c>
      <c r="K646">
        <v>1329759452</v>
      </c>
      <c r="L646" t="b">
        <v>1</v>
      </c>
      <c r="M646">
        <v>2602</v>
      </c>
      <c r="N646" t="b">
        <v>1</v>
      </c>
      <c r="O646" t="s">
        <v>8288</v>
      </c>
      <c r="P646" s="9">
        <f>IFERROR(F646/M646,"NULL")</f>
        <v>52.622732513451197</v>
      </c>
      <c r="Q646" t="str">
        <f>LEFT(O646,SEARCH("/",O646,1)-1)</f>
        <v>publishing</v>
      </c>
      <c r="R646" t="str">
        <f>RIGHT(O646,LEN(O646)-SEARCH("/",O646,1))</f>
        <v>radio &amp; podcasts</v>
      </c>
      <c r="S646" s="17">
        <f>(((K646/60)/60)/24)+DATE(1970,1,1)</f>
        <v>40959.734398148146</v>
      </c>
      <c r="T646" s="15">
        <f>(((J646/60)/60)/24)+DATE(1970,1,1)</f>
        <v>40990.125</v>
      </c>
      <c r="U646" t="b">
        <f>AND(L646,N646)</f>
        <v>1</v>
      </c>
    </row>
    <row r="647" spans="1:21" ht="20" customHeight="1" x14ac:dyDescent="0.35">
      <c r="A647" s="13">
        <f>F647/E647</f>
        <v>1.0787731249999999</v>
      </c>
      <c r="B647">
        <v>1466</v>
      </c>
      <c r="C647" s="3" t="s">
        <v>1467</v>
      </c>
      <c r="D647" s="3" t="s">
        <v>5576</v>
      </c>
      <c r="E647" s="5">
        <v>16000</v>
      </c>
      <c r="F647" s="5">
        <v>17260.37</v>
      </c>
      <c r="G647" t="s">
        <v>8219</v>
      </c>
      <c r="H647" t="s">
        <v>8224</v>
      </c>
      <c r="I647" t="s">
        <v>8246</v>
      </c>
      <c r="J647">
        <v>1452574800</v>
      </c>
      <c r="K647">
        <v>1449029266</v>
      </c>
      <c r="L647" t="b">
        <v>1</v>
      </c>
      <c r="M647">
        <v>248</v>
      </c>
      <c r="N647" t="b">
        <v>1</v>
      </c>
      <c r="O647" t="s">
        <v>8288</v>
      </c>
      <c r="P647" s="9">
        <f>IFERROR(F647/M647,"NULL")</f>
        <v>69.598266129032254</v>
      </c>
      <c r="Q647" t="str">
        <f>LEFT(O647,SEARCH("/",O647,1)-1)</f>
        <v>publishing</v>
      </c>
      <c r="R647" t="str">
        <f>RIGHT(O647,LEN(O647)-SEARCH("/",O647,1))</f>
        <v>radio &amp; podcasts</v>
      </c>
      <c r="S647" s="17">
        <f>(((K647/60)/60)/24)+DATE(1970,1,1)</f>
        <v>42340.172060185185</v>
      </c>
      <c r="T647" s="15">
        <f>(((J647/60)/60)/24)+DATE(1970,1,1)</f>
        <v>42381.208333333328</v>
      </c>
      <c r="U647" t="b">
        <f>AND(L647,N647)</f>
        <v>1</v>
      </c>
    </row>
    <row r="648" spans="1:21" ht="20" customHeight="1" x14ac:dyDescent="0.35">
      <c r="A648" s="13">
        <f>F648/E648</f>
        <v>1.1508</v>
      </c>
      <c r="B648">
        <v>1467</v>
      </c>
      <c r="C648" s="3" t="s">
        <v>1468</v>
      </c>
      <c r="D648" s="3" t="s">
        <v>5577</v>
      </c>
      <c r="E648" s="5">
        <v>40000</v>
      </c>
      <c r="F648" s="5">
        <v>46032</v>
      </c>
      <c r="G648" t="s">
        <v>8219</v>
      </c>
      <c r="H648" t="s">
        <v>8224</v>
      </c>
      <c r="I648" t="s">
        <v>8246</v>
      </c>
      <c r="J648">
        <v>1332699285</v>
      </c>
      <c r="K648">
        <v>1327518885</v>
      </c>
      <c r="L648" t="b">
        <v>1</v>
      </c>
      <c r="M648">
        <v>600</v>
      </c>
      <c r="N648" t="b">
        <v>1</v>
      </c>
      <c r="O648" t="s">
        <v>8288</v>
      </c>
      <c r="P648" s="9">
        <f>IFERROR(F648/M648,"NULL")</f>
        <v>76.72</v>
      </c>
      <c r="Q648" t="str">
        <f>LEFT(O648,SEARCH("/",O648,1)-1)</f>
        <v>publishing</v>
      </c>
      <c r="R648" t="str">
        <f>RIGHT(O648,LEN(O648)-SEARCH("/",O648,1))</f>
        <v>radio &amp; podcasts</v>
      </c>
      <c r="S648" s="17">
        <f>(((K648/60)/60)/24)+DATE(1970,1,1)</f>
        <v>40933.80190972222</v>
      </c>
      <c r="T648" s="15">
        <f>(((J648/60)/60)/24)+DATE(1970,1,1)</f>
        <v>40993.760243055556</v>
      </c>
      <c r="U648" t="b">
        <f>AND(L648,N648)</f>
        <v>1</v>
      </c>
    </row>
    <row r="649" spans="1:21" ht="20" customHeight="1" x14ac:dyDescent="0.35">
      <c r="A649" s="13">
        <f>F649/E649</f>
        <v>1.0236842105263158</v>
      </c>
      <c r="B649">
        <v>1468</v>
      </c>
      <c r="C649" s="3" t="s">
        <v>1469</v>
      </c>
      <c r="D649" s="3" t="s">
        <v>5578</v>
      </c>
      <c r="E649" s="5">
        <v>9500</v>
      </c>
      <c r="F649" s="5">
        <v>9725</v>
      </c>
      <c r="G649" t="s">
        <v>8219</v>
      </c>
      <c r="H649" t="s">
        <v>8224</v>
      </c>
      <c r="I649" t="s">
        <v>8246</v>
      </c>
      <c r="J649">
        <v>1307838049</v>
      </c>
      <c r="K649">
        <v>1302654049</v>
      </c>
      <c r="L649" t="b">
        <v>1</v>
      </c>
      <c r="M649">
        <v>293</v>
      </c>
      <c r="N649" t="b">
        <v>1</v>
      </c>
      <c r="O649" t="s">
        <v>8288</v>
      </c>
      <c r="P649" s="9">
        <f>IFERROR(F649/M649,"NULL")</f>
        <v>33.191126279863482</v>
      </c>
      <c r="Q649" t="str">
        <f>LEFT(O649,SEARCH("/",O649,1)-1)</f>
        <v>publishing</v>
      </c>
      <c r="R649" t="str">
        <f>RIGHT(O649,LEN(O649)-SEARCH("/",O649,1))</f>
        <v>radio &amp; podcasts</v>
      </c>
      <c r="S649" s="17">
        <f>(((K649/60)/60)/24)+DATE(1970,1,1)</f>
        <v>40646.014456018522</v>
      </c>
      <c r="T649" s="15">
        <f>(((J649/60)/60)/24)+DATE(1970,1,1)</f>
        <v>40706.014456018522</v>
      </c>
      <c r="U649" t="b">
        <f>AND(L649,N649)</f>
        <v>1</v>
      </c>
    </row>
    <row r="650" spans="1:21" ht="20" customHeight="1" x14ac:dyDescent="0.35">
      <c r="A650" s="13">
        <f>F650/E650</f>
        <v>1.0842485875706214</v>
      </c>
      <c r="B650">
        <v>1469</v>
      </c>
      <c r="C650" s="3" t="s">
        <v>1470</v>
      </c>
      <c r="D650" s="3" t="s">
        <v>5579</v>
      </c>
      <c r="E650" s="5">
        <v>44250</v>
      </c>
      <c r="F650" s="5">
        <v>47978</v>
      </c>
      <c r="G650" t="s">
        <v>8219</v>
      </c>
      <c r="H650" t="s">
        <v>8224</v>
      </c>
      <c r="I650" t="s">
        <v>8246</v>
      </c>
      <c r="J650">
        <v>1360938109</v>
      </c>
      <c r="K650">
        <v>1358346109</v>
      </c>
      <c r="L650" t="b">
        <v>1</v>
      </c>
      <c r="M650">
        <v>321</v>
      </c>
      <c r="N650" t="b">
        <v>1</v>
      </c>
      <c r="O650" t="s">
        <v>8288</v>
      </c>
      <c r="P650" s="9">
        <f>IFERROR(F650/M650,"NULL")</f>
        <v>149.46417445482865</v>
      </c>
      <c r="Q650" t="str">
        <f>LEFT(O650,SEARCH("/",O650,1)-1)</f>
        <v>publishing</v>
      </c>
      <c r="R650" t="str">
        <f>RIGHT(O650,LEN(O650)-SEARCH("/",O650,1))</f>
        <v>radio &amp; podcasts</v>
      </c>
      <c r="S650" s="17">
        <f>(((K650/60)/60)/24)+DATE(1970,1,1)</f>
        <v>41290.598483796297</v>
      </c>
      <c r="T650" s="15">
        <f>(((J650/60)/60)/24)+DATE(1970,1,1)</f>
        <v>41320.598483796297</v>
      </c>
      <c r="U650" t="b">
        <f>AND(L650,N650)</f>
        <v>1</v>
      </c>
    </row>
    <row r="651" spans="1:21" ht="20" customHeight="1" x14ac:dyDescent="0.35">
      <c r="A651" s="13">
        <f>F651/E651</f>
        <v>1.2513333333333334</v>
      </c>
      <c r="B651">
        <v>1470</v>
      </c>
      <c r="C651" s="3" t="s">
        <v>1471</v>
      </c>
      <c r="D651" s="3" t="s">
        <v>5580</v>
      </c>
      <c r="E651" s="5">
        <v>1500</v>
      </c>
      <c r="F651" s="5">
        <v>1877</v>
      </c>
      <c r="G651" t="s">
        <v>8219</v>
      </c>
      <c r="H651" t="s">
        <v>8224</v>
      </c>
      <c r="I651" t="s">
        <v>8246</v>
      </c>
      <c r="J651">
        <v>1356724263</v>
      </c>
      <c r="K651">
        <v>1354909863</v>
      </c>
      <c r="L651" t="b">
        <v>1</v>
      </c>
      <c r="M651">
        <v>81</v>
      </c>
      <c r="N651" t="b">
        <v>1</v>
      </c>
      <c r="O651" t="s">
        <v>8288</v>
      </c>
      <c r="P651" s="9">
        <f>IFERROR(F651/M651,"NULL")</f>
        <v>23.172839506172838</v>
      </c>
      <c r="Q651" t="str">
        <f>LEFT(O651,SEARCH("/",O651,1)-1)</f>
        <v>publishing</v>
      </c>
      <c r="R651" t="str">
        <f>RIGHT(O651,LEN(O651)-SEARCH("/",O651,1))</f>
        <v>radio &amp; podcasts</v>
      </c>
      <c r="S651" s="17">
        <f>(((K651/60)/60)/24)+DATE(1970,1,1)</f>
        <v>41250.827118055553</v>
      </c>
      <c r="T651" s="15">
        <f>(((J651/60)/60)/24)+DATE(1970,1,1)</f>
        <v>41271.827118055553</v>
      </c>
      <c r="U651" t="b">
        <f>AND(L651,N651)</f>
        <v>1</v>
      </c>
    </row>
    <row r="652" spans="1:21" ht="20" customHeight="1" x14ac:dyDescent="0.35">
      <c r="A652" s="13">
        <f>F652/E652</f>
        <v>1.03840625</v>
      </c>
      <c r="B652">
        <v>1471</v>
      </c>
      <c r="C652" s="3" t="s">
        <v>1472</v>
      </c>
      <c r="D652" s="3" t="s">
        <v>5581</v>
      </c>
      <c r="E652" s="5">
        <v>32000</v>
      </c>
      <c r="F652" s="5">
        <v>33229</v>
      </c>
      <c r="G652" t="s">
        <v>8219</v>
      </c>
      <c r="H652" t="s">
        <v>8224</v>
      </c>
      <c r="I652" t="s">
        <v>8246</v>
      </c>
      <c r="J652">
        <v>1428620334</v>
      </c>
      <c r="K652">
        <v>1426028334</v>
      </c>
      <c r="L652" t="b">
        <v>1</v>
      </c>
      <c r="M652">
        <v>343</v>
      </c>
      <c r="N652" t="b">
        <v>1</v>
      </c>
      <c r="O652" t="s">
        <v>8288</v>
      </c>
      <c r="P652" s="9">
        <f>IFERROR(F652/M652,"NULL")</f>
        <v>96.877551020408163</v>
      </c>
      <c r="Q652" t="str">
        <f>LEFT(O652,SEARCH("/",O652,1)-1)</f>
        <v>publishing</v>
      </c>
      <c r="R652" t="str">
        <f>RIGHT(O652,LEN(O652)-SEARCH("/",O652,1))</f>
        <v>radio &amp; podcasts</v>
      </c>
      <c r="S652" s="17">
        <f>(((K652/60)/60)/24)+DATE(1970,1,1)</f>
        <v>42073.957569444443</v>
      </c>
      <c r="T652" s="15">
        <f>(((J652/60)/60)/24)+DATE(1970,1,1)</f>
        <v>42103.957569444443</v>
      </c>
      <c r="U652" t="b">
        <f>AND(L652,N652)</f>
        <v>1</v>
      </c>
    </row>
    <row r="653" spans="1:21" ht="20" customHeight="1" x14ac:dyDescent="0.35">
      <c r="A653" s="13">
        <f>F653/E653</f>
        <v>1.3870400000000001</v>
      </c>
      <c r="B653">
        <v>1472</v>
      </c>
      <c r="C653" s="3" t="s">
        <v>1473</v>
      </c>
      <c r="D653" s="3" t="s">
        <v>5582</v>
      </c>
      <c r="E653" s="5">
        <v>25000</v>
      </c>
      <c r="F653" s="5">
        <v>34676</v>
      </c>
      <c r="G653" t="s">
        <v>8219</v>
      </c>
      <c r="H653" t="s">
        <v>8224</v>
      </c>
      <c r="I653" t="s">
        <v>8246</v>
      </c>
      <c r="J653">
        <v>1381928503</v>
      </c>
      <c r="K653">
        <v>1379336503</v>
      </c>
      <c r="L653" t="b">
        <v>1</v>
      </c>
      <c r="M653">
        <v>336</v>
      </c>
      <c r="N653" t="b">
        <v>1</v>
      </c>
      <c r="O653" t="s">
        <v>8288</v>
      </c>
      <c r="P653" s="9">
        <f>IFERROR(F653/M653,"NULL")</f>
        <v>103.20238095238095</v>
      </c>
      <c r="Q653" t="str">
        <f>LEFT(O653,SEARCH("/",O653,1)-1)</f>
        <v>publishing</v>
      </c>
      <c r="R653" t="str">
        <f>RIGHT(O653,LEN(O653)-SEARCH("/",O653,1))</f>
        <v>radio &amp; podcasts</v>
      </c>
      <c r="S653" s="17">
        <f>(((K653/60)/60)/24)+DATE(1970,1,1)</f>
        <v>41533.542858796296</v>
      </c>
      <c r="T653" s="15">
        <f>(((J653/60)/60)/24)+DATE(1970,1,1)</f>
        <v>41563.542858796296</v>
      </c>
      <c r="U653" t="b">
        <f>AND(L653,N653)</f>
        <v>1</v>
      </c>
    </row>
    <row r="654" spans="1:21" ht="20" customHeight="1" x14ac:dyDescent="0.35">
      <c r="A654" s="13">
        <f>F654/E654</f>
        <v>1.20516</v>
      </c>
      <c r="B654">
        <v>1473</v>
      </c>
      <c r="C654" s="3" t="s">
        <v>1474</v>
      </c>
      <c r="D654" s="3" t="s">
        <v>5583</v>
      </c>
      <c r="E654" s="5">
        <v>1500</v>
      </c>
      <c r="F654" s="5">
        <v>1807.74</v>
      </c>
      <c r="G654" t="s">
        <v>8219</v>
      </c>
      <c r="H654" t="s">
        <v>8224</v>
      </c>
      <c r="I654" t="s">
        <v>8246</v>
      </c>
      <c r="J654">
        <v>1330644639</v>
      </c>
      <c r="K654">
        <v>1328052639</v>
      </c>
      <c r="L654" t="b">
        <v>1</v>
      </c>
      <c r="M654">
        <v>47</v>
      </c>
      <c r="N654" t="b">
        <v>1</v>
      </c>
      <c r="O654" t="s">
        <v>8288</v>
      </c>
      <c r="P654" s="9">
        <f>IFERROR(F654/M654,"NULL")</f>
        <v>38.462553191489363</v>
      </c>
      <c r="Q654" t="str">
        <f>LEFT(O654,SEARCH("/",O654,1)-1)</f>
        <v>publishing</v>
      </c>
      <c r="R654" t="str">
        <f>RIGHT(O654,LEN(O654)-SEARCH("/",O654,1))</f>
        <v>radio &amp; podcasts</v>
      </c>
      <c r="S654" s="17">
        <f>(((K654/60)/60)/24)+DATE(1970,1,1)</f>
        <v>40939.979618055557</v>
      </c>
      <c r="T654" s="15">
        <f>(((J654/60)/60)/24)+DATE(1970,1,1)</f>
        <v>40969.979618055557</v>
      </c>
      <c r="U654" t="b">
        <f>AND(L654,N654)</f>
        <v>1</v>
      </c>
    </row>
    <row r="655" spans="1:21" ht="20" customHeight="1" x14ac:dyDescent="0.35">
      <c r="A655" s="13">
        <f>F655/E655</f>
        <v>1.1226666666666667</v>
      </c>
      <c r="B655">
        <v>1474</v>
      </c>
      <c r="C655" s="3" t="s">
        <v>1475</v>
      </c>
      <c r="D655" s="3" t="s">
        <v>5584</v>
      </c>
      <c r="E655" s="5">
        <v>3000</v>
      </c>
      <c r="F655" s="5">
        <v>3368</v>
      </c>
      <c r="G655" t="s">
        <v>8219</v>
      </c>
      <c r="H655" t="s">
        <v>8224</v>
      </c>
      <c r="I655" t="s">
        <v>8246</v>
      </c>
      <c r="J655">
        <v>1379093292</v>
      </c>
      <c r="K655">
        <v>1376501292</v>
      </c>
      <c r="L655" t="b">
        <v>1</v>
      </c>
      <c r="M655">
        <v>76</v>
      </c>
      <c r="N655" t="b">
        <v>1</v>
      </c>
      <c r="O655" t="s">
        <v>8288</v>
      </c>
      <c r="P655" s="9">
        <f>IFERROR(F655/M655,"NULL")</f>
        <v>44.315789473684212</v>
      </c>
      <c r="Q655" t="str">
        <f>LEFT(O655,SEARCH("/",O655,1)-1)</f>
        <v>publishing</v>
      </c>
      <c r="R655" t="str">
        <f>RIGHT(O655,LEN(O655)-SEARCH("/",O655,1))</f>
        <v>radio &amp; podcasts</v>
      </c>
      <c r="S655" s="17">
        <f>(((K655/60)/60)/24)+DATE(1970,1,1)</f>
        <v>41500.727916666663</v>
      </c>
      <c r="T655" s="15">
        <f>(((J655/60)/60)/24)+DATE(1970,1,1)</f>
        <v>41530.727916666663</v>
      </c>
      <c r="U655" t="b">
        <f>AND(L655,N655)</f>
        <v>1</v>
      </c>
    </row>
    <row r="656" spans="1:21" ht="20" customHeight="1" x14ac:dyDescent="0.35">
      <c r="A656" s="13">
        <f>F656/E656</f>
        <v>1.8866966666666667</v>
      </c>
      <c r="B656">
        <v>1475</v>
      </c>
      <c r="C656" s="3" t="s">
        <v>1476</v>
      </c>
      <c r="D656" s="3" t="s">
        <v>5585</v>
      </c>
      <c r="E656" s="5">
        <v>15000</v>
      </c>
      <c r="F656" s="5">
        <v>28300.45</v>
      </c>
      <c r="G656" t="s">
        <v>8219</v>
      </c>
      <c r="H656" t="s">
        <v>8224</v>
      </c>
      <c r="I656" t="s">
        <v>8246</v>
      </c>
      <c r="J656">
        <v>1419051540</v>
      </c>
      <c r="K656">
        <v>1416244863</v>
      </c>
      <c r="L656" t="b">
        <v>1</v>
      </c>
      <c r="M656">
        <v>441</v>
      </c>
      <c r="N656" t="b">
        <v>1</v>
      </c>
      <c r="O656" t="s">
        <v>8288</v>
      </c>
      <c r="P656" s="9">
        <f>IFERROR(F656/M656,"NULL")</f>
        <v>64.173356009070289</v>
      </c>
      <c r="Q656" t="str">
        <f>LEFT(O656,SEARCH("/",O656,1)-1)</f>
        <v>publishing</v>
      </c>
      <c r="R656" t="str">
        <f>RIGHT(O656,LEN(O656)-SEARCH("/",O656,1))</f>
        <v>radio &amp; podcasts</v>
      </c>
      <c r="S656" s="17">
        <f>(((K656/60)/60)/24)+DATE(1970,1,1)</f>
        <v>41960.722951388889</v>
      </c>
      <c r="T656" s="15">
        <f>(((J656/60)/60)/24)+DATE(1970,1,1)</f>
        <v>41993.207638888889</v>
      </c>
      <c r="U656" t="b">
        <f>AND(L656,N656)</f>
        <v>1</v>
      </c>
    </row>
    <row r="657" spans="1:21" ht="20" customHeight="1" x14ac:dyDescent="0.35">
      <c r="A657" s="13">
        <f>F657/E657</f>
        <v>6.6155466666666669</v>
      </c>
      <c r="B657">
        <v>1476</v>
      </c>
      <c r="C657" s="3" t="s">
        <v>1477</v>
      </c>
      <c r="D657" s="3" t="s">
        <v>5586</v>
      </c>
      <c r="E657" s="5">
        <v>6000</v>
      </c>
      <c r="F657" s="5">
        <v>39693.279999999999</v>
      </c>
      <c r="G657" t="s">
        <v>8219</v>
      </c>
      <c r="H657" t="s">
        <v>8224</v>
      </c>
      <c r="I657" t="s">
        <v>8246</v>
      </c>
      <c r="J657">
        <v>1315616422</v>
      </c>
      <c r="K657">
        <v>1313024422</v>
      </c>
      <c r="L657" t="b">
        <v>1</v>
      </c>
      <c r="M657">
        <v>916</v>
      </c>
      <c r="N657" t="b">
        <v>1</v>
      </c>
      <c r="O657" t="s">
        <v>8288</v>
      </c>
      <c r="P657" s="9">
        <f>IFERROR(F657/M657,"NULL")</f>
        <v>43.333275109170302</v>
      </c>
      <c r="Q657" t="str">
        <f>LEFT(O657,SEARCH("/",O657,1)-1)</f>
        <v>publishing</v>
      </c>
      <c r="R657" t="str">
        <f>RIGHT(O657,LEN(O657)-SEARCH("/",O657,1))</f>
        <v>radio &amp; podcasts</v>
      </c>
      <c r="S657" s="17">
        <f>(((K657/60)/60)/24)+DATE(1970,1,1)</f>
        <v>40766.041921296295</v>
      </c>
      <c r="T657" s="15">
        <f>(((J657/60)/60)/24)+DATE(1970,1,1)</f>
        <v>40796.041921296295</v>
      </c>
      <c r="U657" t="b">
        <f>AND(L657,N657)</f>
        <v>1</v>
      </c>
    </row>
    <row r="658" spans="1:21" ht="20" customHeight="1" x14ac:dyDescent="0.35">
      <c r="A658" s="13">
        <f>F658/E658</f>
        <v>1.1131</v>
      </c>
      <c r="B658">
        <v>1477</v>
      </c>
      <c r="C658" s="3" t="s">
        <v>1478</v>
      </c>
      <c r="D658" s="3" t="s">
        <v>5587</v>
      </c>
      <c r="E658" s="5">
        <v>30000</v>
      </c>
      <c r="F658" s="5">
        <v>33393</v>
      </c>
      <c r="G658" t="s">
        <v>8219</v>
      </c>
      <c r="H658" t="s">
        <v>8224</v>
      </c>
      <c r="I658" t="s">
        <v>8246</v>
      </c>
      <c r="J658">
        <v>1324609200</v>
      </c>
      <c r="K658">
        <v>1319467604</v>
      </c>
      <c r="L658" t="b">
        <v>1</v>
      </c>
      <c r="M658">
        <v>369</v>
      </c>
      <c r="N658" t="b">
        <v>1</v>
      </c>
      <c r="O658" t="s">
        <v>8288</v>
      </c>
      <c r="P658" s="9">
        <f>IFERROR(F658/M658,"NULL")</f>
        <v>90.495934959349597</v>
      </c>
      <c r="Q658" t="str">
        <f>LEFT(O658,SEARCH("/",O658,1)-1)</f>
        <v>publishing</v>
      </c>
      <c r="R658" t="str">
        <f>RIGHT(O658,LEN(O658)-SEARCH("/",O658,1))</f>
        <v>radio &amp; podcasts</v>
      </c>
      <c r="S658" s="17">
        <f>(((K658/60)/60)/24)+DATE(1970,1,1)</f>
        <v>40840.615787037037</v>
      </c>
      <c r="T658" s="15">
        <f>(((J658/60)/60)/24)+DATE(1970,1,1)</f>
        <v>40900.125</v>
      </c>
      <c r="U658" t="b">
        <f>AND(L658,N658)</f>
        <v>1</v>
      </c>
    </row>
    <row r="659" spans="1:21" ht="20" customHeight="1" x14ac:dyDescent="0.35">
      <c r="A659" s="13">
        <f>F659/E659</f>
        <v>11.8161422</v>
      </c>
      <c r="B659">
        <v>1478</v>
      </c>
      <c r="C659" s="3" t="s">
        <v>1479</v>
      </c>
      <c r="D659" s="3" t="s">
        <v>5588</v>
      </c>
      <c r="E659" s="5">
        <v>50000</v>
      </c>
      <c r="F659" s="5">
        <v>590807.11</v>
      </c>
      <c r="G659" t="s">
        <v>8219</v>
      </c>
      <c r="H659" t="s">
        <v>8224</v>
      </c>
      <c r="I659" t="s">
        <v>8246</v>
      </c>
      <c r="J659">
        <v>1368564913</v>
      </c>
      <c r="K659">
        <v>1367355313</v>
      </c>
      <c r="L659" t="b">
        <v>1</v>
      </c>
      <c r="M659">
        <v>20242</v>
      </c>
      <c r="N659" t="b">
        <v>1</v>
      </c>
      <c r="O659" t="s">
        <v>8288</v>
      </c>
      <c r="P659" s="9">
        <f>IFERROR(F659/M659,"NULL")</f>
        <v>29.187190495010373</v>
      </c>
      <c r="Q659" t="str">
        <f>LEFT(O659,SEARCH("/",O659,1)-1)</f>
        <v>publishing</v>
      </c>
      <c r="R659" t="str">
        <f>RIGHT(O659,LEN(O659)-SEARCH("/",O659,1))</f>
        <v>radio &amp; podcasts</v>
      </c>
      <c r="S659" s="17">
        <f>(((K659/60)/60)/24)+DATE(1970,1,1)</f>
        <v>41394.871678240743</v>
      </c>
      <c r="T659" s="15">
        <f>(((J659/60)/60)/24)+DATE(1970,1,1)</f>
        <v>41408.871678240743</v>
      </c>
      <c r="U659" t="b">
        <f>AND(L659,N659)</f>
        <v>1</v>
      </c>
    </row>
    <row r="660" spans="1:21" ht="20" customHeight="1" x14ac:dyDescent="0.35">
      <c r="A660" s="13">
        <f>F660/E660</f>
        <v>1.37375</v>
      </c>
      <c r="B660">
        <v>1479</v>
      </c>
      <c r="C660" s="3" t="s">
        <v>1480</v>
      </c>
      <c r="D660" s="3" t="s">
        <v>5589</v>
      </c>
      <c r="E660" s="5">
        <v>1600</v>
      </c>
      <c r="F660" s="5">
        <v>2198</v>
      </c>
      <c r="G660" t="s">
        <v>8219</v>
      </c>
      <c r="H660" t="s">
        <v>8224</v>
      </c>
      <c r="I660" t="s">
        <v>8246</v>
      </c>
      <c r="J660">
        <v>1399694340</v>
      </c>
      <c r="K660">
        <v>1398448389</v>
      </c>
      <c r="L660" t="b">
        <v>1</v>
      </c>
      <c r="M660">
        <v>71</v>
      </c>
      <c r="N660" t="b">
        <v>1</v>
      </c>
      <c r="O660" t="s">
        <v>8288</v>
      </c>
      <c r="P660" s="9">
        <f>IFERROR(F660/M660,"NULL")</f>
        <v>30.95774647887324</v>
      </c>
      <c r="Q660" t="str">
        <f>LEFT(O660,SEARCH("/",O660,1)-1)</f>
        <v>publishing</v>
      </c>
      <c r="R660" t="str">
        <f>RIGHT(O660,LEN(O660)-SEARCH("/",O660,1))</f>
        <v>radio &amp; podcasts</v>
      </c>
      <c r="S660" s="17">
        <f>(((K660/60)/60)/24)+DATE(1970,1,1)</f>
        <v>41754.745243055557</v>
      </c>
      <c r="T660" s="15">
        <f>(((J660/60)/60)/24)+DATE(1970,1,1)</f>
        <v>41769.165972222225</v>
      </c>
      <c r="U660" t="b">
        <f>AND(L660,N660)</f>
        <v>1</v>
      </c>
    </row>
    <row r="661" spans="1:21" ht="20" customHeight="1" x14ac:dyDescent="0.35">
      <c r="A661" s="13">
        <f>F661/E661</f>
        <v>1.170404</v>
      </c>
      <c r="B661">
        <v>1480</v>
      </c>
      <c r="C661" s="3" t="s">
        <v>1481</v>
      </c>
      <c r="D661" s="3" t="s">
        <v>5590</v>
      </c>
      <c r="E661" s="5">
        <v>50000</v>
      </c>
      <c r="F661" s="5">
        <v>58520.2</v>
      </c>
      <c r="G661" t="s">
        <v>8219</v>
      </c>
      <c r="H661" t="s">
        <v>8224</v>
      </c>
      <c r="I661" t="s">
        <v>8246</v>
      </c>
      <c r="J661">
        <v>1374858000</v>
      </c>
      <c r="K661">
        <v>1373408699</v>
      </c>
      <c r="L661" t="b">
        <v>1</v>
      </c>
      <c r="M661">
        <v>635</v>
      </c>
      <c r="N661" t="b">
        <v>1</v>
      </c>
      <c r="O661" t="s">
        <v>8288</v>
      </c>
      <c r="P661" s="9">
        <f>IFERROR(F661/M661,"NULL")</f>
        <v>92.157795275590544</v>
      </c>
      <c r="Q661" t="str">
        <f>LEFT(O661,SEARCH("/",O661,1)-1)</f>
        <v>publishing</v>
      </c>
      <c r="R661" t="str">
        <f>RIGHT(O661,LEN(O661)-SEARCH("/",O661,1))</f>
        <v>radio &amp; podcasts</v>
      </c>
      <c r="S661" s="17">
        <f>(((K661/60)/60)/24)+DATE(1970,1,1)</f>
        <v>41464.934016203704</v>
      </c>
      <c r="T661" s="15">
        <f>(((J661/60)/60)/24)+DATE(1970,1,1)</f>
        <v>41481.708333333336</v>
      </c>
      <c r="U661" t="b">
        <f>AND(L661,N661)</f>
        <v>1</v>
      </c>
    </row>
    <row r="662" spans="1:21" ht="20" customHeight="1" x14ac:dyDescent="0.35">
      <c r="A662" s="13">
        <f>F662/E662</f>
        <v>1.6633076923076924</v>
      </c>
      <c r="B662">
        <v>1501</v>
      </c>
      <c r="C662" s="3" t="s">
        <v>1502</v>
      </c>
      <c r="D662" s="3" t="s">
        <v>5611</v>
      </c>
      <c r="E662" s="5">
        <v>52000</v>
      </c>
      <c r="F662" s="5">
        <v>86492</v>
      </c>
      <c r="G662" t="s">
        <v>8219</v>
      </c>
      <c r="H662" t="s">
        <v>8229</v>
      </c>
      <c r="I662" t="s">
        <v>8251</v>
      </c>
      <c r="J662">
        <v>1436364023</v>
      </c>
      <c r="K662">
        <v>1433772023</v>
      </c>
      <c r="L662" t="b">
        <v>1</v>
      </c>
      <c r="M662">
        <v>885</v>
      </c>
      <c r="N662" t="b">
        <v>1</v>
      </c>
      <c r="O662" t="s">
        <v>8285</v>
      </c>
      <c r="P662" s="9">
        <f>IFERROR(F662/M662,"NULL")</f>
        <v>97.731073446327684</v>
      </c>
      <c r="Q662" t="str">
        <f>LEFT(O662,SEARCH("/",O662,1)-1)</f>
        <v>photography</v>
      </c>
      <c r="R662" t="str">
        <f>RIGHT(O662,LEN(O662)-SEARCH("/",O662,1))</f>
        <v>photobooks</v>
      </c>
      <c r="S662" s="17">
        <f>(((K662/60)/60)/24)+DATE(1970,1,1)</f>
        <v>42163.583599537036</v>
      </c>
      <c r="T662" s="15">
        <f>(((J662/60)/60)/24)+DATE(1970,1,1)</f>
        <v>42193.583599537036</v>
      </c>
      <c r="U662" t="b">
        <f>AND(L662,N662)</f>
        <v>1</v>
      </c>
    </row>
    <row r="663" spans="1:21" ht="20" customHeight="1" x14ac:dyDescent="0.35">
      <c r="A663" s="13">
        <f>F663/E663</f>
        <v>1.0144545454545455</v>
      </c>
      <c r="B663">
        <v>1502</v>
      </c>
      <c r="C663" s="3" t="s">
        <v>1503</v>
      </c>
      <c r="D663" s="3" t="s">
        <v>5612</v>
      </c>
      <c r="E663" s="5">
        <v>22000</v>
      </c>
      <c r="F663" s="5">
        <v>22318</v>
      </c>
      <c r="G663" t="s">
        <v>8219</v>
      </c>
      <c r="H663" t="s">
        <v>8225</v>
      </c>
      <c r="I663" t="s">
        <v>8247</v>
      </c>
      <c r="J663">
        <v>1458943200</v>
      </c>
      <c r="K663">
        <v>1456491680</v>
      </c>
      <c r="L663" t="b">
        <v>1</v>
      </c>
      <c r="M663">
        <v>329</v>
      </c>
      <c r="N663" t="b">
        <v>1</v>
      </c>
      <c r="O663" t="s">
        <v>8285</v>
      </c>
      <c r="P663" s="9">
        <f>IFERROR(F663/M663,"NULL")</f>
        <v>67.835866261398181</v>
      </c>
      <c r="Q663" t="str">
        <f>LEFT(O663,SEARCH("/",O663,1)-1)</f>
        <v>photography</v>
      </c>
      <c r="R663" t="str">
        <f>RIGHT(O663,LEN(O663)-SEARCH("/",O663,1))</f>
        <v>photobooks</v>
      </c>
      <c r="S663" s="17">
        <f>(((K663/60)/60)/24)+DATE(1970,1,1)</f>
        <v>42426.542592592596</v>
      </c>
      <c r="T663" s="15">
        <f>(((J663/60)/60)/24)+DATE(1970,1,1)</f>
        <v>42454.916666666672</v>
      </c>
      <c r="U663" t="b">
        <f>AND(L663,N663)</f>
        <v>1</v>
      </c>
    </row>
    <row r="664" spans="1:21" ht="20" customHeight="1" x14ac:dyDescent="0.35">
      <c r="A664" s="13">
        <f>F664/E664</f>
        <v>1.0789146666666667</v>
      </c>
      <c r="B664">
        <v>1503</v>
      </c>
      <c r="C664" s="3" t="s">
        <v>1504</v>
      </c>
      <c r="D664" s="3" t="s">
        <v>5613</v>
      </c>
      <c r="E664" s="5">
        <v>3750</v>
      </c>
      <c r="F664" s="5">
        <v>4045.93</v>
      </c>
      <c r="G664" t="s">
        <v>8219</v>
      </c>
      <c r="H664" t="s">
        <v>8242</v>
      </c>
      <c r="I664" t="s">
        <v>8249</v>
      </c>
      <c r="J664">
        <v>1477210801</v>
      </c>
      <c r="K664">
        <v>1472026801</v>
      </c>
      <c r="L664" t="b">
        <v>1</v>
      </c>
      <c r="M664">
        <v>71</v>
      </c>
      <c r="N664" t="b">
        <v>1</v>
      </c>
      <c r="O664" t="s">
        <v>8285</v>
      </c>
      <c r="P664" s="9">
        <f>IFERROR(F664/M664,"NULL")</f>
        <v>56.98492957746479</v>
      </c>
      <c r="Q664" t="str">
        <f>LEFT(O664,SEARCH("/",O664,1)-1)</f>
        <v>photography</v>
      </c>
      <c r="R664" t="str">
        <f>RIGHT(O664,LEN(O664)-SEARCH("/",O664,1))</f>
        <v>photobooks</v>
      </c>
      <c r="S664" s="17">
        <f>(((K664/60)/60)/24)+DATE(1970,1,1)</f>
        <v>42606.347233796296</v>
      </c>
      <c r="T664" s="15">
        <f>(((J664/60)/60)/24)+DATE(1970,1,1)</f>
        <v>42666.347233796296</v>
      </c>
      <c r="U664" t="b">
        <f>AND(L664,N664)</f>
        <v>1</v>
      </c>
    </row>
    <row r="665" spans="1:21" ht="20" customHeight="1" x14ac:dyDescent="0.35">
      <c r="A665" s="13">
        <f>F665/E665</f>
        <v>2.7793846153846156</v>
      </c>
      <c r="B665">
        <v>1504</v>
      </c>
      <c r="C665" s="3" t="s">
        <v>1505</v>
      </c>
      <c r="D665" s="3" t="s">
        <v>5614</v>
      </c>
      <c r="E665" s="5">
        <v>6500</v>
      </c>
      <c r="F665" s="5">
        <v>18066</v>
      </c>
      <c r="G665" t="s">
        <v>8219</v>
      </c>
      <c r="H665" t="s">
        <v>8225</v>
      </c>
      <c r="I665" t="s">
        <v>8247</v>
      </c>
      <c r="J665">
        <v>1402389180</v>
      </c>
      <c r="K665">
        <v>1399996024</v>
      </c>
      <c r="L665" t="b">
        <v>1</v>
      </c>
      <c r="M665">
        <v>269</v>
      </c>
      <c r="N665" t="b">
        <v>1</v>
      </c>
      <c r="O665" t="s">
        <v>8285</v>
      </c>
      <c r="P665" s="9">
        <f>IFERROR(F665/M665,"NULL")</f>
        <v>67.159851301115239</v>
      </c>
      <c r="Q665" t="str">
        <f>LEFT(O665,SEARCH("/",O665,1)-1)</f>
        <v>photography</v>
      </c>
      <c r="R665" t="str">
        <f>RIGHT(O665,LEN(O665)-SEARCH("/",O665,1))</f>
        <v>photobooks</v>
      </c>
      <c r="S665" s="17">
        <f>(((K665/60)/60)/24)+DATE(1970,1,1)</f>
        <v>41772.657685185186</v>
      </c>
      <c r="T665" s="15">
        <f>(((J665/60)/60)/24)+DATE(1970,1,1)</f>
        <v>41800.356249999997</v>
      </c>
      <c r="U665" t="b">
        <f>AND(L665,N665)</f>
        <v>1</v>
      </c>
    </row>
    <row r="666" spans="1:21" ht="20" customHeight="1" x14ac:dyDescent="0.35">
      <c r="A666" s="13">
        <f>F666/E666</f>
        <v>1.0358125</v>
      </c>
      <c r="B666">
        <v>1505</v>
      </c>
      <c r="C666" s="3" t="s">
        <v>1506</v>
      </c>
      <c r="D666" s="3" t="s">
        <v>5615</v>
      </c>
      <c r="E666" s="5">
        <v>16000</v>
      </c>
      <c r="F666" s="5">
        <v>16573</v>
      </c>
      <c r="G666" t="s">
        <v>8219</v>
      </c>
      <c r="H666" t="s">
        <v>8236</v>
      </c>
      <c r="I666" t="s">
        <v>8249</v>
      </c>
      <c r="J666">
        <v>1458676860</v>
      </c>
      <c r="K666">
        <v>1455446303</v>
      </c>
      <c r="L666" t="b">
        <v>1</v>
      </c>
      <c r="M666">
        <v>345</v>
      </c>
      <c r="N666" t="b">
        <v>1</v>
      </c>
      <c r="O666" t="s">
        <v>8285</v>
      </c>
      <c r="P666" s="9">
        <f>IFERROR(F666/M666,"NULL")</f>
        <v>48.037681159420288</v>
      </c>
      <c r="Q666" t="str">
        <f>LEFT(O666,SEARCH("/",O666,1)-1)</f>
        <v>photography</v>
      </c>
      <c r="R666" t="str">
        <f>RIGHT(O666,LEN(O666)-SEARCH("/",O666,1))</f>
        <v>photobooks</v>
      </c>
      <c r="S666" s="17">
        <f>(((K666/60)/60)/24)+DATE(1970,1,1)</f>
        <v>42414.44332175926</v>
      </c>
      <c r="T666" s="15">
        <f>(((J666/60)/60)/24)+DATE(1970,1,1)</f>
        <v>42451.834027777775</v>
      </c>
      <c r="U666" t="b">
        <f>AND(L666,N666)</f>
        <v>1</v>
      </c>
    </row>
    <row r="667" spans="1:21" ht="20" customHeight="1" x14ac:dyDescent="0.35">
      <c r="A667" s="13">
        <f>F667/E667</f>
        <v>1.1140000000000001</v>
      </c>
      <c r="B667">
        <v>1506</v>
      </c>
      <c r="C667" s="3" t="s">
        <v>1507</v>
      </c>
      <c r="D667" s="3" t="s">
        <v>5616</v>
      </c>
      <c r="E667" s="5">
        <v>1500</v>
      </c>
      <c r="F667" s="5">
        <v>1671</v>
      </c>
      <c r="G667" t="s">
        <v>8219</v>
      </c>
      <c r="H667" t="s">
        <v>8225</v>
      </c>
      <c r="I667" t="s">
        <v>8247</v>
      </c>
      <c r="J667">
        <v>1406227904</v>
      </c>
      <c r="K667">
        <v>1403635904</v>
      </c>
      <c r="L667" t="b">
        <v>1</v>
      </c>
      <c r="M667">
        <v>43</v>
      </c>
      <c r="N667" t="b">
        <v>1</v>
      </c>
      <c r="O667" t="s">
        <v>8285</v>
      </c>
      <c r="P667" s="9">
        <f>IFERROR(F667/M667,"NULL")</f>
        <v>38.860465116279073</v>
      </c>
      <c r="Q667" t="str">
        <f>LEFT(O667,SEARCH("/",O667,1)-1)</f>
        <v>photography</v>
      </c>
      <c r="R667" t="str">
        <f>RIGHT(O667,LEN(O667)-SEARCH("/",O667,1))</f>
        <v>photobooks</v>
      </c>
      <c r="S667" s="17">
        <f>(((K667/60)/60)/24)+DATE(1970,1,1)</f>
        <v>41814.785925925928</v>
      </c>
      <c r="T667" s="15">
        <f>(((J667/60)/60)/24)+DATE(1970,1,1)</f>
        <v>41844.785925925928</v>
      </c>
      <c r="U667" t="b">
        <f>AND(L667,N667)</f>
        <v>1</v>
      </c>
    </row>
    <row r="668" spans="1:21" ht="20" customHeight="1" x14ac:dyDescent="0.35">
      <c r="A668" s="13">
        <f>F668/E668</f>
        <v>2.15</v>
      </c>
      <c r="B668">
        <v>1507</v>
      </c>
      <c r="C668" s="3" t="s">
        <v>1508</v>
      </c>
      <c r="D668" s="3" t="s">
        <v>5617</v>
      </c>
      <c r="E668" s="5">
        <v>1200</v>
      </c>
      <c r="F668" s="5">
        <v>2580</v>
      </c>
      <c r="G668" t="s">
        <v>8219</v>
      </c>
      <c r="H668" t="s">
        <v>8224</v>
      </c>
      <c r="I668" t="s">
        <v>8246</v>
      </c>
      <c r="J668">
        <v>1273911000</v>
      </c>
      <c r="K668">
        <v>1268822909</v>
      </c>
      <c r="L668" t="b">
        <v>1</v>
      </c>
      <c r="M668">
        <v>33</v>
      </c>
      <c r="N668" t="b">
        <v>1</v>
      </c>
      <c r="O668" t="s">
        <v>8285</v>
      </c>
      <c r="P668" s="9">
        <f>IFERROR(F668/M668,"NULL")</f>
        <v>78.181818181818187</v>
      </c>
      <c r="Q668" t="str">
        <f>LEFT(O668,SEARCH("/",O668,1)-1)</f>
        <v>photography</v>
      </c>
      <c r="R668" t="str">
        <f>RIGHT(O668,LEN(O668)-SEARCH("/",O668,1))</f>
        <v>photobooks</v>
      </c>
      <c r="S668" s="17">
        <f>(((K668/60)/60)/24)+DATE(1970,1,1)</f>
        <v>40254.450335648151</v>
      </c>
      <c r="T668" s="15">
        <f>(((J668/60)/60)/24)+DATE(1970,1,1)</f>
        <v>40313.340277777781</v>
      </c>
      <c r="U668" t="b">
        <f>AND(L668,N668)</f>
        <v>1</v>
      </c>
    </row>
    <row r="669" spans="1:21" ht="20" customHeight="1" x14ac:dyDescent="0.35">
      <c r="A669" s="13">
        <f>F669/E669</f>
        <v>1.1076216216216217</v>
      </c>
      <c r="B669">
        <v>1508</v>
      </c>
      <c r="C669" s="3" t="s">
        <v>1509</v>
      </c>
      <c r="D669" s="3" t="s">
        <v>5618</v>
      </c>
      <c r="E669" s="5">
        <v>18500</v>
      </c>
      <c r="F669" s="5">
        <v>20491</v>
      </c>
      <c r="G669" t="s">
        <v>8219</v>
      </c>
      <c r="H669" t="s">
        <v>8224</v>
      </c>
      <c r="I669" t="s">
        <v>8246</v>
      </c>
      <c r="J669">
        <v>1403880281</v>
      </c>
      <c r="K669">
        <v>1401201881</v>
      </c>
      <c r="L669" t="b">
        <v>1</v>
      </c>
      <c r="M669">
        <v>211</v>
      </c>
      <c r="N669" t="b">
        <v>1</v>
      </c>
      <c r="O669" t="s">
        <v>8285</v>
      </c>
      <c r="P669" s="9">
        <f>IFERROR(F669/M669,"NULL")</f>
        <v>97.113744075829388</v>
      </c>
      <c r="Q669" t="str">
        <f>LEFT(O669,SEARCH("/",O669,1)-1)</f>
        <v>photography</v>
      </c>
      <c r="R669" t="str">
        <f>RIGHT(O669,LEN(O669)-SEARCH("/",O669,1))</f>
        <v>photobooks</v>
      </c>
      <c r="S669" s="17">
        <f>(((K669/60)/60)/24)+DATE(1970,1,1)</f>
        <v>41786.614363425928</v>
      </c>
      <c r="T669" s="15">
        <f>(((J669/60)/60)/24)+DATE(1970,1,1)</f>
        <v>41817.614363425928</v>
      </c>
      <c r="U669" t="b">
        <f>AND(L669,N669)</f>
        <v>1</v>
      </c>
    </row>
    <row r="670" spans="1:21" ht="20" customHeight="1" x14ac:dyDescent="0.35">
      <c r="A670" s="13">
        <f>F670/E670</f>
        <v>1.2364125714285714</v>
      </c>
      <c r="B670">
        <v>1509</v>
      </c>
      <c r="C670" s="3" t="s">
        <v>1510</v>
      </c>
      <c r="D670" s="3" t="s">
        <v>5619</v>
      </c>
      <c r="E670" s="5">
        <v>17500</v>
      </c>
      <c r="F670" s="5">
        <v>21637.22</v>
      </c>
      <c r="G670" t="s">
        <v>8219</v>
      </c>
      <c r="H670" t="s">
        <v>8236</v>
      </c>
      <c r="I670" t="s">
        <v>8249</v>
      </c>
      <c r="J670">
        <v>1487113140</v>
      </c>
      <c r="K670">
        <v>1484570885</v>
      </c>
      <c r="L670" t="b">
        <v>1</v>
      </c>
      <c r="M670">
        <v>196</v>
      </c>
      <c r="N670" t="b">
        <v>1</v>
      </c>
      <c r="O670" t="s">
        <v>8285</v>
      </c>
      <c r="P670" s="9">
        <f>IFERROR(F670/M670,"NULL")</f>
        <v>110.39397959183674</v>
      </c>
      <c r="Q670" t="str">
        <f>LEFT(O670,SEARCH("/",O670,1)-1)</f>
        <v>photography</v>
      </c>
      <c r="R670" t="str">
        <f>RIGHT(O670,LEN(O670)-SEARCH("/",O670,1))</f>
        <v>photobooks</v>
      </c>
      <c r="S670" s="17">
        <f>(((K670/60)/60)/24)+DATE(1970,1,1)</f>
        <v>42751.533391203702</v>
      </c>
      <c r="T670" s="15">
        <f>(((J670/60)/60)/24)+DATE(1970,1,1)</f>
        <v>42780.957638888889</v>
      </c>
      <c r="U670" t="b">
        <f>AND(L670,N670)</f>
        <v>1</v>
      </c>
    </row>
    <row r="671" spans="1:21" ht="20" customHeight="1" x14ac:dyDescent="0.35">
      <c r="A671" s="13">
        <f>F671/E671</f>
        <v>1.0103500000000001</v>
      </c>
      <c r="B671">
        <v>1510</v>
      </c>
      <c r="C671" s="3" t="s">
        <v>1511</v>
      </c>
      <c r="D671" s="3" t="s">
        <v>5620</v>
      </c>
      <c r="E671" s="5">
        <v>16000</v>
      </c>
      <c r="F671" s="5">
        <v>16165.6</v>
      </c>
      <c r="G671" t="s">
        <v>8219</v>
      </c>
      <c r="H671" t="s">
        <v>8225</v>
      </c>
      <c r="I671" t="s">
        <v>8247</v>
      </c>
      <c r="J671">
        <v>1405761278</v>
      </c>
      <c r="K671">
        <v>1403169278</v>
      </c>
      <c r="L671" t="b">
        <v>1</v>
      </c>
      <c r="M671">
        <v>405</v>
      </c>
      <c r="N671" t="b">
        <v>1</v>
      </c>
      <c r="O671" t="s">
        <v>8285</v>
      </c>
      <c r="P671" s="9">
        <f>IFERROR(F671/M671,"NULL")</f>
        <v>39.91506172839506</v>
      </c>
      <c r="Q671" t="str">
        <f>LEFT(O671,SEARCH("/",O671,1)-1)</f>
        <v>photography</v>
      </c>
      <c r="R671" t="str">
        <f>RIGHT(O671,LEN(O671)-SEARCH("/",O671,1))</f>
        <v>photobooks</v>
      </c>
      <c r="S671" s="17">
        <f>(((K671/60)/60)/24)+DATE(1970,1,1)</f>
        <v>41809.385162037033</v>
      </c>
      <c r="T671" s="15">
        <f>(((J671/60)/60)/24)+DATE(1970,1,1)</f>
        <v>41839.385162037033</v>
      </c>
      <c r="U671" t="b">
        <f>AND(L671,N671)</f>
        <v>1</v>
      </c>
    </row>
    <row r="672" spans="1:21" ht="20" customHeight="1" x14ac:dyDescent="0.35">
      <c r="A672" s="13">
        <f>F672/E672</f>
        <v>1.1179285714285714</v>
      </c>
      <c r="B672">
        <v>1511</v>
      </c>
      <c r="C672" s="3" t="s">
        <v>1512</v>
      </c>
      <c r="D672" s="3" t="s">
        <v>5621</v>
      </c>
      <c r="E672" s="5">
        <v>14000</v>
      </c>
      <c r="F672" s="5">
        <v>15651</v>
      </c>
      <c r="G672" t="s">
        <v>8219</v>
      </c>
      <c r="H672" t="s">
        <v>8224</v>
      </c>
      <c r="I672" t="s">
        <v>8246</v>
      </c>
      <c r="J672">
        <v>1447858804</v>
      </c>
      <c r="K672">
        <v>1445263204</v>
      </c>
      <c r="L672" t="b">
        <v>1</v>
      </c>
      <c r="M672">
        <v>206</v>
      </c>
      <c r="N672" t="b">
        <v>1</v>
      </c>
      <c r="O672" t="s">
        <v>8285</v>
      </c>
      <c r="P672" s="9">
        <f>IFERROR(F672/M672,"NULL")</f>
        <v>75.975728155339809</v>
      </c>
      <c r="Q672" t="str">
        <f>LEFT(O672,SEARCH("/",O672,1)-1)</f>
        <v>photography</v>
      </c>
      <c r="R672" t="str">
        <f>RIGHT(O672,LEN(O672)-SEARCH("/",O672,1))</f>
        <v>photobooks</v>
      </c>
      <c r="S672" s="17">
        <f>(((K672/60)/60)/24)+DATE(1970,1,1)</f>
        <v>42296.583379629628</v>
      </c>
      <c r="T672" s="15">
        <f>(((J672/60)/60)/24)+DATE(1970,1,1)</f>
        <v>42326.625046296293</v>
      </c>
      <c r="U672" t="b">
        <f>AND(L672,N672)</f>
        <v>1</v>
      </c>
    </row>
    <row r="673" spans="1:21" ht="20" customHeight="1" x14ac:dyDescent="0.35">
      <c r="A673" s="13">
        <f>F673/E673</f>
        <v>5.5877142857142861</v>
      </c>
      <c r="B673">
        <v>1512</v>
      </c>
      <c r="C673" s="3" t="s">
        <v>1513</v>
      </c>
      <c r="D673" s="3" t="s">
        <v>5622</v>
      </c>
      <c r="E673" s="5">
        <v>3500</v>
      </c>
      <c r="F673" s="5">
        <v>19557</v>
      </c>
      <c r="G673" t="s">
        <v>8219</v>
      </c>
      <c r="H673" t="s">
        <v>8224</v>
      </c>
      <c r="I673" t="s">
        <v>8246</v>
      </c>
      <c r="J673">
        <v>1486311939</v>
      </c>
      <c r="K673">
        <v>1483719939</v>
      </c>
      <c r="L673" t="b">
        <v>1</v>
      </c>
      <c r="M673">
        <v>335</v>
      </c>
      <c r="N673" t="b">
        <v>1</v>
      </c>
      <c r="O673" t="s">
        <v>8285</v>
      </c>
      <c r="P673" s="9">
        <f>IFERROR(F673/M673,"NULL")</f>
        <v>58.379104477611939</v>
      </c>
      <c r="Q673" t="str">
        <f>LEFT(O673,SEARCH("/",O673,1)-1)</f>
        <v>photography</v>
      </c>
      <c r="R673" t="str">
        <f>RIGHT(O673,LEN(O673)-SEARCH("/",O673,1))</f>
        <v>photobooks</v>
      </c>
      <c r="S673" s="17">
        <f>(((K673/60)/60)/24)+DATE(1970,1,1)</f>
        <v>42741.684479166666</v>
      </c>
      <c r="T673" s="15">
        <f>(((J673/60)/60)/24)+DATE(1970,1,1)</f>
        <v>42771.684479166666</v>
      </c>
      <c r="U673" t="b">
        <f>AND(L673,N673)</f>
        <v>1</v>
      </c>
    </row>
    <row r="674" spans="1:21" ht="20" customHeight="1" x14ac:dyDescent="0.35">
      <c r="A674" s="13">
        <f>F674/E674</f>
        <v>1.5001875</v>
      </c>
      <c r="B674">
        <v>1513</v>
      </c>
      <c r="C674" s="3" t="s">
        <v>1514</v>
      </c>
      <c r="D674" s="3" t="s">
        <v>5623</v>
      </c>
      <c r="E674" s="5">
        <v>8000</v>
      </c>
      <c r="F674" s="5">
        <v>12001.5</v>
      </c>
      <c r="G674" t="s">
        <v>8219</v>
      </c>
      <c r="H674" t="s">
        <v>8225</v>
      </c>
      <c r="I674" t="s">
        <v>8247</v>
      </c>
      <c r="J674">
        <v>1405523866</v>
      </c>
      <c r="K674">
        <v>1402931866</v>
      </c>
      <c r="L674" t="b">
        <v>1</v>
      </c>
      <c r="M674">
        <v>215</v>
      </c>
      <c r="N674" t="b">
        <v>1</v>
      </c>
      <c r="O674" t="s">
        <v>8285</v>
      </c>
      <c r="P674" s="9">
        <f>IFERROR(F674/M674,"NULL")</f>
        <v>55.82093023255814</v>
      </c>
      <c r="Q674" t="str">
        <f>LEFT(O674,SEARCH("/",O674,1)-1)</f>
        <v>photography</v>
      </c>
      <c r="R674" t="str">
        <f>RIGHT(O674,LEN(O674)-SEARCH("/",O674,1))</f>
        <v>photobooks</v>
      </c>
      <c r="S674" s="17">
        <f>(((K674/60)/60)/24)+DATE(1970,1,1)</f>
        <v>41806.637337962966</v>
      </c>
      <c r="T674" s="15">
        <f>(((J674/60)/60)/24)+DATE(1970,1,1)</f>
        <v>41836.637337962966</v>
      </c>
      <c r="U674" t="b">
        <f>AND(L674,N674)</f>
        <v>1</v>
      </c>
    </row>
    <row r="675" spans="1:21" ht="20" customHeight="1" x14ac:dyDescent="0.35">
      <c r="A675" s="13">
        <f>F675/E675</f>
        <v>1.0647599999999999</v>
      </c>
      <c r="B675">
        <v>1514</v>
      </c>
      <c r="C675" s="3" t="s">
        <v>1515</v>
      </c>
      <c r="D675" s="3" t="s">
        <v>5624</v>
      </c>
      <c r="E675" s="5">
        <v>25000</v>
      </c>
      <c r="F675" s="5">
        <v>26619</v>
      </c>
      <c r="G675" t="s">
        <v>8219</v>
      </c>
      <c r="H675" t="s">
        <v>8224</v>
      </c>
      <c r="I675" t="s">
        <v>8246</v>
      </c>
      <c r="J675">
        <v>1443363640</v>
      </c>
      <c r="K675">
        <v>1439907640</v>
      </c>
      <c r="L675" t="b">
        <v>1</v>
      </c>
      <c r="M675">
        <v>176</v>
      </c>
      <c r="N675" t="b">
        <v>1</v>
      </c>
      <c r="O675" t="s">
        <v>8285</v>
      </c>
      <c r="P675" s="9">
        <f>IFERROR(F675/M675,"NULL")</f>
        <v>151.24431818181819</v>
      </c>
      <c r="Q675" t="str">
        <f>LEFT(O675,SEARCH("/",O675,1)-1)</f>
        <v>photography</v>
      </c>
      <c r="R675" t="str">
        <f>RIGHT(O675,LEN(O675)-SEARCH("/",O675,1))</f>
        <v>photobooks</v>
      </c>
      <c r="S675" s="17">
        <f>(((K675/60)/60)/24)+DATE(1970,1,1)</f>
        <v>42234.597685185188</v>
      </c>
      <c r="T675" s="15">
        <f>(((J675/60)/60)/24)+DATE(1970,1,1)</f>
        <v>42274.597685185188</v>
      </c>
      <c r="U675" t="b">
        <f>AND(L675,N675)</f>
        <v>1</v>
      </c>
    </row>
    <row r="676" spans="1:21" ht="20" customHeight="1" x14ac:dyDescent="0.35">
      <c r="A676" s="13">
        <f>F676/E676</f>
        <v>1.57189</v>
      </c>
      <c r="B676">
        <v>1515</v>
      </c>
      <c r="C676" s="3" t="s">
        <v>1516</v>
      </c>
      <c r="D676" s="3" t="s">
        <v>5625</v>
      </c>
      <c r="E676" s="5">
        <v>300000</v>
      </c>
      <c r="F676" s="5">
        <v>471567</v>
      </c>
      <c r="G676" t="s">
        <v>8219</v>
      </c>
      <c r="H676" t="s">
        <v>8234</v>
      </c>
      <c r="I676" t="s">
        <v>8254</v>
      </c>
      <c r="J676">
        <v>1458104697</v>
      </c>
      <c r="K676">
        <v>1455516297</v>
      </c>
      <c r="L676" t="b">
        <v>1</v>
      </c>
      <c r="M676">
        <v>555</v>
      </c>
      <c r="N676" t="b">
        <v>1</v>
      </c>
      <c r="O676" t="s">
        <v>8285</v>
      </c>
      <c r="P676" s="9">
        <f>IFERROR(F676/M676,"NULL")</f>
        <v>849.67027027027029</v>
      </c>
      <c r="Q676" t="str">
        <f>LEFT(O676,SEARCH("/",O676,1)-1)</f>
        <v>photography</v>
      </c>
      <c r="R676" t="str">
        <f>RIGHT(O676,LEN(O676)-SEARCH("/",O676,1))</f>
        <v>photobooks</v>
      </c>
      <c r="S676" s="17">
        <f>(((K676/60)/60)/24)+DATE(1970,1,1)</f>
        <v>42415.253437499996</v>
      </c>
      <c r="T676" s="15">
        <f>(((J676/60)/60)/24)+DATE(1970,1,1)</f>
        <v>42445.211770833332</v>
      </c>
      <c r="U676" t="b">
        <f>AND(L676,N676)</f>
        <v>1</v>
      </c>
    </row>
    <row r="677" spans="1:21" ht="20" customHeight="1" x14ac:dyDescent="0.35">
      <c r="A677" s="13">
        <f>F677/E677</f>
        <v>1.0865882352941176</v>
      </c>
      <c r="B677">
        <v>1516</v>
      </c>
      <c r="C677" s="3" t="s">
        <v>1517</v>
      </c>
      <c r="D677" s="3" t="s">
        <v>5626</v>
      </c>
      <c r="E677" s="5">
        <v>17000</v>
      </c>
      <c r="F677" s="5">
        <v>18472</v>
      </c>
      <c r="G677" t="s">
        <v>8219</v>
      </c>
      <c r="H677" t="s">
        <v>8224</v>
      </c>
      <c r="I677" t="s">
        <v>8246</v>
      </c>
      <c r="J677">
        <v>1475762400</v>
      </c>
      <c r="K677">
        <v>1473160292</v>
      </c>
      <c r="L677" t="b">
        <v>1</v>
      </c>
      <c r="M677">
        <v>116</v>
      </c>
      <c r="N677" t="b">
        <v>1</v>
      </c>
      <c r="O677" t="s">
        <v>8285</v>
      </c>
      <c r="P677" s="9">
        <f>IFERROR(F677/M677,"NULL")</f>
        <v>159.24137931034483</v>
      </c>
      <c r="Q677" t="str">
        <f>LEFT(O677,SEARCH("/",O677,1)-1)</f>
        <v>photography</v>
      </c>
      <c r="R677" t="str">
        <f>RIGHT(O677,LEN(O677)-SEARCH("/",O677,1))</f>
        <v>photobooks</v>
      </c>
      <c r="S677" s="17">
        <f>(((K677/60)/60)/24)+DATE(1970,1,1)</f>
        <v>42619.466342592597</v>
      </c>
      <c r="T677" s="15">
        <f>(((J677/60)/60)/24)+DATE(1970,1,1)</f>
        <v>42649.583333333328</v>
      </c>
      <c r="U677" t="b">
        <f>AND(L677,N677)</f>
        <v>1</v>
      </c>
    </row>
    <row r="678" spans="1:21" ht="20" customHeight="1" x14ac:dyDescent="0.35">
      <c r="A678" s="13">
        <f>F678/E678</f>
        <v>1.6197999999999999</v>
      </c>
      <c r="B678">
        <v>1517</v>
      </c>
      <c r="C678" s="3" t="s">
        <v>1518</v>
      </c>
      <c r="D678" s="3" t="s">
        <v>5627</v>
      </c>
      <c r="E678" s="5">
        <v>15000</v>
      </c>
      <c r="F678" s="5">
        <v>24297</v>
      </c>
      <c r="G678" t="s">
        <v>8219</v>
      </c>
      <c r="H678" t="s">
        <v>8224</v>
      </c>
      <c r="I678" t="s">
        <v>8246</v>
      </c>
      <c r="J678">
        <v>1417845600</v>
      </c>
      <c r="K678">
        <v>1415194553</v>
      </c>
      <c r="L678" t="b">
        <v>1</v>
      </c>
      <c r="M678">
        <v>615</v>
      </c>
      <c r="N678" t="b">
        <v>1</v>
      </c>
      <c r="O678" t="s">
        <v>8285</v>
      </c>
      <c r="P678" s="9">
        <f>IFERROR(F678/M678,"NULL")</f>
        <v>39.507317073170732</v>
      </c>
      <c r="Q678" t="str">
        <f>LEFT(O678,SEARCH("/",O678,1)-1)</f>
        <v>photography</v>
      </c>
      <c r="R678" t="str">
        <f>RIGHT(O678,LEN(O678)-SEARCH("/",O678,1))</f>
        <v>photobooks</v>
      </c>
      <c r="S678" s="17">
        <f>(((K678/60)/60)/24)+DATE(1970,1,1)</f>
        <v>41948.56658564815</v>
      </c>
      <c r="T678" s="15">
        <f>(((J678/60)/60)/24)+DATE(1970,1,1)</f>
        <v>41979.25</v>
      </c>
      <c r="U678" t="b">
        <f>AND(L678,N678)</f>
        <v>1</v>
      </c>
    </row>
    <row r="679" spans="1:21" ht="20" customHeight="1" x14ac:dyDescent="0.35">
      <c r="A679" s="13">
        <f>F679/E679</f>
        <v>2.0536666666666665</v>
      </c>
      <c r="B679">
        <v>1518</v>
      </c>
      <c r="C679" s="3" t="s">
        <v>1519</v>
      </c>
      <c r="D679" s="3" t="s">
        <v>5628</v>
      </c>
      <c r="E679" s="5">
        <v>15000</v>
      </c>
      <c r="F679" s="5">
        <v>30805</v>
      </c>
      <c r="G679" t="s">
        <v>8219</v>
      </c>
      <c r="H679" t="s">
        <v>8224</v>
      </c>
      <c r="I679" t="s">
        <v>8246</v>
      </c>
      <c r="J679">
        <v>1401565252</v>
      </c>
      <c r="K679">
        <v>1398973252</v>
      </c>
      <c r="L679" t="b">
        <v>1</v>
      </c>
      <c r="M679">
        <v>236</v>
      </c>
      <c r="N679" t="b">
        <v>1</v>
      </c>
      <c r="O679" t="s">
        <v>8285</v>
      </c>
      <c r="P679" s="9">
        <f>IFERROR(F679/M679,"NULL")</f>
        <v>130.52966101694915</v>
      </c>
      <c r="Q679" t="str">
        <f>LEFT(O679,SEARCH("/",O679,1)-1)</f>
        <v>photography</v>
      </c>
      <c r="R679" t="str">
        <f>RIGHT(O679,LEN(O679)-SEARCH("/",O679,1))</f>
        <v>photobooks</v>
      </c>
      <c r="S679" s="17">
        <f>(((K679/60)/60)/24)+DATE(1970,1,1)</f>
        <v>41760.8200462963</v>
      </c>
      <c r="T679" s="15">
        <f>(((J679/60)/60)/24)+DATE(1970,1,1)</f>
        <v>41790.8200462963</v>
      </c>
      <c r="U679" t="b">
        <f>AND(L679,N679)</f>
        <v>1</v>
      </c>
    </row>
    <row r="680" spans="1:21" ht="20" customHeight="1" x14ac:dyDescent="0.35">
      <c r="A680" s="13">
        <f>F680/E680</f>
        <v>1.033638888888889</v>
      </c>
      <c r="B680">
        <v>1519</v>
      </c>
      <c r="C680" s="3" t="s">
        <v>1520</v>
      </c>
      <c r="D680" s="3" t="s">
        <v>5629</v>
      </c>
      <c r="E680" s="5">
        <v>9000</v>
      </c>
      <c r="F680" s="5">
        <v>9302.75</v>
      </c>
      <c r="G680" t="s">
        <v>8219</v>
      </c>
      <c r="H680" t="s">
        <v>8224</v>
      </c>
      <c r="I680" t="s">
        <v>8246</v>
      </c>
      <c r="J680">
        <v>1403301540</v>
      </c>
      <c r="K680">
        <v>1400867283</v>
      </c>
      <c r="L680" t="b">
        <v>1</v>
      </c>
      <c r="M680">
        <v>145</v>
      </c>
      <c r="N680" t="b">
        <v>1</v>
      </c>
      <c r="O680" t="s">
        <v>8285</v>
      </c>
      <c r="P680" s="9">
        <f>IFERROR(F680/M680,"NULL")</f>
        <v>64.156896551724131</v>
      </c>
      <c r="Q680" t="str">
        <f>LEFT(O680,SEARCH("/",O680,1)-1)</f>
        <v>photography</v>
      </c>
      <c r="R680" t="str">
        <f>RIGHT(O680,LEN(O680)-SEARCH("/",O680,1))</f>
        <v>photobooks</v>
      </c>
      <c r="S680" s="17">
        <f>(((K680/60)/60)/24)+DATE(1970,1,1)</f>
        <v>41782.741701388892</v>
      </c>
      <c r="T680" s="15">
        <f>(((J680/60)/60)/24)+DATE(1970,1,1)</f>
        <v>41810.915972222225</v>
      </c>
      <c r="U680" t="b">
        <f>AND(L680,N680)</f>
        <v>1</v>
      </c>
    </row>
    <row r="681" spans="1:21" ht="20" customHeight="1" x14ac:dyDescent="0.35">
      <c r="A681" s="13">
        <f>F681/E681</f>
        <v>1.0347222222222223</v>
      </c>
      <c r="B681">
        <v>1520</v>
      </c>
      <c r="C681" s="3" t="s">
        <v>1521</v>
      </c>
      <c r="D681" s="3" t="s">
        <v>5630</v>
      </c>
      <c r="E681" s="5">
        <v>18000</v>
      </c>
      <c r="F681" s="5">
        <v>18625</v>
      </c>
      <c r="G681" t="s">
        <v>8219</v>
      </c>
      <c r="H681" t="s">
        <v>8224</v>
      </c>
      <c r="I681" t="s">
        <v>8246</v>
      </c>
      <c r="J681">
        <v>1418961600</v>
      </c>
      <c r="K681">
        <v>1415824513</v>
      </c>
      <c r="L681" t="b">
        <v>1</v>
      </c>
      <c r="M681">
        <v>167</v>
      </c>
      <c r="N681" t="b">
        <v>1</v>
      </c>
      <c r="O681" t="s">
        <v>8285</v>
      </c>
      <c r="P681" s="9">
        <f>IFERROR(F681/M681,"NULL")</f>
        <v>111.52694610778443</v>
      </c>
      <c r="Q681" t="str">
        <f>LEFT(O681,SEARCH("/",O681,1)-1)</f>
        <v>photography</v>
      </c>
      <c r="R681" t="str">
        <f>RIGHT(O681,LEN(O681)-SEARCH("/",O681,1))</f>
        <v>photobooks</v>
      </c>
      <c r="S681" s="17">
        <f>(((K681/60)/60)/24)+DATE(1970,1,1)</f>
        <v>41955.857789351852</v>
      </c>
      <c r="T681" s="15">
        <f>(((J681/60)/60)/24)+DATE(1970,1,1)</f>
        <v>41992.166666666672</v>
      </c>
      <c r="U681" t="b">
        <f>AND(L681,N681)</f>
        <v>1</v>
      </c>
    </row>
    <row r="682" spans="1:21" ht="20" customHeight="1" x14ac:dyDescent="0.35">
      <c r="A682" s="13">
        <f>F682/E682</f>
        <v>1.0681333333333334</v>
      </c>
      <c r="B682">
        <v>1521</v>
      </c>
      <c r="C682" s="3" t="s">
        <v>1522</v>
      </c>
      <c r="D682" s="3" t="s">
        <v>5631</v>
      </c>
      <c r="E682" s="5">
        <v>37500</v>
      </c>
      <c r="F682" s="5">
        <v>40055</v>
      </c>
      <c r="G682" t="s">
        <v>8219</v>
      </c>
      <c r="H682" t="s">
        <v>8224</v>
      </c>
      <c r="I682" t="s">
        <v>8246</v>
      </c>
      <c r="J682">
        <v>1465272091</v>
      </c>
      <c r="K682">
        <v>1462248091</v>
      </c>
      <c r="L682" t="b">
        <v>1</v>
      </c>
      <c r="M682">
        <v>235</v>
      </c>
      <c r="N682" t="b">
        <v>1</v>
      </c>
      <c r="O682" t="s">
        <v>8285</v>
      </c>
      <c r="P682" s="9">
        <f>IFERROR(F682/M682,"NULL")</f>
        <v>170.44680851063831</v>
      </c>
      <c r="Q682" t="str">
        <f>LEFT(O682,SEARCH("/",O682,1)-1)</f>
        <v>photography</v>
      </c>
      <c r="R682" t="str">
        <f>RIGHT(O682,LEN(O682)-SEARCH("/",O682,1))</f>
        <v>photobooks</v>
      </c>
      <c r="S682" s="17">
        <f>(((K682/60)/60)/24)+DATE(1970,1,1)</f>
        <v>42493.167719907404</v>
      </c>
      <c r="T682" s="15">
        <f>(((J682/60)/60)/24)+DATE(1970,1,1)</f>
        <v>42528.167719907404</v>
      </c>
      <c r="U682" t="b">
        <f>AND(L682,N682)</f>
        <v>1</v>
      </c>
    </row>
    <row r="683" spans="1:21" ht="20" customHeight="1" x14ac:dyDescent="0.35">
      <c r="A683" s="13">
        <f>F683/E683</f>
        <v>1.3896574712643677</v>
      </c>
      <c r="B683">
        <v>1522</v>
      </c>
      <c r="C683" s="3" t="s">
        <v>1523</v>
      </c>
      <c r="D683" s="3" t="s">
        <v>5632</v>
      </c>
      <c r="E683" s="5">
        <v>43500</v>
      </c>
      <c r="F683" s="5">
        <v>60450.1</v>
      </c>
      <c r="G683" t="s">
        <v>8219</v>
      </c>
      <c r="H683" t="s">
        <v>8224</v>
      </c>
      <c r="I683" t="s">
        <v>8246</v>
      </c>
      <c r="J683">
        <v>1413575739</v>
      </c>
      <c r="K683">
        <v>1410983739</v>
      </c>
      <c r="L683" t="b">
        <v>1</v>
      </c>
      <c r="M683">
        <v>452</v>
      </c>
      <c r="N683" t="b">
        <v>1</v>
      </c>
      <c r="O683" t="s">
        <v>8285</v>
      </c>
      <c r="P683" s="9">
        <f>IFERROR(F683/M683,"NULL")</f>
        <v>133.7391592920354</v>
      </c>
      <c r="Q683" t="str">
        <f>LEFT(O683,SEARCH("/",O683,1)-1)</f>
        <v>photography</v>
      </c>
      <c r="R683" t="str">
        <f>RIGHT(O683,LEN(O683)-SEARCH("/",O683,1))</f>
        <v>photobooks</v>
      </c>
      <c r="S683" s="17">
        <f>(((K683/60)/60)/24)+DATE(1970,1,1)</f>
        <v>41899.830312500002</v>
      </c>
      <c r="T683" s="15">
        <f>(((J683/60)/60)/24)+DATE(1970,1,1)</f>
        <v>41929.830312500002</v>
      </c>
      <c r="U683" t="b">
        <f>AND(L683,N683)</f>
        <v>1</v>
      </c>
    </row>
    <row r="684" spans="1:21" ht="20" customHeight="1" x14ac:dyDescent="0.35">
      <c r="A684" s="13">
        <f>F684/E684</f>
        <v>1.2484324324324325</v>
      </c>
      <c r="B684">
        <v>1523</v>
      </c>
      <c r="C684" s="3" t="s">
        <v>1524</v>
      </c>
      <c r="D684" s="3" t="s">
        <v>5633</v>
      </c>
      <c r="E684" s="5">
        <v>18500</v>
      </c>
      <c r="F684" s="5">
        <v>23096</v>
      </c>
      <c r="G684" t="s">
        <v>8219</v>
      </c>
      <c r="H684" t="s">
        <v>8224</v>
      </c>
      <c r="I684" t="s">
        <v>8246</v>
      </c>
      <c r="J684">
        <v>1419292800</v>
      </c>
      <c r="K684">
        <v>1416592916</v>
      </c>
      <c r="L684" t="b">
        <v>1</v>
      </c>
      <c r="M684">
        <v>241</v>
      </c>
      <c r="N684" t="b">
        <v>1</v>
      </c>
      <c r="O684" t="s">
        <v>8285</v>
      </c>
      <c r="P684" s="9">
        <f>IFERROR(F684/M684,"NULL")</f>
        <v>95.834024896265561</v>
      </c>
      <c r="Q684" t="str">
        <f>LEFT(O684,SEARCH("/",O684,1)-1)</f>
        <v>photography</v>
      </c>
      <c r="R684" t="str">
        <f>RIGHT(O684,LEN(O684)-SEARCH("/",O684,1))</f>
        <v>photobooks</v>
      </c>
      <c r="S684" s="17">
        <f>(((K684/60)/60)/24)+DATE(1970,1,1)</f>
        <v>41964.751342592594</v>
      </c>
      <c r="T684" s="15">
        <f>(((J684/60)/60)/24)+DATE(1970,1,1)</f>
        <v>41996</v>
      </c>
      <c r="U684" t="b">
        <f>AND(L684,N684)</f>
        <v>1</v>
      </c>
    </row>
    <row r="685" spans="1:21" ht="20" customHeight="1" x14ac:dyDescent="0.35">
      <c r="A685" s="13">
        <f>F685/E685</f>
        <v>2.0699999999999998</v>
      </c>
      <c r="B685">
        <v>1524</v>
      </c>
      <c r="C685" s="3" t="s">
        <v>1525</v>
      </c>
      <c r="D685" s="3" t="s">
        <v>5634</v>
      </c>
      <c r="E685" s="5">
        <v>3000</v>
      </c>
      <c r="F685" s="5">
        <v>6210</v>
      </c>
      <c r="G685" t="s">
        <v>8219</v>
      </c>
      <c r="H685" t="s">
        <v>8235</v>
      </c>
      <c r="I685" t="s">
        <v>8255</v>
      </c>
      <c r="J685">
        <v>1487592090</v>
      </c>
      <c r="K685">
        <v>1485000090</v>
      </c>
      <c r="L685" t="b">
        <v>1</v>
      </c>
      <c r="M685">
        <v>28</v>
      </c>
      <c r="N685" t="b">
        <v>1</v>
      </c>
      <c r="O685" t="s">
        <v>8285</v>
      </c>
      <c r="P685" s="9">
        <f>IFERROR(F685/M685,"NULL")</f>
        <v>221.78571428571428</v>
      </c>
      <c r="Q685" t="str">
        <f>LEFT(O685,SEARCH("/",O685,1)-1)</f>
        <v>photography</v>
      </c>
      <c r="R685" t="str">
        <f>RIGHT(O685,LEN(O685)-SEARCH("/",O685,1))</f>
        <v>photobooks</v>
      </c>
      <c r="S685" s="17">
        <f>(((K685/60)/60)/24)+DATE(1970,1,1)</f>
        <v>42756.501041666663</v>
      </c>
      <c r="T685" s="15">
        <f>(((J685/60)/60)/24)+DATE(1970,1,1)</f>
        <v>42786.501041666663</v>
      </c>
      <c r="U685" t="b">
        <f>AND(L685,N685)</f>
        <v>1</v>
      </c>
    </row>
    <row r="686" spans="1:21" ht="20" customHeight="1" x14ac:dyDescent="0.35">
      <c r="A686" s="13">
        <f>F686/E686</f>
        <v>1.7400576923076922</v>
      </c>
      <c r="B686">
        <v>1525</v>
      </c>
      <c r="C686" s="3" t="s">
        <v>1526</v>
      </c>
      <c r="D686" s="3" t="s">
        <v>5635</v>
      </c>
      <c r="E686" s="5">
        <v>2600</v>
      </c>
      <c r="F686" s="5">
        <v>4524.1499999999996</v>
      </c>
      <c r="G686" t="s">
        <v>8219</v>
      </c>
      <c r="H686" t="s">
        <v>8224</v>
      </c>
      <c r="I686" t="s">
        <v>8246</v>
      </c>
      <c r="J686">
        <v>1471539138</v>
      </c>
      <c r="K686">
        <v>1468947138</v>
      </c>
      <c r="L686" t="b">
        <v>1</v>
      </c>
      <c r="M686">
        <v>140</v>
      </c>
      <c r="N686" t="b">
        <v>1</v>
      </c>
      <c r="O686" t="s">
        <v>8285</v>
      </c>
      <c r="P686" s="9">
        <f>IFERROR(F686/M686,"NULL")</f>
        <v>32.315357142857138</v>
      </c>
      <c r="Q686" t="str">
        <f>LEFT(O686,SEARCH("/",O686,1)-1)</f>
        <v>photography</v>
      </c>
      <c r="R686" t="str">
        <f>RIGHT(O686,LEN(O686)-SEARCH("/",O686,1))</f>
        <v>photobooks</v>
      </c>
      <c r="S686" s="17">
        <f>(((K686/60)/60)/24)+DATE(1970,1,1)</f>
        <v>42570.702986111108</v>
      </c>
      <c r="T686" s="15">
        <f>(((J686/60)/60)/24)+DATE(1970,1,1)</f>
        <v>42600.702986111108</v>
      </c>
      <c r="U686" t="b">
        <f>AND(L686,N686)</f>
        <v>1</v>
      </c>
    </row>
    <row r="687" spans="1:21" ht="20" customHeight="1" x14ac:dyDescent="0.35">
      <c r="A687" s="13">
        <f>F687/E687</f>
        <v>1.2032608695652174</v>
      </c>
      <c r="B687">
        <v>1526</v>
      </c>
      <c r="C687" s="3" t="s">
        <v>1527</v>
      </c>
      <c r="D687" s="3" t="s">
        <v>5636</v>
      </c>
      <c r="E687" s="5">
        <v>23000</v>
      </c>
      <c r="F687" s="5">
        <v>27675</v>
      </c>
      <c r="G687" t="s">
        <v>8219</v>
      </c>
      <c r="H687" t="s">
        <v>8224</v>
      </c>
      <c r="I687" t="s">
        <v>8246</v>
      </c>
      <c r="J687">
        <v>1453185447</v>
      </c>
      <c r="K687">
        <v>1448951847</v>
      </c>
      <c r="L687" t="b">
        <v>1</v>
      </c>
      <c r="M687">
        <v>280</v>
      </c>
      <c r="N687" t="b">
        <v>1</v>
      </c>
      <c r="O687" t="s">
        <v>8285</v>
      </c>
      <c r="P687" s="9">
        <f>IFERROR(F687/M687,"NULL")</f>
        <v>98.839285714285708</v>
      </c>
      <c r="Q687" t="str">
        <f>LEFT(O687,SEARCH("/",O687,1)-1)</f>
        <v>photography</v>
      </c>
      <c r="R687" t="str">
        <f>RIGHT(O687,LEN(O687)-SEARCH("/",O687,1))</f>
        <v>photobooks</v>
      </c>
      <c r="S687" s="17">
        <f>(((K687/60)/60)/24)+DATE(1970,1,1)</f>
        <v>42339.276006944448</v>
      </c>
      <c r="T687" s="15">
        <f>(((J687/60)/60)/24)+DATE(1970,1,1)</f>
        <v>42388.276006944448</v>
      </c>
      <c r="U687" t="b">
        <f>AND(L687,N687)</f>
        <v>1</v>
      </c>
    </row>
    <row r="688" spans="1:21" ht="20" customHeight="1" x14ac:dyDescent="0.35">
      <c r="A688" s="13">
        <f>F688/E688</f>
        <v>1.1044428571428573</v>
      </c>
      <c r="B688">
        <v>1527</v>
      </c>
      <c r="C688" s="3" t="s">
        <v>1528</v>
      </c>
      <c r="D688" s="3" t="s">
        <v>5637</v>
      </c>
      <c r="E688" s="5">
        <v>3500</v>
      </c>
      <c r="F688" s="5">
        <v>3865.55</v>
      </c>
      <c r="G688" t="s">
        <v>8219</v>
      </c>
      <c r="H688" t="s">
        <v>8224</v>
      </c>
      <c r="I688" t="s">
        <v>8246</v>
      </c>
      <c r="J688">
        <v>1489497886</v>
      </c>
      <c r="K688">
        <v>1487082286</v>
      </c>
      <c r="L688" t="b">
        <v>1</v>
      </c>
      <c r="M688">
        <v>70</v>
      </c>
      <c r="N688" t="b">
        <v>1</v>
      </c>
      <c r="O688" t="s">
        <v>8285</v>
      </c>
      <c r="P688" s="9">
        <f>IFERROR(F688/M688,"NULL")</f>
        <v>55.222142857142863</v>
      </c>
      <c r="Q688" t="str">
        <f>LEFT(O688,SEARCH("/",O688,1)-1)</f>
        <v>photography</v>
      </c>
      <c r="R688" t="str">
        <f>RIGHT(O688,LEN(O688)-SEARCH("/",O688,1))</f>
        <v>photobooks</v>
      </c>
      <c r="S688" s="17">
        <f>(((K688/60)/60)/24)+DATE(1970,1,1)</f>
        <v>42780.600532407407</v>
      </c>
      <c r="T688" s="15">
        <f>(((J688/60)/60)/24)+DATE(1970,1,1)</f>
        <v>42808.558865740735</v>
      </c>
      <c r="U688" t="b">
        <f>AND(L688,N688)</f>
        <v>1</v>
      </c>
    </row>
    <row r="689" spans="1:21" ht="20" customHeight="1" x14ac:dyDescent="0.35">
      <c r="A689" s="13">
        <f>F689/E689</f>
        <v>2.8156666666666665</v>
      </c>
      <c r="B689">
        <v>1528</v>
      </c>
      <c r="C689" s="3" t="s">
        <v>1529</v>
      </c>
      <c r="D689" s="3" t="s">
        <v>5638</v>
      </c>
      <c r="E689" s="5">
        <v>3000</v>
      </c>
      <c r="F689" s="5">
        <v>8447</v>
      </c>
      <c r="G689" t="s">
        <v>8219</v>
      </c>
      <c r="H689" t="s">
        <v>8224</v>
      </c>
      <c r="I689" t="s">
        <v>8246</v>
      </c>
      <c r="J689">
        <v>1485907200</v>
      </c>
      <c r="K689">
        <v>1483292122</v>
      </c>
      <c r="L689" t="b">
        <v>1</v>
      </c>
      <c r="M689">
        <v>160</v>
      </c>
      <c r="N689" t="b">
        <v>1</v>
      </c>
      <c r="O689" t="s">
        <v>8285</v>
      </c>
      <c r="P689" s="9">
        <f>IFERROR(F689/M689,"NULL")</f>
        <v>52.793750000000003</v>
      </c>
      <c r="Q689" t="str">
        <f>LEFT(O689,SEARCH("/",O689,1)-1)</f>
        <v>photography</v>
      </c>
      <c r="R689" t="str">
        <f>RIGHT(O689,LEN(O689)-SEARCH("/",O689,1))</f>
        <v>photobooks</v>
      </c>
      <c r="S689" s="17">
        <f>(((K689/60)/60)/24)+DATE(1970,1,1)</f>
        <v>42736.732893518521</v>
      </c>
      <c r="T689" s="15">
        <f>(((J689/60)/60)/24)+DATE(1970,1,1)</f>
        <v>42767</v>
      </c>
      <c r="U689" t="b">
        <f>AND(L689,N689)</f>
        <v>1</v>
      </c>
    </row>
    <row r="690" spans="1:21" ht="20" customHeight="1" x14ac:dyDescent="0.35">
      <c r="A690" s="13">
        <f>F690/E690</f>
        <v>1.0067894736842105</v>
      </c>
      <c r="B690">
        <v>1529</v>
      </c>
      <c r="C690" s="3" t="s">
        <v>1530</v>
      </c>
      <c r="D690" s="3" t="s">
        <v>5639</v>
      </c>
      <c r="E690" s="5">
        <v>19000</v>
      </c>
      <c r="F690" s="5">
        <v>19129</v>
      </c>
      <c r="G690" t="s">
        <v>8219</v>
      </c>
      <c r="H690" t="s">
        <v>8224</v>
      </c>
      <c r="I690" t="s">
        <v>8246</v>
      </c>
      <c r="J690">
        <v>1426773920</v>
      </c>
      <c r="K690">
        <v>1424185520</v>
      </c>
      <c r="L690" t="b">
        <v>1</v>
      </c>
      <c r="M690">
        <v>141</v>
      </c>
      <c r="N690" t="b">
        <v>1</v>
      </c>
      <c r="O690" t="s">
        <v>8285</v>
      </c>
      <c r="P690" s="9">
        <f>IFERROR(F690/M690,"NULL")</f>
        <v>135.66666666666666</v>
      </c>
      <c r="Q690" t="str">
        <f>LEFT(O690,SEARCH("/",O690,1)-1)</f>
        <v>photography</v>
      </c>
      <c r="R690" t="str">
        <f>RIGHT(O690,LEN(O690)-SEARCH("/",O690,1))</f>
        <v>photobooks</v>
      </c>
      <c r="S690" s="17">
        <f>(((K690/60)/60)/24)+DATE(1970,1,1)</f>
        <v>42052.628703703704</v>
      </c>
      <c r="T690" s="15">
        <f>(((J690/60)/60)/24)+DATE(1970,1,1)</f>
        <v>42082.587037037039</v>
      </c>
      <c r="U690" t="b">
        <f>AND(L690,N690)</f>
        <v>1</v>
      </c>
    </row>
    <row r="691" spans="1:21" ht="20" customHeight="1" x14ac:dyDescent="0.35">
      <c r="A691" s="13">
        <f>F691/E691</f>
        <v>1.3482571428571428</v>
      </c>
      <c r="B691">
        <v>1530</v>
      </c>
      <c r="C691" s="3" t="s">
        <v>1531</v>
      </c>
      <c r="D691" s="3" t="s">
        <v>5640</v>
      </c>
      <c r="E691" s="5">
        <v>35000</v>
      </c>
      <c r="F691" s="5">
        <v>47189</v>
      </c>
      <c r="G691" t="s">
        <v>8219</v>
      </c>
      <c r="H691" t="s">
        <v>8224</v>
      </c>
      <c r="I691" t="s">
        <v>8246</v>
      </c>
      <c r="J691">
        <v>1445624695</v>
      </c>
      <c r="K691">
        <v>1443464695</v>
      </c>
      <c r="L691" t="b">
        <v>1</v>
      </c>
      <c r="M691">
        <v>874</v>
      </c>
      <c r="N691" t="b">
        <v>1</v>
      </c>
      <c r="O691" t="s">
        <v>8285</v>
      </c>
      <c r="P691" s="9">
        <f>IFERROR(F691/M691,"NULL")</f>
        <v>53.991990846681922</v>
      </c>
      <c r="Q691" t="str">
        <f>LEFT(O691,SEARCH("/",O691,1)-1)</f>
        <v>photography</v>
      </c>
      <c r="R691" t="str">
        <f>RIGHT(O691,LEN(O691)-SEARCH("/",O691,1))</f>
        <v>photobooks</v>
      </c>
      <c r="S691" s="17">
        <f>(((K691/60)/60)/24)+DATE(1970,1,1)</f>
        <v>42275.767303240747</v>
      </c>
      <c r="T691" s="15">
        <f>(((J691/60)/60)/24)+DATE(1970,1,1)</f>
        <v>42300.767303240747</v>
      </c>
      <c r="U691" t="b">
        <f>AND(L691,N691)</f>
        <v>1</v>
      </c>
    </row>
    <row r="692" spans="1:21" ht="20" customHeight="1" x14ac:dyDescent="0.35">
      <c r="A692" s="13">
        <f>F692/E692</f>
        <v>1.7595744680851064</v>
      </c>
      <c r="B692">
        <v>1531</v>
      </c>
      <c r="C692" s="3" t="s">
        <v>1532</v>
      </c>
      <c r="D692" s="3" t="s">
        <v>5641</v>
      </c>
      <c r="E692" s="5">
        <v>2350</v>
      </c>
      <c r="F692" s="5">
        <v>4135</v>
      </c>
      <c r="G692" t="s">
        <v>8219</v>
      </c>
      <c r="H692" t="s">
        <v>8224</v>
      </c>
      <c r="I692" t="s">
        <v>8246</v>
      </c>
      <c r="J692">
        <v>1417402800</v>
      </c>
      <c r="K692">
        <v>1414610126</v>
      </c>
      <c r="L692" t="b">
        <v>1</v>
      </c>
      <c r="M692">
        <v>73</v>
      </c>
      <c r="N692" t="b">
        <v>1</v>
      </c>
      <c r="O692" t="s">
        <v>8285</v>
      </c>
      <c r="P692" s="9">
        <f>IFERROR(F692/M692,"NULL")</f>
        <v>56.643835616438359</v>
      </c>
      <c r="Q692" t="str">
        <f>LEFT(O692,SEARCH("/",O692,1)-1)</f>
        <v>photography</v>
      </c>
      <c r="R692" t="str">
        <f>RIGHT(O692,LEN(O692)-SEARCH("/",O692,1))</f>
        <v>photobooks</v>
      </c>
      <c r="S692" s="17">
        <f>(((K692/60)/60)/24)+DATE(1970,1,1)</f>
        <v>41941.802384259259</v>
      </c>
      <c r="T692" s="15">
        <f>(((J692/60)/60)/24)+DATE(1970,1,1)</f>
        <v>41974.125</v>
      </c>
      <c r="U692" t="b">
        <f>AND(L692,N692)</f>
        <v>1</v>
      </c>
    </row>
    <row r="693" spans="1:21" ht="20" customHeight="1" x14ac:dyDescent="0.35">
      <c r="A693" s="13">
        <f>F693/E693</f>
        <v>4.8402000000000003</v>
      </c>
      <c r="B693">
        <v>1532</v>
      </c>
      <c r="C693" s="3" t="s">
        <v>1533</v>
      </c>
      <c r="D693" s="3" t="s">
        <v>5642</v>
      </c>
      <c r="E693" s="5">
        <v>5000</v>
      </c>
      <c r="F693" s="5">
        <v>24201</v>
      </c>
      <c r="G693" t="s">
        <v>8219</v>
      </c>
      <c r="H693" t="s">
        <v>8226</v>
      </c>
      <c r="I693" t="s">
        <v>8248</v>
      </c>
      <c r="J693">
        <v>1455548400</v>
      </c>
      <c r="K693">
        <v>1453461865</v>
      </c>
      <c r="L693" t="b">
        <v>1</v>
      </c>
      <c r="M693">
        <v>294</v>
      </c>
      <c r="N693" t="b">
        <v>1</v>
      </c>
      <c r="O693" t="s">
        <v>8285</v>
      </c>
      <c r="P693" s="9">
        <f>IFERROR(F693/M693,"NULL")</f>
        <v>82.316326530612244</v>
      </c>
      <c r="Q693" t="str">
        <f>LEFT(O693,SEARCH("/",O693,1)-1)</f>
        <v>photography</v>
      </c>
      <c r="R693" t="str">
        <f>RIGHT(O693,LEN(O693)-SEARCH("/",O693,1))</f>
        <v>photobooks</v>
      </c>
      <c r="S693" s="17">
        <f>(((K693/60)/60)/24)+DATE(1970,1,1)</f>
        <v>42391.475289351853</v>
      </c>
      <c r="T693" s="15">
        <f>(((J693/60)/60)/24)+DATE(1970,1,1)</f>
        <v>42415.625</v>
      </c>
      <c r="U693" t="b">
        <f>AND(L693,N693)</f>
        <v>1</v>
      </c>
    </row>
    <row r="694" spans="1:21" ht="20" customHeight="1" x14ac:dyDescent="0.35">
      <c r="A694" s="13">
        <f>F694/E694</f>
        <v>1.4514</v>
      </c>
      <c r="B694">
        <v>1533</v>
      </c>
      <c r="C694" s="3" t="s">
        <v>1534</v>
      </c>
      <c r="D694" s="3" t="s">
        <v>5643</v>
      </c>
      <c r="E694" s="5">
        <v>45000</v>
      </c>
      <c r="F694" s="5">
        <v>65313</v>
      </c>
      <c r="G694" t="s">
        <v>8219</v>
      </c>
      <c r="H694" t="s">
        <v>8224</v>
      </c>
      <c r="I694" t="s">
        <v>8246</v>
      </c>
      <c r="J694">
        <v>1462161540</v>
      </c>
      <c r="K694">
        <v>1457913777</v>
      </c>
      <c r="L694" t="b">
        <v>1</v>
      </c>
      <c r="M694">
        <v>740</v>
      </c>
      <c r="N694" t="b">
        <v>1</v>
      </c>
      <c r="O694" t="s">
        <v>8285</v>
      </c>
      <c r="P694" s="9">
        <f>IFERROR(F694/M694,"NULL")</f>
        <v>88.26081081081081</v>
      </c>
      <c r="Q694" t="str">
        <f>LEFT(O694,SEARCH("/",O694,1)-1)</f>
        <v>photography</v>
      </c>
      <c r="R694" t="str">
        <f>RIGHT(O694,LEN(O694)-SEARCH("/",O694,1))</f>
        <v>photobooks</v>
      </c>
      <c r="S694" s="17">
        <f>(((K694/60)/60)/24)+DATE(1970,1,1)</f>
        <v>42443.00204861111</v>
      </c>
      <c r="T694" s="15">
        <f>(((J694/60)/60)/24)+DATE(1970,1,1)</f>
        <v>42492.165972222225</v>
      </c>
      <c r="U694" t="b">
        <f>AND(L694,N694)</f>
        <v>1</v>
      </c>
    </row>
    <row r="695" spans="1:21" ht="20" customHeight="1" x14ac:dyDescent="0.35">
      <c r="A695" s="13">
        <f>F695/E695</f>
        <v>4.1773333333333333</v>
      </c>
      <c r="B695">
        <v>1534</v>
      </c>
      <c r="C695" s="3" t="s">
        <v>1535</v>
      </c>
      <c r="D695" s="3" t="s">
        <v>5644</v>
      </c>
      <c r="E695" s="5">
        <v>7500</v>
      </c>
      <c r="F695" s="5">
        <v>31330</v>
      </c>
      <c r="G695" t="s">
        <v>8219</v>
      </c>
      <c r="H695" t="s">
        <v>8224</v>
      </c>
      <c r="I695" t="s">
        <v>8246</v>
      </c>
      <c r="J695">
        <v>1441383062</v>
      </c>
      <c r="K695">
        <v>1438791062</v>
      </c>
      <c r="L695" t="b">
        <v>1</v>
      </c>
      <c r="M695">
        <v>369</v>
      </c>
      <c r="N695" t="b">
        <v>1</v>
      </c>
      <c r="O695" t="s">
        <v>8285</v>
      </c>
      <c r="P695" s="9">
        <f>IFERROR(F695/M695,"NULL")</f>
        <v>84.905149051490511</v>
      </c>
      <c r="Q695" t="str">
        <f>LEFT(O695,SEARCH("/",O695,1)-1)</f>
        <v>photography</v>
      </c>
      <c r="R695" t="str">
        <f>RIGHT(O695,LEN(O695)-SEARCH("/",O695,1))</f>
        <v>photobooks</v>
      </c>
      <c r="S695" s="17">
        <f>(((K695/60)/60)/24)+DATE(1970,1,1)</f>
        <v>42221.67432870371</v>
      </c>
      <c r="T695" s="15">
        <f>(((J695/60)/60)/24)+DATE(1970,1,1)</f>
        <v>42251.67432870371</v>
      </c>
      <c r="U695" t="b">
        <f>AND(L695,N695)</f>
        <v>1</v>
      </c>
    </row>
    <row r="696" spans="1:21" ht="20" customHeight="1" x14ac:dyDescent="0.35">
      <c r="A696" s="13">
        <f>F696/E696</f>
        <v>1.3242499999999999</v>
      </c>
      <c r="B696">
        <v>1535</v>
      </c>
      <c r="C696" s="3" t="s">
        <v>1536</v>
      </c>
      <c r="D696" s="3" t="s">
        <v>5645</v>
      </c>
      <c r="E696" s="5">
        <v>4000</v>
      </c>
      <c r="F696" s="5">
        <v>5297</v>
      </c>
      <c r="G696" t="s">
        <v>8219</v>
      </c>
      <c r="H696" t="s">
        <v>8224</v>
      </c>
      <c r="I696" t="s">
        <v>8246</v>
      </c>
      <c r="J696">
        <v>1464040800</v>
      </c>
      <c r="K696">
        <v>1461527631</v>
      </c>
      <c r="L696" t="b">
        <v>1</v>
      </c>
      <c r="M696">
        <v>110</v>
      </c>
      <c r="N696" t="b">
        <v>1</v>
      </c>
      <c r="O696" t="s">
        <v>8285</v>
      </c>
      <c r="P696" s="9">
        <f>IFERROR(F696/M696,"NULL")</f>
        <v>48.154545454545456</v>
      </c>
      <c r="Q696" t="str">
        <f>LEFT(O696,SEARCH("/",O696,1)-1)</f>
        <v>photography</v>
      </c>
      <c r="R696" t="str">
        <f>RIGHT(O696,LEN(O696)-SEARCH("/",O696,1))</f>
        <v>photobooks</v>
      </c>
      <c r="S696" s="17">
        <f>(((K696/60)/60)/24)+DATE(1970,1,1)</f>
        <v>42484.829062500001</v>
      </c>
      <c r="T696" s="15">
        <f>(((J696/60)/60)/24)+DATE(1970,1,1)</f>
        <v>42513.916666666672</v>
      </c>
      <c r="U696" t="b">
        <f>AND(L696,N696)</f>
        <v>1</v>
      </c>
    </row>
    <row r="697" spans="1:21" ht="20" customHeight="1" x14ac:dyDescent="0.35">
      <c r="A697" s="13">
        <f>F697/E697</f>
        <v>2.5030841666666666</v>
      </c>
      <c r="B697">
        <v>1536</v>
      </c>
      <c r="C697" s="3" t="s">
        <v>1537</v>
      </c>
      <c r="D697" s="3" t="s">
        <v>5646</v>
      </c>
      <c r="E697" s="5">
        <v>12000</v>
      </c>
      <c r="F697" s="5">
        <v>30037.01</v>
      </c>
      <c r="G697" t="s">
        <v>8219</v>
      </c>
      <c r="H697" t="s">
        <v>8224</v>
      </c>
      <c r="I697" t="s">
        <v>8246</v>
      </c>
      <c r="J697">
        <v>1440702910</v>
      </c>
      <c r="K697">
        <v>1438110910</v>
      </c>
      <c r="L697" t="b">
        <v>1</v>
      </c>
      <c r="M697">
        <v>455</v>
      </c>
      <c r="N697" t="b">
        <v>1</v>
      </c>
      <c r="O697" t="s">
        <v>8285</v>
      </c>
      <c r="P697" s="9">
        <f>IFERROR(F697/M697,"NULL")</f>
        <v>66.015406593406595</v>
      </c>
      <c r="Q697" t="str">
        <f>LEFT(O697,SEARCH("/",O697,1)-1)</f>
        <v>photography</v>
      </c>
      <c r="R697" t="str">
        <f>RIGHT(O697,LEN(O697)-SEARCH("/",O697,1))</f>
        <v>photobooks</v>
      </c>
      <c r="S697" s="17">
        <f>(((K697/60)/60)/24)+DATE(1970,1,1)</f>
        <v>42213.802199074074</v>
      </c>
      <c r="T697" s="15">
        <f>(((J697/60)/60)/24)+DATE(1970,1,1)</f>
        <v>42243.802199074074</v>
      </c>
      <c r="U697" t="b">
        <f>AND(L697,N697)</f>
        <v>1</v>
      </c>
    </row>
    <row r="698" spans="1:21" ht="20" customHeight="1" x14ac:dyDescent="0.35">
      <c r="A698" s="13">
        <f>F698/E698</f>
        <v>1.7989999999999999</v>
      </c>
      <c r="B698">
        <v>1537</v>
      </c>
      <c r="C698" s="3" t="s">
        <v>1538</v>
      </c>
      <c r="D698" s="3" t="s">
        <v>5647</v>
      </c>
      <c r="E698" s="5">
        <v>12000</v>
      </c>
      <c r="F698" s="5">
        <v>21588</v>
      </c>
      <c r="G698" t="s">
        <v>8219</v>
      </c>
      <c r="H698" t="s">
        <v>8236</v>
      </c>
      <c r="I698" t="s">
        <v>8249</v>
      </c>
      <c r="J698">
        <v>1470506400</v>
      </c>
      <c r="K698">
        <v>1467358427</v>
      </c>
      <c r="L698" t="b">
        <v>1</v>
      </c>
      <c r="M698">
        <v>224</v>
      </c>
      <c r="N698" t="b">
        <v>1</v>
      </c>
      <c r="O698" t="s">
        <v>8285</v>
      </c>
      <c r="P698" s="9">
        <f>IFERROR(F698/M698,"NULL")</f>
        <v>96.375</v>
      </c>
      <c r="Q698" t="str">
        <f>LEFT(O698,SEARCH("/",O698,1)-1)</f>
        <v>photography</v>
      </c>
      <c r="R698" t="str">
        <f>RIGHT(O698,LEN(O698)-SEARCH("/",O698,1))</f>
        <v>photobooks</v>
      </c>
      <c r="S698" s="17">
        <f>(((K698/60)/60)/24)+DATE(1970,1,1)</f>
        <v>42552.315127314811</v>
      </c>
      <c r="T698" s="15">
        <f>(((J698/60)/60)/24)+DATE(1970,1,1)</f>
        <v>42588.75</v>
      </c>
      <c r="U698" t="b">
        <f>AND(L698,N698)</f>
        <v>1</v>
      </c>
    </row>
    <row r="699" spans="1:21" ht="20" customHeight="1" x14ac:dyDescent="0.35">
      <c r="A699" s="13">
        <f>F699/E699</f>
        <v>1.0262857142857142</v>
      </c>
      <c r="B699">
        <v>1538</v>
      </c>
      <c r="C699" s="3" t="s">
        <v>1539</v>
      </c>
      <c r="D699" s="3" t="s">
        <v>5648</v>
      </c>
      <c r="E699" s="5">
        <v>7000</v>
      </c>
      <c r="F699" s="5">
        <v>7184</v>
      </c>
      <c r="G699" t="s">
        <v>8219</v>
      </c>
      <c r="H699" t="s">
        <v>8224</v>
      </c>
      <c r="I699" t="s">
        <v>8246</v>
      </c>
      <c r="J699">
        <v>1421952370</v>
      </c>
      <c r="K699">
        <v>1418064370</v>
      </c>
      <c r="L699" t="b">
        <v>1</v>
      </c>
      <c r="M699">
        <v>46</v>
      </c>
      <c r="N699" t="b">
        <v>1</v>
      </c>
      <c r="O699" t="s">
        <v>8285</v>
      </c>
      <c r="P699" s="9">
        <f>IFERROR(F699/M699,"NULL")</f>
        <v>156.17391304347825</v>
      </c>
      <c r="Q699" t="str">
        <f>LEFT(O699,SEARCH("/",O699,1)-1)</f>
        <v>photography</v>
      </c>
      <c r="R699" t="str">
        <f>RIGHT(O699,LEN(O699)-SEARCH("/",O699,1))</f>
        <v>photobooks</v>
      </c>
      <c r="S699" s="17">
        <f>(((K699/60)/60)/24)+DATE(1970,1,1)</f>
        <v>41981.782060185185</v>
      </c>
      <c r="T699" s="15">
        <f>(((J699/60)/60)/24)+DATE(1970,1,1)</f>
        <v>42026.782060185185</v>
      </c>
      <c r="U699" t="b">
        <f>AND(L699,N699)</f>
        <v>1</v>
      </c>
    </row>
    <row r="700" spans="1:21" ht="20" customHeight="1" x14ac:dyDescent="0.35">
      <c r="A700" s="13">
        <f>F700/E700</f>
        <v>1.359861</v>
      </c>
      <c r="B700">
        <v>1539</v>
      </c>
      <c r="C700" s="3" t="s">
        <v>1540</v>
      </c>
      <c r="D700" s="3" t="s">
        <v>5649</v>
      </c>
      <c r="E700" s="5">
        <v>20000</v>
      </c>
      <c r="F700" s="5">
        <v>27197.22</v>
      </c>
      <c r="G700" t="s">
        <v>8219</v>
      </c>
      <c r="H700" t="s">
        <v>8224</v>
      </c>
      <c r="I700" t="s">
        <v>8246</v>
      </c>
      <c r="J700">
        <v>1483481019</v>
      </c>
      <c r="K700">
        <v>1480629819</v>
      </c>
      <c r="L700" t="b">
        <v>0</v>
      </c>
      <c r="M700">
        <v>284</v>
      </c>
      <c r="N700" t="b">
        <v>1</v>
      </c>
      <c r="O700" t="s">
        <v>8285</v>
      </c>
      <c r="P700" s="9">
        <f>IFERROR(F700/M700,"NULL")</f>
        <v>95.764859154929582</v>
      </c>
      <c r="Q700" t="str">
        <f>LEFT(O700,SEARCH("/",O700,1)-1)</f>
        <v>photography</v>
      </c>
      <c r="R700" t="str">
        <f>RIGHT(O700,LEN(O700)-SEARCH("/",O700,1))</f>
        <v>photobooks</v>
      </c>
      <c r="S700" s="17">
        <f>(((K700/60)/60)/24)+DATE(1970,1,1)</f>
        <v>42705.919201388882</v>
      </c>
      <c r="T700" s="15">
        <f>(((J700/60)/60)/24)+DATE(1970,1,1)</f>
        <v>42738.919201388882</v>
      </c>
      <c r="U700" t="b">
        <f>AND(L700,N700)</f>
        <v>0</v>
      </c>
    </row>
    <row r="701" spans="1:21" ht="20" customHeight="1" x14ac:dyDescent="0.35">
      <c r="A701" s="13">
        <f>F701/E701</f>
        <v>1.1786666666666668</v>
      </c>
      <c r="B701">
        <v>1540</v>
      </c>
      <c r="C701" s="3" t="s">
        <v>1541</v>
      </c>
      <c r="D701" s="3" t="s">
        <v>5650</v>
      </c>
      <c r="E701" s="5">
        <v>15000</v>
      </c>
      <c r="F701" s="5">
        <v>17680</v>
      </c>
      <c r="G701" t="s">
        <v>8219</v>
      </c>
      <c r="H701" t="s">
        <v>8224</v>
      </c>
      <c r="I701" t="s">
        <v>8246</v>
      </c>
      <c r="J701">
        <v>1416964500</v>
      </c>
      <c r="K701">
        <v>1414368616</v>
      </c>
      <c r="L701" t="b">
        <v>1</v>
      </c>
      <c r="M701">
        <v>98</v>
      </c>
      <c r="N701" t="b">
        <v>1</v>
      </c>
      <c r="O701" t="s">
        <v>8285</v>
      </c>
      <c r="P701" s="9">
        <f>IFERROR(F701/M701,"NULL")</f>
        <v>180.40816326530611</v>
      </c>
      <c r="Q701" t="str">
        <f>LEFT(O701,SEARCH("/",O701,1)-1)</f>
        <v>photography</v>
      </c>
      <c r="R701" t="str">
        <f>RIGHT(O701,LEN(O701)-SEARCH("/",O701,1))</f>
        <v>photobooks</v>
      </c>
      <c r="S701" s="17">
        <f>(((K701/60)/60)/24)+DATE(1970,1,1)</f>
        <v>41939.00712962963</v>
      </c>
      <c r="T701" s="15">
        <f>(((J701/60)/60)/24)+DATE(1970,1,1)</f>
        <v>41969.052083333328</v>
      </c>
      <c r="U701" t="b">
        <f>AND(L701,N701)</f>
        <v>1</v>
      </c>
    </row>
    <row r="702" spans="1:21" ht="20" customHeight="1" x14ac:dyDescent="0.35">
      <c r="A702" s="13">
        <f>F702/E702</f>
        <v>1.082492</v>
      </c>
      <c r="B702">
        <v>1601</v>
      </c>
      <c r="C702" s="3" t="s">
        <v>1602</v>
      </c>
      <c r="D702" s="3" t="s">
        <v>5711</v>
      </c>
      <c r="E702" s="5">
        <v>2500</v>
      </c>
      <c r="F702" s="5">
        <v>2706.23</v>
      </c>
      <c r="G702" t="s">
        <v>8219</v>
      </c>
      <c r="H702" t="s">
        <v>8224</v>
      </c>
      <c r="I702" t="s">
        <v>8246</v>
      </c>
      <c r="J702">
        <v>1304561633</v>
      </c>
      <c r="K702">
        <v>1301969633</v>
      </c>
      <c r="L702" t="b">
        <v>0</v>
      </c>
      <c r="M702">
        <v>56</v>
      </c>
      <c r="N702" t="b">
        <v>1</v>
      </c>
      <c r="O702" t="s">
        <v>8276</v>
      </c>
      <c r="P702" s="9">
        <f>IFERROR(F702/M702,"NULL")</f>
        <v>48.325535714285714</v>
      </c>
      <c r="Q702" t="str">
        <f>LEFT(O702,SEARCH("/",O702,1)-1)</f>
        <v>music</v>
      </c>
      <c r="R702" t="str">
        <f>RIGHT(O702,LEN(O702)-SEARCH("/",O702,1))</f>
        <v>rock</v>
      </c>
      <c r="S702" s="17">
        <f>(((K702/60)/60)/24)+DATE(1970,1,1)</f>
        <v>40638.092974537038</v>
      </c>
      <c r="T702" s="15">
        <f>(((J702/60)/60)/24)+DATE(1970,1,1)</f>
        <v>40668.092974537038</v>
      </c>
      <c r="U702" t="b">
        <f>AND(L702,N702)</f>
        <v>0</v>
      </c>
    </row>
    <row r="703" spans="1:21" ht="20" customHeight="1" x14ac:dyDescent="0.35">
      <c r="A703" s="13">
        <f>F703/E703</f>
        <v>1.0016666666666667</v>
      </c>
      <c r="B703">
        <v>1602</v>
      </c>
      <c r="C703" s="3" t="s">
        <v>1603</v>
      </c>
      <c r="D703" s="3" t="s">
        <v>5712</v>
      </c>
      <c r="E703" s="5">
        <v>1500</v>
      </c>
      <c r="F703" s="5">
        <v>1502.5</v>
      </c>
      <c r="G703" t="s">
        <v>8219</v>
      </c>
      <c r="H703" t="s">
        <v>8224</v>
      </c>
      <c r="I703" t="s">
        <v>8246</v>
      </c>
      <c r="J703">
        <v>1318633200</v>
      </c>
      <c r="K703">
        <v>1314947317</v>
      </c>
      <c r="L703" t="b">
        <v>0</v>
      </c>
      <c r="M703">
        <v>32</v>
      </c>
      <c r="N703" t="b">
        <v>1</v>
      </c>
      <c r="O703" t="s">
        <v>8276</v>
      </c>
      <c r="P703" s="9">
        <f>IFERROR(F703/M703,"NULL")</f>
        <v>46.953125</v>
      </c>
      <c r="Q703" t="str">
        <f>LEFT(O703,SEARCH("/",O703,1)-1)</f>
        <v>music</v>
      </c>
      <c r="R703" t="str">
        <f>RIGHT(O703,LEN(O703)-SEARCH("/",O703,1))</f>
        <v>rock</v>
      </c>
      <c r="S703" s="17">
        <f>(((K703/60)/60)/24)+DATE(1970,1,1)</f>
        <v>40788.297650462962</v>
      </c>
      <c r="T703" s="15">
        <f>(((J703/60)/60)/24)+DATE(1970,1,1)</f>
        <v>40830.958333333336</v>
      </c>
      <c r="U703" t="b">
        <f>AND(L703,N703)</f>
        <v>0</v>
      </c>
    </row>
    <row r="704" spans="1:21" ht="20" customHeight="1" x14ac:dyDescent="0.35">
      <c r="A704" s="13">
        <f>F704/E704</f>
        <v>1.0003299999999999</v>
      </c>
      <c r="B704">
        <v>1603</v>
      </c>
      <c r="C704" s="3" t="s">
        <v>1604</v>
      </c>
      <c r="D704" s="3" t="s">
        <v>5713</v>
      </c>
      <c r="E704" s="5">
        <v>2000</v>
      </c>
      <c r="F704" s="5">
        <v>2000.66</v>
      </c>
      <c r="G704" t="s">
        <v>8219</v>
      </c>
      <c r="H704" t="s">
        <v>8224</v>
      </c>
      <c r="I704" t="s">
        <v>8246</v>
      </c>
      <c r="J704">
        <v>1327723459</v>
      </c>
      <c r="K704">
        <v>1322539459</v>
      </c>
      <c r="L704" t="b">
        <v>0</v>
      </c>
      <c r="M704">
        <v>30</v>
      </c>
      <c r="N704" t="b">
        <v>1</v>
      </c>
      <c r="O704" t="s">
        <v>8276</v>
      </c>
      <c r="P704" s="9">
        <f>IFERROR(F704/M704,"NULL")</f>
        <v>66.688666666666663</v>
      </c>
      <c r="Q704" t="str">
        <f>LEFT(O704,SEARCH("/",O704,1)-1)</f>
        <v>music</v>
      </c>
      <c r="R704" t="str">
        <f>RIGHT(O704,LEN(O704)-SEARCH("/",O704,1))</f>
        <v>rock</v>
      </c>
      <c r="S704" s="17">
        <f>(((K704/60)/60)/24)+DATE(1970,1,1)</f>
        <v>40876.169664351852</v>
      </c>
      <c r="T704" s="15">
        <f>(((J704/60)/60)/24)+DATE(1970,1,1)</f>
        <v>40936.169664351852</v>
      </c>
      <c r="U704" t="b">
        <f>AND(L704,N704)</f>
        <v>0</v>
      </c>
    </row>
    <row r="705" spans="1:21" ht="20" customHeight="1" x14ac:dyDescent="0.35">
      <c r="A705" s="13">
        <f>F705/E705</f>
        <v>1.2210714285714286</v>
      </c>
      <c r="B705">
        <v>1604</v>
      </c>
      <c r="C705" s="3" t="s">
        <v>1605</v>
      </c>
      <c r="D705" s="3" t="s">
        <v>5714</v>
      </c>
      <c r="E705" s="5">
        <v>2800</v>
      </c>
      <c r="F705" s="5">
        <v>3419</v>
      </c>
      <c r="G705" t="s">
        <v>8219</v>
      </c>
      <c r="H705" t="s">
        <v>8224</v>
      </c>
      <c r="I705" t="s">
        <v>8246</v>
      </c>
      <c r="J705">
        <v>1332011835</v>
      </c>
      <c r="K705">
        <v>1328559435</v>
      </c>
      <c r="L705" t="b">
        <v>0</v>
      </c>
      <c r="M705">
        <v>70</v>
      </c>
      <c r="N705" t="b">
        <v>1</v>
      </c>
      <c r="O705" t="s">
        <v>8276</v>
      </c>
      <c r="P705" s="9">
        <f>IFERROR(F705/M705,"NULL")</f>
        <v>48.842857142857142</v>
      </c>
      <c r="Q705" t="str">
        <f>LEFT(O705,SEARCH("/",O705,1)-1)</f>
        <v>music</v>
      </c>
      <c r="R705" t="str">
        <f>RIGHT(O705,LEN(O705)-SEARCH("/",O705,1))</f>
        <v>rock</v>
      </c>
      <c r="S705" s="17">
        <f>(((K705/60)/60)/24)+DATE(1970,1,1)</f>
        <v>40945.845312500001</v>
      </c>
      <c r="T705" s="15">
        <f>(((J705/60)/60)/24)+DATE(1970,1,1)</f>
        <v>40985.80364583333</v>
      </c>
      <c r="U705" t="b">
        <f>AND(L705,N705)</f>
        <v>0</v>
      </c>
    </row>
    <row r="706" spans="1:21" ht="20" customHeight="1" x14ac:dyDescent="0.35">
      <c r="A706" s="13">
        <f>F706/E706</f>
        <v>1.0069333333333335</v>
      </c>
      <c r="B706">
        <v>1605</v>
      </c>
      <c r="C706" s="3" t="s">
        <v>1606</v>
      </c>
      <c r="D706" s="3" t="s">
        <v>5715</v>
      </c>
      <c r="E706" s="5">
        <v>6000</v>
      </c>
      <c r="F706" s="5">
        <v>6041.6</v>
      </c>
      <c r="G706" t="s">
        <v>8219</v>
      </c>
      <c r="H706" t="s">
        <v>8224</v>
      </c>
      <c r="I706" t="s">
        <v>8246</v>
      </c>
      <c r="J706">
        <v>1312182000</v>
      </c>
      <c r="K706">
        <v>1311380313</v>
      </c>
      <c r="L706" t="b">
        <v>0</v>
      </c>
      <c r="M706">
        <v>44</v>
      </c>
      <c r="N706" t="b">
        <v>1</v>
      </c>
      <c r="O706" t="s">
        <v>8276</v>
      </c>
      <c r="P706" s="9">
        <f>IFERROR(F706/M706,"NULL")</f>
        <v>137.30909090909091</v>
      </c>
      <c r="Q706" t="str">
        <f>LEFT(O706,SEARCH("/",O706,1)-1)</f>
        <v>music</v>
      </c>
      <c r="R706" t="str">
        <f>RIGHT(O706,LEN(O706)-SEARCH("/",O706,1))</f>
        <v>rock</v>
      </c>
      <c r="S706" s="17">
        <f>(((K706/60)/60)/24)+DATE(1970,1,1)</f>
        <v>40747.012881944444</v>
      </c>
      <c r="T706" s="15">
        <f>(((J706/60)/60)/24)+DATE(1970,1,1)</f>
        <v>40756.291666666664</v>
      </c>
      <c r="U706" t="b">
        <f>AND(L706,N706)</f>
        <v>0</v>
      </c>
    </row>
    <row r="707" spans="1:21" ht="20" customHeight="1" x14ac:dyDescent="0.35">
      <c r="A707" s="13">
        <f>F707/E707</f>
        <v>1.01004125</v>
      </c>
      <c r="B707">
        <v>1606</v>
      </c>
      <c r="C707" s="3" t="s">
        <v>1607</v>
      </c>
      <c r="D707" s="3" t="s">
        <v>5716</v>
      </c>
      <c r="E707" s="5">
        <v>8000</v>
      </c>
      <c r="F707" s="5">
        <v>8080.33</v>
      </c>
      <c r="G707" t="s">
        <v>8219</v>
      </c>
      <c r="H707" t="s">
        <v>8224</v>
      </c>
      <c r="I707" t="s">
        <v>8246</v>
      </c>
      <c r="J707">
        <v>1300930838</v>
      </c>
      <c r="K707">
        <v>1293158438</v>
      </c>
      <c r="L707" t="b">
        <v>0</v>
      </c>
      <c r="M707">
        <v>92</v>
      </c>
      <c r="N707" t="b">
        <v>1</v>
      </c>
      <c r="O707" t="s">
        <v>8276</v>
      </c>
      <c r="P707" s="9">
        <f>IFERROR(F707/M707,"NULL")</f>
        <v>87.829673913043479</v>
      </c>
      <c r="Q707" t="str">
        <f>LEFT(O707,SEARCH("/",O707,1)-1)</f>
        <v>music</v>
      </c>
      <c r="R707" t="str">
        <f>RIGHT(O707,LEN(O707)-SEARCH("/",O707,1))</f>
        <v>rock</v>
      </c>
      <c r="S707" s="17">
        <f>(((K707/60)/60)/24)+DATE(1970,1,1)</f>
        <v>40536.111550925925</v>
      </c>
      <c r="T707" s="15">
        <f>(((J707/60)/60)/24)+DATE(1970,1,1)</f>
        <v>40626.069884259261</v>
      </c>
      <c r="U707" t="b">
        <f>AND(L707,N707)</f>
        <v>0</v>
      </c>
    </row>
    <row r="708" spans="1:21" ht="20" customHeight="1" x14ac:dyDescent="0.35">
      <c r="A708" s="13">
        <f>F708/E708</f>
        <v>1.4511000000000001</v>
      </c>
      <c r="B708">
        <v>1607</v>
      </c>
      <c r="C708" s="3" t="s">
        <v>1608</v>
      </c>
      <c r="D708" s="3" t="s">
        <v>5717</v>
      </c>
      <c r="E708" s="5">
        <v>10000</v>
      </c>
      <c r="F708" s="5">
        <v>14511</v>
      </c>
      <c r="G708" t="s">
        <v>8219</v>
      </c>
      <c r="H708" t="s">
        <v>8224</v>
      </c>
      <c r="I708" t="s">
        <v>8246</v>
      </c>
      <c r="J708">
        <v>1339701851</v>
      </c>
      <c r="K708">
        <v>1337887451</v>
      </c>
      <c r="L708" t="b">
        <v>0</v>
      </c>
      <c r="M708">
        <v>205</v>
      </c>
      <c r="N708" t="b">
        <v>1</v>
      </c>
      <c r="O708" t="s">
        <v>8276</v>
      </c>
      <c r="P708" s="9">
        <f>IFERROR(F708/M708,"NULL")</f>
        <v>70.785365853658533</v>
      </c>
      <c r="Q708" t="str">
        <f>LEFT(O708,SEARCH("/",O708,1)-1)</f>
        <v>music</v>
      </c>
      <c r="R708" t="str">
        <f>RIGHT(O708,LEN(O708)-SEARCH("/",O708,1))</f>
        <v>rock</v>
      </c>
      <c r="S708" s="17">
        <f>(((K708/60)/60)/24)+DATE(1970,1,1)</f>
        <v>41053.80846064815</v>
      </c>
      <c r="T708" s="15">
        <f>(((J708/60)/60)/24)+DATE(1970,1,1)</f>
        <v>41074.80846064815</v>
      </c>
      <c r="U708" t="b">
        <f>AND(L708,N708)</f>
        <v>0</v>
      </c>
    </row>
    <row r="709" spans="1:21" ht="20" customHeight="1" x14ac:dyDescent="0.35">
      <c r="A709" s="13">
        <f>F709/E709</f>
        <v>1.0125</v>
      </c>
      <c r="B709">
        <v>1608</v>
      </c>
      <c r="C709" s="3" t="s">
        <v>1609</v>
      </c>
      <c r="D709" s="3" t="s">
        <v>5718</v>
      </c>
      <c r="E709" s="5">
        <v>1200</v>
      </c>
      <c r="F709" s="5">
        <v>1215</v>
      </c>
      <c r="G709" t="s">
        <v>8219</v>
      </c>
      <c r="H709" t="s">
        <v>8224</v>
      </c>
      <c r="I709" t="s">
        <v>8246</v>
      </c>
      <c r="J709">
        <v>1388553960</v>
      </c>
      <c r="K709">
        <v>1385754986</v>
      </c>
      <c r="L709" t="b">
        <v>0</v>
      </c>
      <c r="M709">
        <v>23</v>
      </c>
      <c r="N709" t="b">
        <v>1</v>
      </c>
      <c r="O709" t="s">
        <v>8276</v>
      </c>
      <c r="P709" s="9">
        <f>IFERROR(F709/M709,"NULL")</f>
        <v>52.826086956521742</v>
      </c>
      <c r="Q709" t="str">
        <f>LEFT(O709,SEARCH("/",O709,1)-1)</f>
        <v>music</v>
      </c>
      <c r="R709" t="str">
        <f>RIGHT(O709,LEN(O709)-SEARCH("/",O709,1))</f>
        <v>rock</v>
      </c>
      <c r="S709" s="17">
        <f>(((K709/60)/60)/24)+DATE(1970,1,1)</f>
        <v>41607.83085648148</v>
      </c>
      <c r="T709" s="15">
        <f>(((J709/60)/60)/24)+DATE(1970,1,1)</f>
        <v>41640.226388888892</v>
      </c>
      <c r="U709" t="b">
        <f>AND(L709,N709)</f>
        <v>0</v>
      </c>
    </row>
    <row r="710" spans="1:21" ht="20" customHeight="1" x14ac:dyDescent="0.35">
      <c r="A710" s="13">
        <f>F710/E710</f>
        <v>1.1833333333333333</v>
      </c>
      <c r="B710">
        <v>1609</v>
      </c>
      <c r="C710" s="3" t="s">
        <v>1610</v>
      </c>
      <c r="D710" s="3" t="s">
        <v>5719</v>
      </c>
      <c r="E710" s="5">
        <v>1500</v>
      </c>
      <c r="F710" s="5">
        <v>1775</v>
      </c>
      <c r="G710" t="s">
        <v>8219</v>
      </c>
      <c r="H710" t="s">
        <v>8224</v>
      </c>
      <c r="I710" t="s">
        <v>8246</v>
      </c>
      <c r="J710">
        <v>1320220800</v>
      </c>
      <c r="K710">
        <v>1315612909</v>
      </c>
      <c r="L710" t="b">
        <v>0</v>
      </c>
      <c r="M710">
        <v>4</v>
      </c>
      <c r="N710" t="b">
        <v>1</v>
      </c>
      <c r="O710" t="s">
        <v>8276</v>
      </c>
      <c r="P710" s="9">
        <f>IFERROR(F710/M710,"NULL")</f>
        <v>443.75</v>
      </c>
      <c r="Q710" t="str">
        <f>LEFT(O710,SEARCH("/",O710,1)-1)</f>
        <v>music</v>
      </c>
      <c r="R710" t="str">
        <f>RIGHT(O710,LEN(O710)-SEARCH("/",O710,1))</f>
        <v>rock</v>
      </c>
      <c r="S710" s="17">
        <f>(((K710/60)/60)/24)+DATE(1970,1,1)</f>
        <v>40796.001261574071</v>
      </c>
      <c r="T710" s="15">
        <f>(((J710/60)/60)/24)+DATE(1970,1,1)</f>
        <v>40849.333333333336</v>
      </c>
      <c r="U710" t="b">
        <f>AND(L710,N710)</f>
        <v>0</v>
      </c>
    </row>
    <row r="711" spans="1:21" ht="20" customHeight="1" x14ac:dyDescent="0.35">
      <c r="A711" s="13">
        <f>F711/E711</f>
        <v>2.7185000000000001</v>
      </c>
      <c r="B711">
        <v>1610</v>
      </c>
      <c r="C711" s="3" t="s">
        <v>1611</v>
      </c>
      <c r="D711" s="3" t="s">
        <v>5720</v>
      </c>
      <c r="E711" s="5">
        <v>2000</v>
      </c>
      <c r="F711" s="5">
        <v>5437</v>
      </c>
      <c r="G711" t="s">
        <v>8219</v>
      </c>
      <c r="H711" t="s">
        <v>8224</v>
      </c>
      <c r="I711" t="s">
        <v>8246</v>
      </c>
      <c r="J711">
        <v>1355609510</v>
      </c>
      <c r="K711">
        <v>1353017510</v>
      </c>
      <c r="L711" t="b">
        <v>0</v>
      </c>
      <c r="M711">
        <v>112</v>
      </c>
      <c r="N711" t="b">
        <v>1</v>
      </c>
      <c r="O711" t="s">
        <v>8276</v>
      </c>
      <c r="P711" s="9">
        <f>IFERROR(F711/M711,"NULL")</f>
        <v>48.544642857142854</v>
      </c>
      <c r="Q711" t="str">
        <f>LEFT(O711,SEARCH("/",O711,1)-1)</f>
        <v>music</v>
      </c>
      <c r="R711" t="str">
        <f>RIGHT(O711,LEN(O711)-SEARCH("/",O711,1))</f>
        <v>rock</v>
      </c>
      <c r="S711" s="17">
        <f>(((K711/60)/60)/24)+DATE(1970,1,1)</f>
        <v>41228.924884259257</v>
      </c>
      <c r="T711" s="15">
        <f>(((J711/60)/60)/24)+DATE(1970,1,1)</f>
        <v>41258.924884259257</v>
      </c>
      <c r="U711" t="b">
        <f>AND(L711,N711)</f>
        <v>0</v>
      </c>
    </row>
    <row r="712" spans="1:21" ht="20" customHeight="1" x14ac:dyDescent="0.35">
      <c r="A712" s="13">
        <f>F712/E712</f>
        <v>1.25125</v>
      </c>
      <c r="B712">
        <v>1611</v>
      </c>
      <c r="C712" s="3" t="s">
        <v>1612</v>
      </c>
      <c r="D712" s="3" t="s">
        <v>5721</v>
      </c>
      <c r="E712" s="5">
        <v>800</v>
      </c>
      <c r="F712" s="5">
        <v>1001</v>
      </c>
      <c r="G712" t="s">
        <v>8219</v>
      </c>
      <c r="H712" t="s">
        <v>8224</v>
      </c>
      <c r="I712" t="s">
        <v>8246</v>
      </c>
      <c r="J712">
        <v>1370390432</v>
      </c>
      <c r="K712">
        <v>1368576032</v>
      </c>
      <c r="L712" t="b">
        <v>0</v>
      </c>
      <c r="M712">
        <v>27</v>
      </c>
      <c r="N712" t="b">
        <v>1</v>
      </c>
      <c r="O712" t="s">
        <v>8276</v>
      </c>
      <c r="P712" s="9">
        <f>IFERROR(F712/M712,"NULL")</f>
        <v>37.074074074074076</v>
      </c>
      <c r="Q712" t="str">
        <f>LEFT(O712,SEARCH("/",O712,1)-1)</f>
        <v>music</v>
      </c>
      <c r="R712" t="str">
        <f>RIGHT(O712,LEN(O712)-SEARCH("/",O712,1))</f>
        <v>rock</v>
      </c>
      <c r="S712" s="17">
        <f>(((K712/60)/60)/24)+DATE(1970,1,1)</f>
        <v>41409.00037037037</v>
      </c>
      <c r="T712" s="15">
        <f>(((J712/60)/60)/24)+DATE(1970,1,1)</f>
        <v>41430.00037037037</v>
      </c>
      <c r="U712" t="b">
        <f>AND(L712,N712)</f>
        <v>0</v>
      </c>
    </row>
    <row r="713" spans="1:21" ht="20" customHeight="1" x14ac:dyDescent="0.35">
      <c r="A713" s="13">
        <f>F713/E713</f>
        <v>1.1000000000000001</v>
      </c>
      <c r="B713">
        <v>1612</v>
      </c>
      <c r="C713" s="3" t="s">
        <v>1613</v>
      </c>
      <c r="D713" s="3" t="s">
        <v>5722</v>
      </c>
      <c r="E713" s="5">
        <v>500</v>
      </c>
      <c r="F713" s="5">
        <v>550</v>
      </c>
      <c r="G713" t="s">
        <v>8219</v>
      </c>
      <c r="H713" t="s">
        <v>8224</v>
      </c>
      <c r="I713" t="s">
        <v>8246</v>
      </c>
      <c r="J713">
        <v>1357160384</v>
      </c>
      <c r="K713">
        <v>1354568384</v>
      </c>
      <c r="L713" t="b">
        <v>0</v>
      </c>
      <c r="M713">
        <v>11</v>
      </c>
      <c r="N713" t="b">
        <v>1</v>
      </c>
      <c r="O713" t="s">
        <v>8276</v>
      </c>
      <c r="P713" s="9">
        <f>IFERROR(F713/M713,"NULL")</f>
        <v>50</v>
      </c>
      <c r="Q713" t="str">
        <f>LEFT(O713,SEARCH("/",O713,1)-1)</f>
        <v>music</v>
      </c>
      <c r="R713" t="str">
        <f>RIGHT(O713,LEN(O713)-SEARCH("/",O713,1))</f>
        <v>rock</v>
      </c>
      <c r="S713" s="17">
        <f>(((K713/60)/60)/24)+DATE(1970,1,1)</f>
        <v>41246.874814814815</v>
      </c>
      <c r="T713" s="15">
        <f>(((J713/60)/60)/24)+DATE(1970,1,1)</f>
        <v>41276.874814814815</v>
      </c>
      <c r="U713" t="b">
        <f>AND(L713,N713)</f>
        <v>0</v>
      </c>
    </row>
    <row r="714" spans="1:21" ht="20" customHeight="1" x14ac:dyDescent="0.35">
      <c r="A714" s="13">
        <f>F714/E714</f>
        <v>1.0149999999999999</v>
      </c>
      <c r="B714">
        <v>1613</v>
      </c>
      <c r="C714" s="3" t="s">
        <v>1614</v>
      </c>
      <c r="D714" s="3" t="s">
        <v>5723</v>
      </c>
      <c r="E714" s="5">
        <v>1000</v>
      </c>
      <c r="F714" s="5">
        <v>1015</v>
      </c>
      <c r="G714" t="s">
        <v>8219</v>
      </c>
      <c r="H714" t="s">
        <v>8224</v>
      </c>
      <c r="I714" t="s">
        <v>8246</v>
      </c>
      <c r="J714">
        <v>1342921202</v>
      </c>
      <c r="K714">
        <v>1340329202</v>
      </c>
      <c r="L714" t="b">
        <v>0</v>
      </c>
      <c r="M714">
        <v>26</v>
      </c>
      <c r="N714" t="b">
        <v>1</v>
      </c>
      <c r="O714" t="s">
        <v>8276</v>
      </c>
      <c r="P714" s="9">
        <f>IFERROR(F714/M714,"NULL")</f>
        <v>39.03846153846154</v>
      </c>
      <c r="Q714" t="str">
        <f>LEFT(O714,SEARCH("/",O714,1)-1)</f>
        <v>music</v>
      </c>
      <c r="R714" t="str">
        <f>RIGHT(O714,LEN(O714)-SEARCH("/",O714,1))</f>
        <v>rock</v>
      </c>
      <c r="S714" s="17">
        <f>(((K714/60)/60)/24)+DATE(1970,1,1)</f>
        <v>41082.069467592592</v>
      </c>
      <c r="T714" s="15">
        <f>(((J714/60)/60)/24)+DATE(1970,1,1)</f>
        <v>41112.069467592592</v>
      </c>
      <c r="U714" t="b">
        <f>AND(L714,N714)</f>
        <v>0</v>
      </c>
    </row>
    <row r="715" spans="1:21" ht="20" customHeight="1" x14ac:dyDescent="0.35">
      <c r="A715" s="13">
        <f>F715/E715</f>
        <v>1.0269999999999999</v>
      </c>
      <c r="B715">
        <v>1614</v>
      </c>
      <c r="C715" s="3" t="s">
        <v>1615</v>
      </c>
      <c r="D715" s="3" t="s">
        <v>5724</v>
      </c>
      <c r="E715" s="5">
        <v>5000</v>
      </c>
      <c r="F715" s="5">
        <v>5135</v>
      </c>
      <c r="G715" t="s">
        <v>8219</v>
      </c>
      <c r="H715" t="s">
        <v>8224</v>
      </c>
      <c r="I715" t="s">
        <v>8246</v>
      </c>
      <c r="J715">
        <v>1407085200</v>
      </c>
      <c r="K715">
        <v>1401924769</v>
      </c>
      <c r="L715" t="b">
        <v>0</v>
      </c>
      <c r="M715">
        <v>77</v>
      </c>
      <c r="N715" t="b">
        <v>1</v>
      </c>
      <c r="O715" t="s">
        <v>8276</v>
      </c>
      <c r="P715" s="9">
        <f>IFERROR(F715/M715,"NULL")</f>
        <v>66.688311688311686</v>
      </c>
      <c r="Q715" t="str">
        <f>LEFT(O715,SEARCH("/",O715,1)-1)</f>
        <v>music</v>
      </c>
      <c r="R715" t="str">
        <f>RIGHT(O715,LEN(O715)-SEARCH("/",O715,1))</f>
        <v>rock</v>
      </c>
      <c r="S715" s="17">
        <f>(((K715/60)/60)/24)+DATE(1970,1,1)</f>
        <v>41794.981122685182</v>
      </c>
      <c r="T715" s="15">
        <f>(((J715/60)/60)/24)+DATE(1970,1,1)</f>
        <v>41854.708333333336</v>
      </c>
      <c r="U715" t="b">
        <f>AND(L715,N715)</f>
        <v>0</v>
      </c>
    </row>
    <row r="716" spans="1:21" ht="20" customHeight="1" x14ac:dyDescent="0.35">
      <c r="A716" s="13">
        <f>F716/E716</f>
        <v>1.1412500000000001</v>
      </c>
      <c r="B716">
        <v>1615</v>
      </c>
      <c r="C716" s="3" t="s">
        <v>1616</v>
      </c>
      <c r="D716" s="3" t="s">
        <v>5725</v>
      </c>
      <c r="E716" s="5">
        <v>8000</v>
      </c>
      <c r="F716" s="5">
        <v>9130</v>
      </c>
      <c r="G716" t="s">
        <v>8219</v>
      </c>
      <c r="H716" t="s">
        <v>8224</v>
      </c>
      <c r="I716" t="s">
        <v>8246</v>
      </c>
      <c r="J716">
        <v>1323742396</v>
      </c>
      <c r="K716">
        <v>1319850796</v>
      </c>
      <c r="L716" t="b">
        <v>0</v>
      </c>
      <c r="M716">
        <v>136</v>
      </c>
      <c r="N716" t="b">
        <v>1</v>
      </c>
      <c r="O716" t="s">
        <v>8276</v>
      </c>
      <c r="P716" s="9">
        <f>IFERROR(F716/M716,"NULL")</f>
        <v>67.132352941176464</v>
      </c>
      <c r="Q716" t="str">
        <f>LEFT(O716,SEARCH("/",O716,1)-1)</f>
        <v>music</v>
      </c>
      <c r="R716" t="str">
        <f>RIGHT(O716,LEN(O716)-SEARCH("/",O716,1))</f>
        <v>rock</v>
      </c>
      <c r="S716" s="17">
        <f>(((K716/60)/60)/24)+DATE(1970,1,1)</f>
        <v>40845.050879629627</v>
      </c>
      <c r="T716" s="15">
        <f>(((J716/60)/60)/24)+DATE(1970,1,1)</f>
        <v>40890.092546296299</v>
      </c>
      <c r="U716" t="b">
        <f>AND(L716,N716)</f>
        <v>0</v>
      </c>
    </row>
    <row r="717" spans="1:21" ht="20" customHeight="1" x14ac:dyDescent="0.35">
      <c r="A717" s="13">
        <f>F717/E717</f>
        <v>1.042</v>
      </c>
      <c r="B717">
        <v>1616</v>
      </c>
      <c r="C717" s="3" t="s">
        <v>1617</v>
      </c>
      <c r="D717" s="3" t="s">
        <v>5726</v>
      </c>
      <c r="E717" s="5">
        <v>10000</v>
      </c>
      <c r="F717" s="5">
        <v>10420</v>
      </c>
      <c r="G717" t="s">
        <v>8219</v>
      </c>
      <c r="H717" t="s">
        <v>8224</v>
      </c>
      <c r="I717" t="s">
        <v>8246</v>
      </c>
      <c r="J717">
        <v>1353621600</v>
      </c>
      <c r="K717">
        <v>1350061821</v>
      </c>
      <c r="L717" t="b">
        <v>0</v>
      </c>
      <c r="M717">
        <v>157</v>
      </c>
      <c r="N717" t="b">
        <v>1</v>
      </c>
      <c r="O717" t="s">
        <v>8276</v>
      </c>
      <c r="P717" s="9">
        <f>IFERROR(F717/M717,"NULL")</f>
        <v>66.369426751592357</v>
      </c>
      <c r="Q717" t="str">
        <f>LEFT(O717,SEARCH("/",O717,1)-1)</f>
        <v>music</v>
      </c>
      <c r="R717" t="str">
        <f>RIGHT(O717,LEN(O717)-SEARCH("/",O717,1))</f>
        <v>rock</v>
      </c>
      <c r="S717" s="17">
        <f>(((K717/60)/60)/24)+DATE(1970,1,1)</f>
        <v>41194.715520833335</v>
      </c>
      <c r="T717" s="15">
        <f>(((J717/60)/60)/24)+DATE(1970,1,1)</f>
        <v>41235.916666666664</v>
      </c>
      <c r="U717" t="b">
        <f>AND(L717,N717)</f>
        <v>0</v>
      </c>
    </row>
    <row r="718" spans="1:21" ht="20" customHeight="1" x14ac:dyDescent="0.35">
      <c r="A718" s="13">
        <f>F718/E718</f>
        <v>1.4585714285714286</v>
      </c>
      <c r="B718">
        <v>1617</v>
      </c>
      <c r="C718" s="3" t="s">
        <v>1618</v>
      </c>
      <c r="D718" s="3" t="s">
        <v>5727</v>
      </c>
      <c r="E718" s="5">
        <v>7000</v>
      </c>
      <c r="F718" s="5">
        <v>10210</v>
      </c>
      <c r="G718" t="s">
        <v>8219</v>
      </c>
      <c r="H718" t="s">
        <v>8224</v>
      </c>
      <c r="I718" t="s">
        <v>8246</v>
      </c>
      <c r="J718">
        <v>1383332400</v>
      </c>
      <c r="K718">
        <v>1380470188</v>
      </c>
      <c r="L718" t="b">
        <v>0</v>
      </c>
      <c r="M718">
        <v>158</v>
      </c>
      <c r="N718" t="b">
        <v>1</v>
      </c>
      <c r="O718" t="s">
        <v>8276</v>
      </c>
      <c r="P718" s="9">
        <f>IFERROR(F718/M718,"NULL")</f>
        <v>64.620253164556956</v>
      </c>
      <c r="Q718" t="str">
        <f>LEFT(O718,SEARCH("/",O718,1)-1)</f>
        <v>music</v>
      </c>
      <c r="R718" t="str">
        <f>RIGHT(O718,LEN(O718)-SEARCH("/",O718,1))</f>
        <v>rock</v>
      </c>
      <c r="S718" s="17">
        <f>(((K718/60)/60)/24)+DATE(1970,1,1)</f>
        <v>41546.664212962962</v>
      </c>
      <c r="T718" s="15">
        <f>(((J718/60)/60)/24)+DATE(1970,1,1)</f>
        <v>41579.791666666664</v>
      </c>
      <c r="U718" t="b">
        <f>AND(L718,N718)</f>
        <v>0</v>
      </c>
    </row>
    <row r="719" spans="1:21" ht="20" customHeight="1" x14ac:dyDescent="0.35">
      <c r="A719" s="13">
        <f>F719/E719</f>
        <v>1.0506666666666666</v>
      </c>
      <c r="B719">
        <v>1618</v>
      </c>
      <c r="C719" s="3" t="s">
        <v>1619</v>
      </c>
      <c r="D719" s="3" t="s">
        <v>5728</v>
      </c>
      <c r="E719" s="5">
        <v>1500</v>
      </c>
      <c r="F719" s="5">
        <v>1576</v>
      </c>
      <c r="G719" t="s">
        <v>8219</v>
      </c>
      <c r="H719" t="s">
        <v>8224</v>
      </c>
      <c r="I719" t="s">
        <v>8246</v>
      </c>
      <c r="J719">
        <v>1362757335</v>
      </c>
      <c r="K719">
        <v>1359301335</v>
      </c>
      <c r="L719" t="b">
        <v>0</v>
      </c>
      <c r="M719">
        <v>27</v>
      </c>
      <c r="N719" t="b">
        <v>1</v>
      </c>
      <c r="O719" t="s">
        <v>8276</v>
      </c>
      <c r="P719" s="9">
        <f>IFERROR(F719/M719,"NULL")</f>
        <v>58.370370370370374</v>
      </c>
      <c r="Q719" t="str">
        <f>LEFT(O719,SEARCH("/",O719,1)-1)</f>
        <v>music</v>
      </c>
      <c r="R719" t="str">
        <f>RIGHT(O719,LEN(O719)-SEARCH("/",O719,1))</f>
        <v>rock</v>
      </c>
      <c r="S719" s="17">
        <f>(((K719/60)/60)/24)+DATE(1970,1,1)</f>
        <v>41301.654340277775</v>
      </c>
      <c r="T719" s="15">
        <f>(((J719/60)/60)/24)+DATE(1970,1,1)</f>
        <v>41341.654340277775</v>
      </c>
      <c r="U719" t="b">
        <f>AND(L719,N719)</f>
        <v>0</v>
      </c>
    </row>
    <row r="720" spans="1:21" ht="20" customHeight="1" x14ac:dyDescent="0.35">
      <c r="A720" s="13">
        <f>F720/E720</f>
        <v>1.3333333333333333</v>
      </c>
      <c r="B720">
        <v>1619</v>
      </c>
      <c r="C720" s="3" t="s">
        <v>1620</v>
      </c>
      <c r="D720" s="3" t="s">
        <v>5729</v>
      </c>
      <c r="E720" s="5">
        <v>1500</v>
      </c>
      <c r="F720" s="5">
        <v>2000</v>
      </c>
      <c r="G720" t="s">
        <v>8219</v>
      </c>
      <c r="H720" t="s">
        <v>8224</v>
      </c>
      <c r="I720" t="s">
        <v>8246</v>
      </c>
      <c r="J720">
        <v>1410755286</v>
      </c>
      <c r="K720">
        <v>1408940886</v>
      </c>
      <c r="L720" t="b">
        <v>0</v>
      </c>
      <c r="M720">
        <v>23</v>
      </c>
      <c r="N720" t="b">
        <v>1</v>
      </c>
      <c r="O720" t="s">
        <v>8276</v>
      </c>
      <c r="P720" s="9">
        <f>IFERROR(F720/M720,"NULL")</f>
        <v>86.956521739130437</v>
      </c>
      <c r="Q720" t="str">
        <f>LEFT(O720,SEARCH("/",O720,1)-1)</f>
        <v>music</v>
      </c>
      <c r="R720" t="str">
        <f>RIGHT(O720,LEN(O720)-SEARCH("/",O720,1))</f>
        <v>rock</v>
      </c>
      <c r="S720" s="17">
        <f>(((K720/60)/60)/24)+DATE(1970,1,1)</f>
        <v>41876.18618055556</v>
      </c>
      <c r="T720" s="15">
        <f>(((J720/60)/60)/24)+DATE(1970,1,1)</f>
        <v>41897.18618055556</v>
      </c>
      <c r="U720" t="b">
        <f>AND(L720,N720)</f>
        <v>0</v>
      </c>
    </row>
    <row r="721" spans="1:21" ht="20" customHeight="1" x14ac:dyDescent="0.35">
      <c r="A721" s="13">
        <f>F721/E721</f>
        <v>1.1299999999999999</v>
      </c>
      <c r="B721">
        <v>1620</v>
      </c>
      <c r="C721" s="3" t="s">
        <v>1621</v>
      </c>
      <c r="D721" s="3" t="s">
        <v>5730</v>
      </c>
      <c r="E721" s="5">
        <v>1000</v>
      </c>
      <c r="F721" s="5">
        <v>1130</v>
      </c>
      <c r="G721" t="s">
        <v>8219</v>
      </c>
      <c r="H721" t="s">
        <v>8224</v>
      </c>
      <c r="I721" t="s">
        <v>8246</v>
      </c>
      <c r="J721">
        <v>1361606940</v>
      </c>
      <c r="K721">
        <v>1361002140</v>
      </c>
      <c r="L721" t="b">
        <v>0</v>
      </c>
      <c r="M721">
        <v>17</v>
      </c>
      <c r="N721" t="b">
        <v>1</v>
      </c>
      <c r="O721" t="s">
        <v>8276</v>
      </c>
      <c r="P721" s="9">
        <f>IFERROR(F721/M721,"NULL")</f>
        <v>66.470588235294116</v>
      </c>
      <c r="Q721" t="str">
        <f>LEFT(O721,SEARCH("/",O721,1)-1)</f>
        <v>music</v>
      </c>
      <c r="R721" t="str">
        <f>RIGHT(O721,LEN(O721)-SEARCH("/",O721,1))</f>
        <v>rock</v>
      </c>
      <c r="S721" s="17">
        <f>(((K721/60)/60)/24)+DATE(1970,1,1)</f>
        <v>41321.339583333334</v>
      </c>
      <c r="T721" s="15">
        <f>(((J721/60)/60)/24)+DATE(1970,1,1)</f>
        <v>41328.339583333334</v>
      </c>
      <c r="U721" t="b">
        <f>AND(L721,N721)</f>
        <v>0</v>
      </c>
    </row>
    <row r="722" spans="1:21" ht="20" customHeight="1" x14ac:dyDescent="0.35">
      <c r="A722" s="13">
        <f>F722/E722</f>
        <v>1.212</v>
      </c>
      <c r="B722">
        <v>1621</v>
      </c>
      <c r="C722" s="3" t="s">
        <v>1622</v>
      </c>
      <c r="D722" s="3" t="s">
        <v>5731</v>
      </c>
      <c r="E722" s="5">
        <v>5000</v>
      </c>
      <c r="F722" s="5">
        <v>6060</v>
      </c>
      <c r="G722" t="s">
        <v>8219</v>
      </c>
      <c r="H722" t="s">
        <v>8224</v>
      </c>
      <c r="I722" t="s">
        <v>8246</v>
      </c>
      <c r="J722">
        <v>1338177540</v>
      </c>
      <c r="K722">
        <v>1333550015</v>
      </c>
      <c r="L722" t="b">
        <v>0</v>
      </c>
      <c r="M722">
        <v>37</v>
      </c>
      <c r="N722" t="b">
        <v>1</v>
      </c>
      <c r="O722" t="s">
        <v>8276</v>
      </c>
      <c r="P722" s="9">
        <f>IFERROR(F722/M722,"NULL")</f>
        <v>163.78378378378378</v>
      </c>
      <c r="Q722" t="str">
        <f>LEFT(O722,SEARCH("/",O722,1)-1)</f>
        <v>music</v>
      </c>
      <c r="R722" t="str">
        <f>RIGHT(O722,LEN(O722)-SEARCH("/",O722,1))</f>
        <v>rock</v>
      </c>
      <c r="S722" s="17">
        <f>(((K722/60)/60)/24)+DATE(1970,1,1)</f>
        <v>41003.60665509259</v>
      </c>
      <c r="T722" s="15">
        <f>(((J722/60)/60)/24)+DATE(1970,1,1)</f>
        <v>41057.165972222225</v>
      </c>
      <c r="U722" t="b">
        <f>AND(L722,N722)</f>
        <v>0</v>
      </c>
    </row>
    <row r="723" spans="1:21" ht="20" customHeight="1" x14ac:dyDescent="0.35">
      <c r="A723" s="13">
        <f>F723/E723</f>
        <v>1.0172463768115942</v>
      </c>
      <c r="B723">
        <v>1622</v>
      </c>
      <c r="C723" s="3" t="s">
        <v>1623</v>
      </c>
      <c r="D723" s="3" t="s">
        <v>5732</v>
      </c>
      <c r="E723" s="5">
        <v>6900</v>
      </c>
      <c r="F723" s="5">
        <v>7019</v>
      </c>
      <c r="G723" t="s">
        <v>8219</v>
      </c>
      <c r="H723" t="s">
        <v>8224</v>
      </c>
      <c r="I723" t="s">
        <v>8246</v>
      </c>
      <c r="J723">
        <v>1418803140</v>
      </c>
      <c r="K723">
        <v>1415343874</v>
      </c>
      <c r="L723" t="b">
        <v>0</v>
      </c>
      <c r="M723">
        <v>65</v>
      </c>
      <c r="N723" t="b">
        <v>1</v>
      </c>
      <c r="O723" t="s">
        <v>8276</v>
      </c>
      <c r="P723" s="9">
        <f>IFERROR(F723/M723,"NULL")</f>
        <v>107.98461538461538</v>
      </c>
      <c r="Q723" t="str">
        <f>LEFT(O723,SEARCH("/",O723,1)-1)</f>
        <v>music</v>
      </c>
      <c r="R723" t="str">
        <f>RIGHT(O723,LEN(O723)-SEARCH("/",O723,1))</f>
        <v>rock</v>
      </c>
      <c r="S723" s="17">
        <f>(((K723/60)/60)/24)+DATE(1970,1,1)</f>
        <v>41950.29483796296</v>
      </c>
      <c r="T723" s="15">
        <f>(((J723/60)/60)/24)+DATE(1970,1,1)</f>
        <v>41990.332638888889</v>
      </c>
      <c r="U723" t="b">
        <f>AND(L723,N723)</f>
        <v>0</v>
      </c>
    </row>
    <row r="724" spans="1:21" ht="20" customHeight="1" x14ac:dyDescent="0.35">
      <c r="A724" s="13">
        <f>F724/E724</f>
        <v>1.0106666666666666</v>
      </c>
      <c r="B724">
        <v>1623</v>
      </c>
      <c r="C724" s="3" t="s">
        <v>1624</v>
      </c>
      <c r="D724" s="3" t="s">
        <v>5733</v>
      </c>
      <c r="E724" s="5">
        <v>750</v>
      </c>
      <c r="F724" s="5">
        <v>758</v>
      </c>
      <c r="G724" t="s">
        <v>8219</v>
      </c>
      <c r="H724" t="s">
        <v>8225</v>
      </c>
      <c r="I724" t="s">
        <v>8247</v>
      </c>
      <c r="J724">
        <v>1377621089</v>
      </c>
      <c r="K724">
        <v>1372437089</v>
      </c>
      <c r="L724" t="b">
        <v>0</v>
      </c>
      <c r="M724">
        <v>18</v>
      </c>
      <c r="N724" t="b">
        <v>1</v>
      </c>
      <c r="O724" t="s">
        <v>8276</v>
      </c>
      <c r="P724" s="9">
        <f>IFERROR(F724/M724,"NULL")</f>
        <v>42.111111111111114</v>
      </c>
      <c r="Q724" t="str">
        <f>LEFT(O724,SEARCH("/",O724,1)-1)</f>
        <v>music</v>
      </c>
      <c r="R724" t="str">
        <f>RIGHT(O724,LEN(O724)-SEARCH("/",O724,1))</f>
        <v>rock</v>
      </c>
      <c r="S724" s="17">
        <f>(((K724/60)/60)/24)+DATE(1970,1,1)</f>
        <v>41453.688530092593</v>
      </c>
      <c r="T724" s="15">
        <f>(((J724/60)/60)/24)+DATE(1970,1,1)</f>
        <v>41513.688530092593</v>
      </c>
      <c r="U724" t="b">
        <f>AND(L724,N724)</f>
        <v>0</v>
      </c>
    </row>
    <row r="725" spans="1:21" ht="20" customHeight="1" x14ac:dyDescent="0.35">
      <c r="A725" s="13">
        <f>F725/E725</f>
        <v>1.18</v>
      </c>
      <c r="B725">
        <v>1624</v>
      </c>
      <c r="C725" s="3" t="s">
        <v>1625</v>
      </c>
      <c r="D725" s="3" t="s">
        <v>5734</v>
      </c>
      <c r="E725" s="5">
        <v>1000</v>
      </c>
      <c r="F725" s="5">
        <v>1180</v>
      </c>
      <c r="G725" t="s">
        <v>8219</v>
      </c>
      <c r="H725" t="s">
        <v>8224</v>
      </c>
      <c r="I725" t="s">
        <v>8246</v>
      </c>
      <c r="J725">
        <v>1357721335</v>
      </c>
      <c r="K725">
        <v>1354265335</v>
      </c>
      <c r="L725" t="b">
        <v>0</v>
      </c>
      <c r="M725">
        <v>25</v>
      </c>
      <c r="N725" t="b">
        <v>1</v>
      </c>
      <c r="O725" t="s">
        <v>8276</v>
      </c>
      <c r="P725" s="9">
        <f>IFERROR(F725/M725,"NULL")</f>
        <v>47.2</v>
      </c>
      <c r="Q725" t="str">
        <f>LEFT(O725,SEARCH("/",O725,1)-1)</f>
        <v>music</v>
      </c>
      <c r="R725" t="str">
        <f>RIGHT(O725,LEN(O725)-SEARCH("/",O725,1))</f>
        <v>rock</v>
      </c>
      <c r="S725" s="17">
        <f>(((K725/60)/60)/24)+DATE(1970,1,1)</f>
        <v>41243.367303240739</v>
      </c>
      <c r="T725" s="15">
        <f>(((J725/60)/60)/24)+DATE(1970,1,1)</f>
        <v>41283.367303240739</v>
      </c>
      <c r="U725" t="b">
        <f>AND(L725,N725)</f>
        <v>0</v>
      </c>
    </row>
    <row r="726" spans="1:21" ht="20" customHeight="1" x14ac:dyDescent="0.35">
      <c r="A726" s="13">
        <f>F726/E726</f>
        <v>1.5533333333333332</v>
      </c>
      <c r="B726">
        <v>1625</v>
      </c>
      <c r="C726" s="3" t="s">
        <v>1626</v>
      </c>
      <c r="D726" s="3" t="s">
        <v>5735</v>
      </c>
      <c r="E726" s="5">
        <v>7500</v>
      </c>
      <c r="F726" s="5">
        <v>11650</v>
      </c>
      <c r="G726" t="s">
        <v>8219</v>
      </c>
      <c r="H726" t="s">
        <v>8224</v>
      </c>
      <c r="I726" t="s">
        <v>8246</v>
      </c>
      <c r="J726">
        <v>1347382053</v>
      </c>
      <c r="K726">
        <v>1344962853</v>
      </c>
      <c r="L726" t="b">
        <v>0</v>
      </c>
      <c r="M726">
        <v>104</v>
      </c>
      <c r="N726" t="b">
        <v>1</v>
      </c>
      <c r="O726" t="s">
        <v>8276</v>
      </c>
      <c r="P726" s="9">
        <f>IFERROR(F726/M726,"NULL")</f>
        <v>112.01923076923077</v>
      </c>
      <c r="Q726" t="str">
        <f>LEFT(O726,SEARCH("/",O726,1)-1)</f>
        <v>music</v>
      </c>
      <c r="R726" t="str">
        <f>RIGHT(O726,LEN(O726)-SEARCH("/",O726,1))</f>
        <v>rock</v>
      </c>
      <c r="S726" s="17">
        <f>(((K726/60)/60)/24)+DATE(1970,1,1)</f>
        <v>41135.699687500004</v>
      </c>
      <c r="T726" s="15">
        <f>(((J726/60)/60)/24)+DATE(1970,1,1)</f>
        <v>41163.699687500004</v>
      </c>
      <c r="U726" t="b">
        <f>AND(L726,N726)</f>
        <v>0</v>
      </c>
    </row>
    <row r="727" spans="1:21" ht="20" customHeight="1" x14ac:dyDescent="0.35">
      <c r="A727" s="13">
        <f>F727/E727</f>
        <v>1.0118750000000001</v>
      </c>
      <c r="B727">
        <v>1626</v>
      </c>
      <c r="C727" s="3" t="s">
        <v>1627</v>
      </c>
      <c r="D727" s="3" t="s">
        <v>5736</v>
      </c>
      <c r="E727" s="5">
        <v>8000</v>
      </c>
      <c r="F727" s="5">
        <v>8095</v>
      </c>
      <c r="G727" t="s">
        <v>8219</v>
      </c>
      <c r="H727" t="s">
        <v>8224</v>
      </c>
      <c r="I727" t="s">
        <v>8246</v>
      </c>
      <c r="J727">
        <v>1385932867</v>
      </c>
      <c r="K727">
        <v>1383337267</v>
      </c>
      <c r="L727" t="b">
        <v>0</v>
      </c>
      <c r="M727">
        <v>108</v>
      </c>
      <c r="N727" t="b">
        <v>1</v>
      </c>
      <c r="O727" t="s">
        <v>8276</v>
      </c>
      <c r="P727" s="9">
        <f>IFERROR(F727/M727,"NULL")</f>
        <v>74.953703703703709</v>
      </c>
      <c r="Q727" t="str">
        <f>LEFT(O727,SEARCH("/",O727,1)-1)</f>
        <v>music</v>
      </c>
      <c r="R727" t="str">
        <f>RIGHT(O727,LEN(O727)-SEARCH("/",O727,1))</f>
        <v>rock</v>
      </c>
      <c r="S727" s="17">
        <f>(((K727/60)/60)/24)+DATE(1970,1,1)</f>
        <v>41579.847997685189</v>
      </c>
      <c r="T727" s="15">
        <f>(((J727/60)/60)/24)+DATE(1970,1,1)</f>
        <v>41609.889664351853</v>
      </c>
      <c r="U727" t="b">
        <f>AND(L727,N727)</f>
        <v>0</v>
      </c>
    </row>
    <row r="728" spans="1:21" ht="20" customHeight="1" x14ac:dyDescent="0.35">
      <c r="A728" s="13">
        <f>F728/E728</f>
        <v>1.17</v>
      </c>
      <c r="B728">
        <v>1627</v>
      </c>
      <c r="C728" s="3" t="s">
        <v>1628</v>
      </c>
      <c r="D728" s="3" t="s">
        <v>5737</v>
      </c>
      <c r="E728" s="5">
        <v>2000</v>
      </c>
      <c r="F728" s="5">
        <v>2340</v>
      </c>
      <c r="G728" t="s">
        <v>8219</v>
      </c>
      <c r="H728" t="s">
        <v>8224</v>
      </c>
      <c r="I728" t="s">
        <v>8246</v>
      </c>
      <c r="J728">
        <v>1353905940</v>
      </c>
      <c r="K728">
        <v>1351011489</v>
      </c>
      <c r="L728" t="b">
        <v>0</v>
      </c>
      <c r="M728">
        <v>38</v>
      </c>
      <c r="N728" t="b">
        <v>1</v>
      </c>
      <c r="O728" t="s">
        <v>8276</v>
      </c>
      <c r="P728" s="9">
        <f>IFERROR(F728/M728,"NULL")</f>
        <v>61.578947368421055</v>
      </c>
      <c r="Q728" t="str">
        <f>LEFT(O728,SEARCH("/",O728,1)-1)</f>
        <v>music</v>
      </c>
      <c r="R728" t="str">
        <f>RIGHT(O728,LEN(O728)-SEARCH("/",O728,1))</f>
        <v>rock</v>
      </c>
      <c r="S728" s="17">
        <f>(((K728/60)/60)/24)+DATE(1970,1,1)</f>
        <v>41205.707048611112</v>
      </c>
      <c r="T728" s="15">
        <f>(((J728/60)/60)/24)+DATE(1970,1,1)</f>
        <v>41239.207638888889</v>
      </c>
      <c r="U728" t="b">
        <f>AND(L728,N728)</f>
        <v>0</v>
      </c>
    </row>
    <row r="729" spans="1:21" ht="20" customHeight="1" x14ac:dyDescent="0.35">
      <c r="A729" s="13">
        <f>F729/E729</f>
        <v>1.00925</v>
      </c>
      <c r="B729">
        <v>1628</v>
      </c>
      <c r="C729" s="3" t="s">
        <v>1629</v>
      </c>
      <c r="D729" s="3" t="s">
        <v>5738</v>
      </c>
      <c r="E729" s="5">
        <v>4000</v>
      </c>
      <c r="F729" s="5">
        <v>4037</v>
      </c>
      <c r="G729" t="s">
        <v>8219</v>
      </c>
      <c r="H729" t="s">
        <v>8224</v>
      </c>
      <c r="I729" t="s">
        <v>8246</v>
      </c>
      <c r="J729">
        <v>1403026882</v>
      </c>
      <c r="K729">
        <v>1400175682</v>
      </c>
      <c r="L729" t="b">
        <v>0</v>
      </c>
      <c r="M729">
        <v>88</v>
      </c>
      <c r="N729" t="b">
        <v>1</v>
      </c>
      <c r="O729" t="s">
        <v>8276</v>
      </c>
      <c r="P729" s="9">
        <f>IFERROR(F729/M729,"NULL")</f>
        <v>45.875</v>
      </c>
      <c r="Q729" t="str">
        <f>LEFT(O729,SEARCH("/",O729,1)-1)</f>
        <v>music</v>
      </c>
      <c r="R729" t="str">
        <f>RIGHT(O729,LEN(O729)-SEARCH("/",O729,1))</f>
        <v>rock</v>
      </c>
      <c r="S729" s="17">
        <f>(((K729/60)/60)/24)+DATE(1970,1,1)</f>
        <v>41774.737060185187</v>
      </c>
      <c r="T729" s="15">
        <f>(((J729/60)/60)/24)+DATE(1970,1,1)</f>
        <v>41807.737060185187</v>
      </c>
      <c r="U729" t="b">
        <f>AND(L729,N729)</f>
        <v>0</v>
      </c>
    </row>
    <row r="730" spans="1:21" ht="20" customHeight="1" x14ac:dyDescent="0.35">
      <c r="A730" s="13">
        <f>F730/E730</f>
        <v>1.0366666666666666</v>
      </c>
      <c r="B730">
        <v>1629</v>
      </c>
      <c r="C730" s="3" t="s">
        <v>1630</v>
      </c>
      <c r="D730" s="3" t="s">
        <v>5739</v>
      </c>
      <c r="E730" s="5">
        <v>6000</v>
      </c>
      <c r="F730" s="5">
        <v>6220</v>
      </c>
      <c r="G730" t="s">
        <v>8219</v>
      </c>
      <c r="H730" t="s">
        <v>8224</v>
      </c>
      <c r="I730" t="s">
        <v>8246</v>
      </c>
      <c r="J730">
        <v>1392929333</v>
      </c>
      <c r="K730">
        <v>1389041333</v>
      </c>
      <c r="L730" t="b">
        <v>0</v>
      </c>
      <c r="M730">
        <v>82</v>
      </c>
      <c r="N730" t="b">
        <v>1</v>
      </c>
      <c r="O730" t="s">
        <v>8276</v>
      </c>
      <c r="P730" s="9">
        <f>IFERROR(F730/M730,"NULL")</f>
        <v>75.853658536585371</v>
      </c>
      <c r="Q730" t="str">
        <f>LEFT(O730,SEARCH("/",O730,1)-1)</f>
        <v>music</v>
      </c>
      <c r="R730" t="str">
        <f>RIGHT(O730,LEN(O730)-SEARCH("/",O730,1))</f>
        <v>rock</v>
      </c>
      <c r="S730" s="17">
        <f>(((K730/60)/60)/24)+DATE(1970,1,1)</f>
        <v>41645.867280092592</v>
      </c>
      <c r="T730" s="15">
        <f>(((J730/60)/60)/24)+DATE(1970,1,1)</f>
        <v>41690.867280092592</v>
      </c>
      <c r="U730" t="b">
        <f>AND(L730,N730)</f>
        <v>0</v>
      </c>
    </row>
    <row r="731" spans="1:21" ht="20" customHeight="1" x14ac:dyDescent="0.35">
      <c r="A731" s="13">
        <f>F731/E731</f>
        <v>2.6524999999999999</v>
      </c>
      <c r="B731">
        <v>1630</v>
      </c>
      <c r="C731" s="3" t="s">
        <v>1631</v>
      </c>
      <c r="D731" s="3" t="s">
        <v>5740</v>
      </c>
      <c r="E731" s="5">
        <v>4000</v>
      </c>
      <c r="F731" s="5">
        <v>10610</v>
      </c>
      <c r="G731" t="s">
        <v>8219</v>
      </c>
      <c r="H731" t="s">
        <v>8224</v>
      </c>
      <c r="I731" t="s">
        <v>8246</v>
      </c>
      <c r="J731">
        <v>1330671540</v>
      </c>
      <c r="K731">
        <v>1328040375</v>
      </c>
      <c r="L731" t="b">
        <v>0</v>
      </c>
      <c r="M731">
        <v>126</v>
      </c>
      <c r="N731" t="b">
        <v>1</v>
      </c>
      <c r="O731" t="s">
        <v>8276</v>
      </c>
      <c r="P731" s="9">
        <f>IFERROR(F731/M731,"NULL")</f>
        <v>84.206349206349202</v>
      </c>
      <c r="Q731" t="str">
        <f>LEFT(O731,SEARCH("/",O731,1)-1)</f>
        <v>music</v>
      </c>
      <c r="R731" t="str">
        <f>RIGHT(O731,LEN(O731)-SEARCH("/",O731,1))</f>
        <v>rock</v>
      </c>
      <c r="S731" s="17">
        <f>(((K731/60)/60)/24)+DATE(1970,1,1)</f>
        <v>40939.837673611109</v>
      </c>
      <c r="T731" s="15">
        <f>(((J731/60)/60)/24)+DATE(1970,1,1)</f>
        <v>40970.290972222225</v>
      </c>
      <c r="U731" t="b">
        <f>AND(L731,N731)</f>
        <v>0</v>
      </c>
    </row>
    <row r="732" spans="1:21" ht="20" customHeight="1" x14ac:dyDescent="0.35">
      <c r="A732" s="13">
        <f>F732/E732</f>
        <v>1.5590999999999999</v>
      </c>
      <c r="B732">
        <v>1631</v>
      </c>
      <c r="C732" s="3" t="s">
        <v>1632</v>
      </c>
      <c r="D732" s="3" t="s">
        <v>5741</v>
      </c>
      <c r="E732" s="5">
        <v>10000</v>
      </c>
      <c r="F732" s="5">
        <v>15591</v>
      </c>
      <c r="G732" t="s">
        <v>8219</v>
      </c>
      <c r="H732" t="s">
        <v>8224</v>
      </c>
      <c r="I732" t="s">
        <v>8246</v>
      </c>
      <c r="J732">
        <v>1350074261</v>
      </c>
      <c r="K732">
        <v>1347482261</v>
      </c>
      <c r="L732" t="b">
        <v>0</v>
      </c>
      <c r="M732">
        <v>133</v>
      </c>
      <c r="N732" t="b">
        <v>1</v>
      </c>
      <c r="O732" t="s">
        <v>8276</v>
      </c>
      <c r="P732" s="9">
        <f>IFERROR(F732/M732,"NULL")</f>
        <v>117.22556390977444</v>
      </c>
      <c r="Q732" t="str">
        <f>LEFT(O732,SEARCH("/",O732,1)-1)</f>
        <v>music</v>
      </c>
      <c r="R732" t="str">
        <f>RIGHT(O732,LEN(O732)-SEARCH("/",O732,1))</f>
        <v>rock</v>
      </c>
      <c r="S732" s="17">
        <f>(((K732/60)/60)/24)+DATE(1970,1,1)</f>
        <v>41164.859502314815</v>
      </c>
      <c r="T732" s="15">
        <f>(((J732/60)/60)/24)+DATE(1970,1,1)</f>
        <v>41194.859502314815</v>
      </c>
      <c r="U732" t="b">
        <f>AND(L732,N732)</f>
        <v>0</v>
      </c>
    </row>
    <row r="733" spans="1:21" ht="20" customHeight="1" x14ac:dyDescent="0.35">
      <c r="A733" s="13">
        <f>F733/E733</f>
        <v>1.0162500000000001</v>
      </c>
      <c r="B733">
        <v>1632</v>
      </c>
      <c r="C733" s="3" t="s">
        <v>1633</v>
      </c>
      <c r="D733" s="3" t="s">
        <v>5742</v>
      </c>
      <c r="E733" s="5">
        <v>4000</v>
      </c>
      <c r="F733" s="5">
        <v>4065</v>
      </c>
      <c r="G733" t="s">
        <v>8219</v>
      </c>
      <c r="H733" t="s">
        <v>8224</v>
      </c>
      <c r="I733" t="s">
        <v>8246</v>
      </c>
      <c r="J733">
        <v>1316851854</v>
      </c>
      <c r="K733">
        <v>1311667854</v>
      </c>
      <c r="L733" t="b">
        <v>0</v>
      </c>
      <c r="M733">
        <v>47</v>
      </c>
      <c r="N733" t="b">
        <v>1</v>
      </c>
      <c r="O733" t="s">
        <v>8276</v>
      </c>
      <c r="P733" s="9">
        <f>IFERROR(F733/M733,"NULL")</f>
        <v>86.489361702127653</v>
      </c>
      <c r="Q733" t="str">
        <f>LEFT(O733,SEARCH("/",O733,1)-1)</f>
        <v>music</v>
      </c>
      <c r="R733" t="str">
        <f>RIGHT(O733,LEN(O733)-SEARCH("/",O733,1))</f>
        <v>rock</v>
      </c>
      <c r="S733" s="17">
        <f>(((K733/60)/60)/24)+DATE(1970,1,1)</f>
        <v>40750.340902777774</v>
      </c>
      <c r="T733" s="15">
        <f>(((J733/60)/60)/24)+DATE(1970,1,1)</f>
        <v>40810.340902777774</v>
      </c>
      <c r="U733" t="b">
        <f>AND(L733,N733)</f>
        <v>0</v>
      </c>
    </row>
    <row r="734" spans="1:21" ht="20" customHeight="1" x14ac:dyDescent="0.35">
      <c r="A734" s="13">
        <f>F734/E734</f>
        <v>1</v>
      </c>
      <c r="B734">
        <v>1633</v>
      </c>
      <c r="C734" s="3" t="s">
        <v>1634</v>
      </c>
      <c r="D734" s="3" t="s">
        <v>5743</v>
      </c>
      <c r="E734" s="5">
        <v>10000</v>
      </c>
      <c r="F734" s="5">
        <v>10000</v>
      </c>
      <c r="G734" t="s">
        <v>8219</v>
      </c>
      <c r="H734" t="s">
        <v>8224</v>
      </c>
      <c r="I734" t="s">
        <v>8246</v>
      </c>
      <c r="J734">
        <v>1326690000</v>
      </c>
      <c r="K734">
        <v>1324329156</v>
      </c>
      <c r="L734" t="b">
        <v>0</v>
      </c>
      <c r="M734">
        <v>58</v>
      </c>
      <c r="N734" t="b">
        <v>1</v>
      </c>
      <c r="O734" t="s">
        <v>8276</v>
      </c>
      <c r="P734" s="9">
        <f>IFERROR(F734/M734,"NULL")</f>
        <v>172.41379310344828</v>
      </c>
      <c r="Q734" t="str">
        <f>LEFT(O734,SEARCH("/",O734,1)-1)</f>
        <v>music</v>
      </c>
      <c r="R734" t="str">
        <f>RIGHT(O734,LEN(O734)-SEARCH("/",O734,1))</f>
        <v>rock</v>
      </c>
      <c r="S734" s="17">
        <f>(((K734/60)/60)/24)+DATE(1970,1,1)</f>
        <v>40896.883750000001</v>
      </c>
      <c r="T734" s="15">
        <f>(((J734/60)/60)/24)+DATE(1970,1,1)</f>
        <v>40924.208333333336</v>
      </c>
      <c r="U734" t="b">
        <f>AND(L734,N734)</f>
        <v>0</v>
      </c>
    </row>
    <row r="735" spans="1:21" ht="20" customHeight="1" x14ac:dyDescent="0.35">
      <c r="A735" s="13">
        <f>F735/E735</f>
        <v>1.0049999999999999</v>
      </c>
      <c r="B735">
        <v>1634</v>
      </c>
      <c r="C735" s="3" t="s">
        <v>1635</v>
      </c>
      <c r="D735" s="3" t="s">
        <v>5744</v>
      </c>
      <c r="E735" s="5">
        <v>2000</v>
      </c>
      <c r="F735" s="5">
        <v>2010</v>
      </c>
      <c r="G735" t="s">
        <v>8219</v>
      </c>
      <c r="H735" t="s">
        <v>8224</v>
      </c>
      <c r="I735" t="s">
        <v>8246</v>
      </c>
      <c r="J735">
        <v>1306994340</v>
      </c>
      <c r="K735">
        <v>1303706001</v>
      </c>
      <c r="L735" t="b">
        <v>0</v>
      </c>
      <c r="M735">
        <v>32</v>
      </c>
      <c r="N735" t="b">
        <v>1</v>
      </c>
      <c r="O735" t="s">
        <v>8276</v>
      </c>
      <c r="P735" s="9">
        <f>IFERROR(F735/M735,"NULL")</f>
        <v>62.8125</v>
      </c>
      <c r="Q735" t="str">
        <f>LEFT(O735,SEARCH("/",O735,1)-1)</f>
        <v>music</v>
      </c>
      <c r="R735" t="str">
        <f>RIGHT(O735,LEN(O735)-SEARCH("/",O735,1))</f>
        <v>rock</v>
      </c>
      <c r="S735" s="17">
        <f>(((K735/60)/60)/24)+DATE(1970,1,1)</f>
        <v>40658.189826388887</v>
      </c>
      <c r="T735" s="15">
        <f>(((J735/60)/60)/24)+DATE(1970,1,1)</f>
        <v>40696.249305555553</v>
      </c>
      <c r="U735" t="b">
        <f>AND(L735,N735)</f>
        <v>0</v>
      </c>
    </row>
    <row r="736" spans="1:21" ht="20" customHeight="1" x14ac:dyDescent="0.35">
      <c r="A736" s="13">
        <f>F736/E736</f>
        <v>1.2529999999999999</v>
      </c>
      <c r="B736">
        <v>1635</v>
      </c>
      <c r="C736" s="3" t="s">
        <v>1636</v>
      </c>
      <c r="D736" s="3" t="s">
        <v>5745</v>
      </c>
      <c r="E736" s="5">
        <v>2000</v>
      </c>
      <c r="F736" s="5">
        <v>2506</v>
      </c>
      <c r="G736" t="s">
        <v>8219</v>
      </c>
      <c r="H736" t="s">
        <v>8224</v>
      </c>
      <c r="I736" t="s">
        <v>8246</v>
      </c>
      <c r="J736">
        <v>1468270261</v>
      </c>
      <c r="K736">
        <v>1463086261</v>
      </c>
      <c r="L736" t="b">
        <v>0</v>
      </c>
      <c r="M736">
        <v>37</v>
      </c>
      <c r="N736" t="b">
        <v>1</v>
      </c>
      <c r="O736" t="s">
        <v>8276</v>
      </c>
      <c r="P736" s="9">
        <f>IFERROR(F736/M736,"NULL")</f>
        <v>67.729729729729726</v>
      </c>
      <c r="Q736" t="str">
        <f>LEFT(O736,SEARCH("/",O736,1)-1)</f>
        <v>music</v>
      </c>
      <c r="R736" t="str">
        <f>RIGHT(O736,LEN(O736)-SEARCH("/",O736,1))</f>
        <v>rock</v>
      </c>
      <c r="S736" s="17">
        <f>(((K736/60)/60)/24)+DATE(1970,1,1)</f>
        <v>42502.868761574078</v>
      </c>
      <c r="T736" s="15">
        <f>(((J736/60)/60)/24)+DATE(1970,1,1)</f>
        <v>42562.868761574078</v>
      </c>
      <c r="U736" t="b">
        <f>AND(L736,N736)</f>
        <v>0</v>
      </c>
    </row>
    <row r="737" spans="1:21" ht="20" customHeight="1" x14ac:dyDescent="0.35">
      <c r="A737" s="13">
        <f>F737/E737</f>
        <v>1.0355555555555556</v>
      </c>
      <c r="B737">
        <v>1636</v>
      </c>
      <c r="C737" s="3" t="s">
        <v>1637</v>
      </c>
      <c r="D737" s="3" t="s">
        <v>5746</v>
      </c>
      <c r="E737" s="5">
        <v>4500</v>
      </c>
      <c r="F737" s="5">
        <v>4660</v>
      </c>
      <c r="G737" t="s">
        <v>8219</v>
      </c>
      <c r="H737" t="s">
        <v>8224</v>
      </c>
      <c r="I737" t="s">
        <v>8246</v>
      </c>
      <c r="J737">
        <v>1307851200</v>
      </c>
      <c r="K737">
        <v>1304129088</v>
      </c>
      <c r="L737" t="b">
        <v>0</v>
      </c>
      <c r="M737">
        <v>87</v>
      </c>
      <c r="N737" t="b">
        <v>1</v>
      </c>
      <c r="O737" t="s">
        <v>8276</v>
      </c>
      <c r="P737" s="9">
        <f>IFERROR(F737/M737,"NULL")</f>
        <v>53.5632183908046</v>
      </c>
      <c r="Q737" t="str">
        <f>LEFT(O737,SEARCH("/",O737,1)-1)</f>
        <v>music</v>
      </c>
      <c r="R737" t="str">
        <f>RIGHT(O737,LEN(O737)-SEARCH("/",O737,1))</f>
        <v>rock</v>
      </c>
      <c r="S737" s="17">
        <f>(((K737/60)/60)/24)+DATE(1970,1,1)</f>
        <v>40663.08666666667</v>
      </c>
      <c r="T737" s="15">
        <f>(((J737/60)/60)/24)+DATE(1970,1,1)</f>
        <v>40706.166666666664</v>
      </c>
      <c r="U737" t="b">
        <f>AND(L737,N737)</f>
        <v>0</v>
      </c>
    </row>
    <row r="738" spans="1:21" ht="20" customHeight="1" x14ac:dyDescent="0.35">
      <c r="A738" s="13">
        <f>F738/E738</f>
        <v>1.038</v>
      </c>
      <c r="B738">
        <v>1637</v>
      </c>
      <c r="C738" s="3" t="s">
        <v>1638</v>
      </c>
      <c r="D738" s="3" t="s">
        <v>5747</v>
      </c>
      <c r="E738" s="5">
        <v>500</v>
      </c>
      <c r="F738" s="5">
        <v>519</v>
      </c>
      <c r="G738" t="s">
        <v>8219</v>
      </c>
      <c r="H738" t="s">
        <v>8224</v>
      </c>
      <c r="I738" t="s">
        <v>8246</v>
      </c>
      <c r="J738">
        <v>1262302740</v>
      </c>
      <c r="K738">
        <v>1257444140</v>
      </c>
      <c r="L738" t="b">
        <v>0</v>
      </c>
      <c r="M738">
        <v>15</v>
      </c>
      <c r="N738" t="b">
        <v>1</v>
      </c>
      <c r="O738" t="s">
        <v>8276</v>
      </c>
      <c r="P738" s="9">
        <f>IFERROR(F738/M738,"NULL")</f>
        <v>34.6</v>
      </c>
      <c r="Q738" t="str">
        <f>LEFT(O738,SEARCH("/",O738,1)-1)</f>
        <v>music</v>
      </c>
      <c r="R738" t="str">
        <f>RIGHT(O738,LEN(O738)-SEARCH("/",O738,1))</f>
        <v>rock</v>
      </c>
      <c r="S738" s="17">
        <f>(((K738/60)/60)/24)+DATE(1970,1,1)</f>
        <v>40122.751620370371</v>
      </c>
      <c r="T738" s="15">
        <f>(((J738/60)/60)/24)+DATE(1970,1,1)</f>
        <v>40178.98541666667</v>
      </c>
      <c r="U738" t="b">
        <f>AND(L738,N738)</f>
        <v>0</v>
      </c>
    </row>
    <row r="739" spans="1:21" ht="20" customHeight="1" x14ac:dyDescent="0.35">
      <c r="A739" s="13">
        <f>F739/E739</f>
        <v>1.05</v>
      </c>
      <c r="B739">
        <v>1638</v>
      </c>
      <c r="C739" s="3" t="s">
        <v>1639</v>
      </c>
      <c r="D739" s="3" t="s">
        <v>5748</v>
      </c>
      <c r="E739" s="5">
        <v>1000</v>
      </c>
      <c r="F739" s="5">
        <v>1050</v>
      </c>
      <c r="G739" t="s">
        <v>8219</v>
      </c>
      <c r="H739" t="s">
        <v>8224</v>
      </c>
      <c r="I739" t="s">
        <v>8246</v>
      </c>
      <c r="J739">
        <v>1362086700</v>
      </c>
      <c r="K739">
        <v>1358180968</v>
      </c>
      <c r="L739" t="b">
        <v>0</v>
      </c>
      <c r="M739">
        <v>27</v>
      </c>
      <c r="N739" t="b">
        <v>1</v>
      </c>
      <c r="O739" t="s">
        <v>8276</v>
      </c>
      <c r="P739" s="9">
        <f>IFERROR(F739/M739,"NULL")</f>
        <v>38.888888888888886</v>
      </c>
      <c r="Q739" t="str">
        <f>LEFT(O739,SEARCH("/",O739,1)-1)</f>
        <v>music</v>
      </c>
      <c r="R739" t="str">
        <f>RIGHT(O739,LEN(O739)-SEARCH("/",O739,1))</f>
        <v>rock</v>
      </c>
      <c r="S739" s="17">
        <f>(((K739/60)/60)/24)+DATE(1970,1,1)</f>
        <v>41288.68712962963</v>
      </c>
      <c r="T739" s="15">
        <f>(((J739/60)/60)/24)+DATE(1970,1,1)</f>
        <v>41333.892361111109</v>
      </c>
      <c r="U739" t="b">
        <f>AND(L739,N739)</f>
        <v>0</v>
      </c>
    </row>
    <row r="740" spans="1:21" ht="20" customHeight="1" x14ac:dyDescent="0.35">
      <c r="A740" s="13">
        <f>F740/E740</f>
        <v>1</v>
      </c>
      <c r="B740">
        <v>1639</v>
      </c>
      <c r="C740" s="3" t="s">
        <v>1640</v>
      </c>
      <c r="D740" s="3" t="s">
        <v>5749</v>
      </c>
      <c r="E740" s="5">
        <v>1800</v>
      </c>
      <c r="F740" s="5">
        <v>1800</v>
      </c>
      <c r="G740" t="s">
        <v>8219</v>
      </c>
      <c r="H740" t="s">
        <v>8224</v>
      </c>
      <c r="I740" t="s">
        <v>8246</v>
      </c>
      <c r="J740">
        <v>1330789165</v>
      </c>
      <c r="K740">
        <v>1328197165</v>
      </c>
      <c r="L740" t="b">
        <v>0</v>
      </c>
      <c r="M740">
        <v>19</v>
      </c>
      <c r="N740" t="b">
        <v>1</v>
      </c>
      <c r="O740" t="s">
        <v>8276</v>
      </c>
      <c r="P740" s="9">
        <f>IFERROR(F740/M740,"NULL")</f>
        <v>94.736842105263165</v>
      </c>
      <c r="Q740" t="str">
        <f>LEFT(O740,SEARCH("/",O740,1)-1)</f>
        <v>music</v>
      </c>
      <c r="R740" t="str">
        <f>RIGHT(O740,LEN(O740)-SEARCH("/",O740,1))</f>
        <v>rock</v>
      </c>
      <c r="S740" s="17">
        <f>(((K740/60)/60)/24)+DATE(1970,1,1)</f>
        <v>40941.652372685188</v>
      </c>
      <c r="T740" s="15">
        <f>(((J740/60)/60)/24)+DATE(1970,1,1)</f>
        <v>40971.652372685188</v>
      </c>
      <c r="U740" t="b">
        <f>AND(L740,N740)</f>
        <v>0</v>
      </c>
    </row>
    <row r="741" spans="1:21" ht="20" customHeight="1" x14ac:dyDescent="0.35">
      <c r="A741" s="13">
        <f>F741/E741</f>
        <v>1.6986000000000001</v>
      </c>
      <c r="B741">
        <v>1640</v>
      </c>
      <c r="C741" s="3" t="s">
        <v>1641</v>
      </c>
      <c r="D741" s="3" t="s">
        <v>5750</v>
      </c>
      <c r="E741" s="5">
        <v>400</v>
      </c>
      <c r="F741" s="5">
        <v>679.44</v>
      </c>
      <c r="G741" t="s">
        <v>8219</v>
      </c>
      <c r="H741" t="s">
        <v>8224</v>
      </c>
      <c r="I741" t="s">
        <v>8246</v>
      </c>
      <c r="J741">
        <v>1280800740</v>
      </c>
      <c r="K741">
        <v>1279603955</v>
      </c>
      <c r="L741" t="b">
        <v>0</v>
      </c>
      <c r="M741">
        <v>17</v>
      </c>
      <c r="N741" t="b">
        <v>1</v>
      </c>
      <c r="O741" t="s">
        <v>8276</v>
      </c>
      <c r="P741" s="9">
        <f>IFERROR(F741/M741,"NULL")</f>
        <v>39.967058823529413</v>
      </c>
      <c r="Q741" t="str">
        <f>LEFT(O741,SEARCH("/",O741,1)-1)</f>
        <v>music</v>
      </c>
      <c r="R741" t="str">
        <f>RIGHT(O741,LEN(O741)-SEARCH("/",O741,1))</f>
        <v>rock</v>
      </c>
      <c r="S741" s="17">
        <f>(((K741/60)/60)/24)+DATE(1970,1,1)</f>
        <v>40379.23096064815</v>
      </c>
      <c r="T741" s="15">
        <f>(((J741/60)/60)/24)+DATE(1970,1,1)</f>
        <v>40393.082638888889</v>
      </c>
      <c r="U741" t="b">
        <f>AND(L741,N741)</f>
        <v>0</v>
      </c>
    </row>
    <row r="742" spans="1:21" ht="20" customHeight="1" x14ac:dyDescent="0.35">
      <c r="A742" s="13">
        <f>F742/E742</f>
        <v>1.014</v>
      </c>
      <c r="B742">
        <v>1641</v>
      </c>
      <c r="C742" s="3" t="s">
        <v>1642</v>
      </c>
      <c r="D742" s="3" t="s">
        <v>5751</v>
      </c>
      <c r="E742" s="5">
        <v>2500</v>
      </c>
      <c r="F742" s="5">
        <v>2535</v>
      </c>
      <c r="G742" t="s">
        <v>8219</v>
      </c>
      <c r="H742" t="s">
        <v>8224</v>
      </c>
      <c r="I742" t="s">
        <v>8246</v>
      </c>
      <c r="J742">
        <v>1418998744</v>
      </c>
      <c r="K742">
        <v>1416406744</v>
      </c>
      <c r="L742" t="b">
        <v>0</v>
      </c>
      <c r="M742">
        <v>26</v>
      </c>
      <c r="N742" t="b">
        <v>1</v>
      </c>
      <c r="O742" t="s">
        <v>8292</v>
      </c>
      <c r="P742" s="9">
        <f>IFERROR(F742/M742,"NULL")</f>
        <v>97.5</v>
      </c>
      <c r="Q742" t="str">
        <f>LEFT(O742,SEARCH("/",O742,1)-1)</f>
        <v>music</v>
      </c>
      <c r="R742" t="str">
        <f>RIGHT(O742,LEN(O742)-SEARCH("/",O742,1))</f>
        <v>pop</v>
      </c>
      <c r="S742" s="17">
        <f>(((K742/60)/60)/24)+DATE(1970,1,1)</f>
        <v>41962.596574074079</v>
      </c>
      <c r="T742" s="15">
        <f>(((J742/60)/60)/24)+DATE(1970,1,1)</f>
        <v>41992.596574074079</v>
      </c>
      <c r="U742" t="b">
        <f>AND(L742,N742)</f>
        <v>0</v>
      </c>
    </row>
    <row r="743" spans="1:21" ht="20" customHeight="1" x14ac:dyDescent="0.35">
      <c r="A743" s="13">
        <f>F743/E743</f>
        <v>1</v>
      </c>
      <c r="B743">
        <v>1642</v>
      </c>
      <c r="C743" s="3" t="s">
        <v>1643</v>
      </c>
      <c r="D743" s="3" t="s">
        <v>5752</v>
      </c>
      <c r="E743" s="5">
        <v>1200</v>
      </c>
      <c r="F743" s="5">
        <v>1200</v>
      </c>
      <c r="G743" t="s">
        <v>8219</v>
      </c>
      <c r="H743" t="s">
        <v>8224</v>
      </c>
      <c r="I743" t="s">
        <v>8246</v>
      </c>
      <c r="J743">
        <v>1308011727</v>
      </c>
      <c r="K743">
        <v>1306283727</v>
      </c>
      <c r="L743" t="b">
        <v>0</v>
      </c>
      <c r="M743">
        <v>28</v>
      </c>
      <c r="N743" t="b">
        <v>1</v>
      </c>
      <c r="O743" t="s">
        <v>8292</v>
      </c>
      <c r="P743" s="9">
        <f>IFERROR(F743/M743,"NULL")</f>
        <v>42.857142857142854</v>
      </c>
      <c r="Q743" t="str">
        <f>LEFT(O743,SEARCH("/",O743,1)-1)</f>
        <v>music</v>
      </c>
      <c r="R743" t="str">
        <f>RIGHT(O743,LEN(O743)-SEARCH("/",O743,1))</f>
        <v>pop</v>
      </c>
      <c r="S743" s="17">
        <f>(((K743/60)/60)/24)+DATE(1970,1,1)</f>
        <v>40688.024618055555</v>
      </c>
      <c r="T743" s="15">
        <f>(((J743/60)/60)/24)+DATE(1970,1,1)</f>
        <v>40708.024618055555</v>
      </c>
      <c r="U743" t="b">
        <f>AND(L743,N743)</f>
        <v>0</v>
      </c>
    </row>
    <row r="744" spans="1:21" ht="20" customHeight="1" x14ac:dyDescent="0.35">
      <c r="A744" s="13">
        <f>F744/E744</f>
        <v>1.2470000000000001</v>
      </c>
      <c r="B744">
        <v>1643</v>
      </c>
      <c r="C744" s="3" t="s">
        <v>1644</v>
      </c>
      <c r="D744" s="3" t="s">
        <v>5753</v>
      </c>
      <c r="E744" s="5">
        <v>5000</v>
      </c>
      <c r="F744" s="5">
        <v>6235</v>
      </c>
      <c r="G744" t="s">
        <v>8219</v>
      </c>
      <c r="H744" t="s">
        <v>8224</v>
      </c>
      <c r="I744" t="s">
        <v>8246</v>
      </c>
      <c r="J744">
        <v>1348516012</v>
      </c>
      <c r="K744">
        <v>1345924012</v>
      </c>
      <c r="L744" t="b">
        <v>0</v>
      </c>
      <c r="M744">
        <v>37</v>
      </c>
      <c r="N744" t="b">
        <v>1</v>
      </c>
      <c r="O744" t="s">
        <v>8292</v>
      </c>
      <c r="P744" s="9">
        <f>IFERROR(F744/M744,"NULL")</f>
        <v>168.51351351351352</v>
      </c>
      <c r="Q744" t="str">
        <f>LEFT(O744,SEARCH("/",O744,1)-1)</f>
        <v>music</v>
      </c>
      <c r="R744" t="str">
        <f>RIGHT(O744,LEN(O744)-SEARCH("/",O744,1))</f>
        <v>pop</v>
      </c>
      <c r="S744" s="17">
        <f>(((K744/60)/60)/24)+DATE(1970,1,1)</f>
        <v>41146.824212962965</v>
      </c>
      <c r="T744" s="15">
        <f>(((J744/60)/60)/24)+DATE(1970,1,1)</f>
        <v>41176.824212962965</v>
      </c>
      <c r="U744" t="b">
        <f>AND(L744,N744)</f>
        <v>0</v>
      </c>
    </row>
    <row r="745" spans="1:21" ht="20" customHeight="1" x14ac:dyDescent="0.35">
      <c r="A745" s="13">
        <f>F745/E745</f>
        <v>1.095</v>
      </c>
      <c r="B745">
        <v>1644</v>
      </c>
      <c r="C745" s="3" t="s">
        <v>1645</v>
      </c>
      <c r="D745" s="3" t="s">
        <v>5754</v>
      </c>
      <c r="E745" s="5">
        <v>10000</v>
      </c>
      <c r="F745" s="5">
        <v>10950</v>
      </c>
      <c r="G745" t="s">
        <v>8219</v>
      </c>
      <c r="H745" t="s">
        <v>8224</v>
      </c>
      <c r="I745" t="s">
        <v>8246</v>
      </c>
      <c r="J745">
        <v>1353551160</v>
      </c>
      <c r="K745">
        <v>1348363560</v>
      </c>
      <c r="L745" t="b">
        <v>0</v>
      </c>
      <c r="M745">
        <v>128</v>
      </c>
      <c r="N745" t="b">
        <v>1</v>
      </c>
      <c r="O745" t="s">
        <v>8292</v>
      </c>
      <c r="P745" s="9">
        <f>IFERROR(F745/M745,"NULL")</f>
        <v>85.546875</v>
      </c>
      <c r="Q745" t="str">
        <f>LEFT(O745,SEARCH("/",O745,1)-1)</f>
        <v>music</v>
      </c>
      <c r="R745" t="str">
        <f>RIGHT(O745,LEN(O745)-SEARCH("/",O745,1))</f>
        <v>pop</v>
      </c>
      <c r="S745" s="17">
        <f>(((K745/60)/60)/24)+DATE(1970,1,1)</f>
        <v>41175.05972222222</v>
      </c>
      <c r="T745" s="15">
        <f>(((J745/60)/60)/24)+DATE(1970,1,1)</f>
        <v>41235.101388888892</v>
      </c>
      <c r="U745" t="b">
        <f>AND(L745,N745)</f>
        <v>0</v>
      </c>
    </row>
    <row r="746" spans="1:21" ht="20" customHeight="1" x14ac:dyDescent="0.35">
      <c r="A746" s="13">
        <f>F746/E746</f>
        <v>1.1080000000000001</v>
      </c>
      <c r="B746">
        <v>1645</v>
      </c>
      <c r="C746" s="3" t="s">
        <v>1646</v>
      </c>
      <c r="D746" s="3" t="s">
        <v>5755</v>
      </c>
      <c r="E746" s="5">
        <v>5000</v>
      </c>
      <c r="F746" s="5">
        <v>5540</v>
      </c>
      <c r="G746" t="s">
        <v>8219</v>
      </c>
      <c r="H746" t="s">
        <v>8224</v>
      </c>
      <c r="I746" t="s">
        <v>8246</v>
      </c>
      <c r="J746">
        <v>1379515740</v>
      </c>
      <c r="K746">
        <v>1378306140</v>
      </c>
      <c r="L746" t="b">
        <v>0</v>
      </c>
      <c r="M746">
        <v>10</v>
      </c>
      <c r="N746" t="b">
        <v>1</v>
      </c>
      <c r="O746" t="s">
        <v>8292</v>
      </c>
      <c r="P746" s="9">
        <f>IFERROR(F746/M746,"NULL")</f>
        <v>554</v>
      </c>
      <c r="Q746" t="str">
        <f>LEFT(O746,SEARCH("/",O746,1)-1)</f>
        <v>music</v>
      </c>
      <c r="R746" t="str">
        <f>RIGHT(O746,LEN(O746)-SEARCH("/",O746,1))</f>
        <v>pop</v>
      </c>
      <c r="S746" s="17">
        <f>(((K746/60)/60)/24)+DATE(1970,1,1)</f>
        <v>41521.617361111108</v>
      </c>
      <c r="T746" s="15">
        <f>(((J746/60)/60)/24)+DATE(1970,1,1)</f>
        <v>41535.617361111108</v>
      </c>
      <c r="U746" t="b">
        <f>AND(L746,N746)</f>
        <v>0</v>
      </c>
    </row>
    <row r="747" spans="1:21" ht="20" customHeight="1" x14ac:dyDescent="0.35">
      <c r="A747" s="13">
        <f>F747/E747</f>
        <v>1.1020000000000001</v>
      </c>
      <c r="B747">
        <v>1646</v>
      </c>
      <c r="C747" s="3" t="s">
        <v>1647</v>
      </c>
      <c r="D747" s="3" t="s">
        <v>5756</v>
      </c>
      <c r="E747" s="5">
        <v>2000</v>
      </c>
      <c r="F747" s="5">
        <v>2204</v>
      </c>
      <c r="G747" t="s">
        <v>8219</v>
      </c>
      <c r="H747" t="s">
        <v>8225</v>
      </c>
      <c r="I747" t="s">
        <v>8247</v>
      </c>
      <c r="J747">
        <v>1408039860</v>
      </c>
      <c r="K747">
        <v>1405248503</v>
      </c>
      <c r="L747" t="b">
        <v>0</v>
      </c>
      <c r="M747">
        <v>83</v>
      </c>
      <c r="N747" t="b">
        <v>1</v>
      </c>
      <c r="O747" t="s">
        <v>8292</v>
      </c>
      <c r="P747" s="9">
        <f>IFERROR(F747/M747,"NULL")</f>
        <v>26.554216867469879</v>
      </c>
      <c r="Q747" t="str">
        <f>LEFT(O747,SEARCH("/",O747,1)-1)</f>
        <v>music</v>
      </c>
      <c r="R747" t="str">
        <f>RIGHT(O747,LEN(O747)-SEARCH("/",O747,1))</f>
        <v>pop</v>
      </c>
      <c r="S747" s="17">
        <f>(((K747/60)/60)/24)+DATE(1970,1,1)</f>
        <v>41833.450266203705</v>
      </c>
      <c r="T747" s="15">
        <f>(((J747/60)/60)/24)+DATE(1970,1,1)</f>
        <v>41865.757638888892</v>
      </c>
      <c r="U747" t="b">
        <f>AND(L747,N747)</f>
        <v>0</v>
      </c>
    </row>
    <row r="748" spans="1:21" ht="20" customHeight="1" x14ac:dyDescent="0.35">
      <c r="A748" s="13">
        <f>F748/E748</f>
        <v>1.0471999999999999</v>
      </c>
      <c r="B748">
        <v>1647</v>
      </c>
      <c r="C748" s="3" t="s">
        <v>1648</v>
      </c>
      <c r="D748" s="3" t="s">
        <v>5757</v>
      </c>
      <c r="E748" s="5">
        <v>5000</v>
      </c>
      <c r="F748" s="5">
        <v>5236</v>
      </c>
      <c r="G748" t="s">
        <v>8219</v>
      </c>
      <c r="H748" t="s">
        <v>8224</v>
      </c>
      <c r="I748" t="s">
        <v>8246</v>
      </c>
      <c r="J748">
        <v>1339235377</v>
      </c>
      <c r="K748">
        <v>1336643377</v>
      </c>
      <c r="L748" t="b">
        <v>0</v>
      </c>
      <c r="M748">
        <v>46</v>
      </c>
      <c r="N748" t="b">
        <v>1</v>
      </c>
      <c r="O748" t="s">
        <v>8292</v>
      </c>
      <c r="P748" s="9">
        <f>IFERROR(F748/M748,"NULL")</f>
        <v>113.82608695652173</v>
      </c>
      <c r="Q748" t="str">
        <f>LEFT(O748,SEARCH("/",O748,1)-1)</f>
        <v>music</v>
      </c>
      <c r="R748" t="str">
        <f>RIGHT(O748,LEN(O748)-SEARCH("/",O748,1))</f>
        <v>pop</v>
      </c>
      <c r="S748" s="17">
        <f>(((K748/60)/60)/24)+DATE(1970,1,1)</f>
        <v>41039.409456018519</v>
      </c>
      <c r="T748" s="15">
        <f>(((J748/60)/60)/24)+DATE(1970,1,1)</f>
        <v>41069.409456018519</v>
      </c>
      <c r="U748" t="b">
        <f>AND(L748,N748)</f>
        <v>0</v>
      </c>
    </row>
    <row r="749" spans="1:21" ht="20" customHeight="1" x14ac:dyDescent="0.35">
      <c r="A749" s="13">
        <f>F749/E749</f>
        <v>1.2526086956521738</v>
      </c>
      <c r="B749">
        <v>1648</v>
      </c>
      <c r="C749" s="3" t="s">
        <v>1649</v>
      </c>
      <c r="D749" s="3" t="s">
        <v>5758</v>
      </c>
      <c r="E749" s="5">
        <v>2300</v>
      </c>
      <c r="F749" s="5">
        <v>2881</v>
      </c>
      <c r="G749" t="s">
        <v>8219</v>
      </c>
      <c r="H749" t="s">
        <v>8224</v>
      </c>
      <c r="I749" t="s">
        <v>8246</v>
      </c>
      <c r="J749">
        <v>1300636482</v>
      </c>
      <c r="K749">
        <v>1298048082</v>
      </c>
      <c r="L749" t="b">
        <v>0</v>
      </c>
      <c r="M749">
        <v>90</v>
      </c>
      <c r="N749" t="b">
        <v>1</v>
      </c>
      <c r="O749" t="s">
        <v>8292</v>
      </c>
      <c r="P749" s="9">
        <f>IFERROR(F749/M749,"NULL")</f>
        <v>32.011111111111113</v>
      </c>
      <c r="Q749" t="str">
        <f>LEFT(O749,SEARCH("/",O749,1)-1)</f>
        <v>music</v>
      </c>
      <c r="R749" t="str">
        <f>RIGHT(O749,LEN(O749)-SEARCH("/",O749,1))</f>
        <v>pop</v>
      </c>
      <c r="S749" s="17">
        <f>(((K749/60)/60)/24)+DATE(1970,1,1)</f>
        <v>40592.704652777778</v>
      </c>
      <c r="T749" s="15">
        <f>(((J749/60)/60)/24)+DATE(1970,1,1)</f>
        <v>40622.662986111114</v>
      </c>
      <c r="U749" t="b">
        <f>AND(L749,N749)</f>
        <v>0</v>
      </c>
    </row>
    <row r="750" spans="1:21" ht="20" customHeight="1" x14ac:dyDescent="0.35">
      <c r="A750" s="13">
        <f>F750/E750</f>
        <v>1.0058763157894737</v>
      </c>
      <c r="B750">
        <v>1649</v>
      </c>
      <c r="C750" s="3" t="s">
        <v>1650</v>
      </c>
      <c r="D750" s="3" t="s">
        <v>5759</v>
      </c>
      <c r="E750" s="5">
        <v>3800</v>
      </c>
      <c r="F750" s="5">
        <v>3822.33</v>
      </c>
      <c r="G750" t="s">
        <v>8219</v>
      </c>
      <c r="H750" t="s">
        <v>8224</v>
      </c>
      <c r="I750" t="s">
        <v>8246</v>
      </c>
      <c r="J750">
        <v>1400862355</v>
      </c>
      <c r="K750">
        <v>1396974355</v>
      </c>
      <c r="L750" t="b">
        <v>0</v>
      </c>
      <c r="M750">
        <v>81</v>
      </c>
      <c r="N750" t="b">
        <v>1</v>
      </c>
      <c r="O750" t="s">
        <v>8292</v>
      </c>
      <c r="P750" s="9">
        <f>IFERROR(F750/M750,"NULL")</f>
        <v>47.189259259259259</v>
      </c>
      <c r="Q750" t="str">
        <f>LEFT(O750,SEARCH("/",O750,1)-1)</f>
        <v>music</v>
      </c>
      <c r="R750" t="str">
        <f>RIGHT(O750,LEN(O750)-SEARCH("/",O750,1))</f>
        <v>pop</v>
      </c>
      <c r="S750" s="17">
        <f>(((K750/60)/60)/24)+DATE(1970,1,1)</f>
        <v>41737.684664351851</v>
      </c>
      <c r="T750" s="15">
        <f>(((J750/60)/60)/24)+DATE(1970,1,1)</f>
        <v>41782.684664351851</v>
      </c>
      <c r="U750" t="b">
        <f>AND(L750,N750)</f>
        <v>0</v>
      </c>
    </row>
    <row r="751" spans="1:21" ht="20" customHeight="1" x14ac:dyDescent="0.35">
      <c r="A751" s="13">
        <f>F751/E751</f>
        <v>1.4155</v>
      </c>
      <c r="B751">
        <v>1650</v>
      </c>
      <c r="C751" s="3" t="s">
        <v>1651</v>
      </c>
      <c r="D751" s="3" t="s">
        <v>5760</v>
      </c>
      <c r="E751" s="5">
        <v>2000</v>
      </c>
      <c r="F751" s="5">
        <v>2831</v>
      </c>
      <c r="G751" t="s">
        <v>8219</v>
      </c>
      <c r="H751" t="s">
        <v>8224</v>
      </c>
      <c r="I751" t="s">
        <v>8246</v>
      </c>
      <c r="J751">
        <v>1381314437</v>
      </c>
      <c r="K751">
        <v>1378722437</v>
      </c>
      <c r="L751" t="b">
        <v>0</v>
      </c>
      <c r="M751">
        <v>32</v>
      </c>
      <c r="N751" t="b">
        <v>1</v>
      </c>
      <c r="O751" t="s">
        <v>8292</v>
      </c>
      <c r="P751" s="9">
        <f>IFERROR(F751/M751,"NULL")</f>
        <v>88.46875</v>
      </c>
      <c r="Q751" t="str">
        <f>LEFT(O751,SEARCH("/",O751,1)-1)</f>
        <v>music</v>
      </c>
      <c r="R751" t="str">
        <f>RIGHT(O751,LEN(O751)-SEARCH("/",O751,1))</f>
        <v>pop</v>
      </c>
      <c r="S751" s="17">
        <f>(((K751/60)/60)/24)+DATE(1970,1,1)</f>
        <v>41526.435613425929</v>
      </c>
      <c r="T751" s="15">
        <f>(((J751/60)/60)/24)+DATE(1970,1,1)</f>
        <v>41556.435613425929</v>
      </c>
      <c r="U751" t="b">
        <f>AND(L751,N751)</f>
        <v>0</v>
      </c>
    </row>
    <row r="752" spans="1:21" ht="20" customHeight="1" x14ac:dyDescent="0.35">
      <c r="A752" s="13">
        <f>F752/E752</f>
        <v>1.0075000000000001</v>
      </c>
      <c r="B752">
        <v>1651</v>
      </c>
      <c r="C752" s="3" t="s">
        <v>1652</v>
      </c>
      <c r="D752" s="3" t="s">
        <v>5761</v>
      </c>
      <c r="E752" s="5">
        <v>2000</v>
      </c>
      <c r="F752" s="5">
        <v>2015</v>
      </c>
      <c r="G752" t="s">
        <v>8219</v>
      </c>
      <c r="H752" t="s">
        <v>8224</v>
      </c>
      <c r="I752" t="s">
        <v>8246</v>
      </c>
      <c r="J752">
        <v>1303801140</v>
      </c>
      <c r="K752">
        <v>1300916220</v>
      </c>
      <c r="L752" t="b">
        <v>0</v>
      </c>
      <c r="M752">
        <v>20</v>
      </c>
      <c r="N752" t="b">
        <v>1</v>
      </c>
      <c r="O752" t="s">
        <v>8292</v>
      </c>
      <c r="P752" s="9">
        <f>IFERROR(F752/M752,"NULL")</f>
        <v>100.75</v>
      </c>
      <c r="Q752" t="str">
        <f>LEFT(O752,SEARCH("/",O752,1)-1)</f>
        <v>music</v>
      </c>
      <c r="R752" t="str">
        <f>RIGHT(O752,LEN(O752)-SEARCH("/",O752,1))</f>
        <v>pop</v>
      </c>
      <c r="S752" s="17">
        <f>(((K752/60)/60)/24)+DATE(1970,1,1)</f>
        <v>40625.900694444441</v>
      </c>
      <c r="T752" s="15">
        <f>(((J752/60)/60)/24)+DATE(1970,1,1)</f>
        <v>40659.290972222225</v>
      </c>
      <c r="U752" t="b">
        <f>AND(L752,N752)</f>
        <v>0</v>
      </c>
    </row>
    <row r="753" spans="1:21" ht="20" customHeight="1" x14ac:dyDescent="0.35">
      <c r="A753" s="13">
        <f>F753/E753</f>
        <v>1.0066666666666666</v>
      </c>
      <c r="B753">
        <v>1652</v>
      </c>
      <c r="C753" s="3" t="s">
        <v>1653</v>
      </c>
      <c r="D753" s="3" t="s">
        <v>5762</v>
      </c>
      <c r="E753" s="5">
        <v>4500</v>
      </c>
      <c r="F753" s="5">
        <v>4530</v>
      </c>
      <c r="G753" t="s">
        <v>8219</v>
      </c>
      <c r="H753" t="s">
        <v>8224</v>
      </c>
      <c r="I753" t="s">
        <v>8246</v>
      </c>
      <c r="J753">
        <v>1385297393</v>
      </c>
      <c r="K753">
        <v>1382701793</v>
      </c>
      <c r="L753" t="b">
        <v>0</v>
      </c>
      <c r="M753">
        <v>70</v>
      </c>
      <c r="N753" t="b">
        <v>1</v>
      </c>
      <c r="O753" t="s">
        <v>8292</v>
      </c>
      <c r="P753" s="9">
        <f>IFERROR(F753/M753,"NULL")</f>
        <v>64.714285714285708</v>
      </c>
      <c r="Q753" t="str">
        <f>LEFT(O753,SEARCH("/",O753,1)-1)</f>
        <v>music</v>
      </c>
      <c r="R753" t="str">
        <f>RIGHT(O753,LEN(O753)-SEARCH("/",O753,1))</f>
        <v>pop</v>
      </c>
      <c r="S753" s="17">
        <f>(((K753/60)/60)/24)+DATE(1970,1,1)</f>
        <v>41572.492974537039</v>
      </c>
      <c r="T753" s="15">
        <f>(((J753/60)/60)/24)+DATE(1970,1,1)</f>
        <v>41602.534641203703</v>
      </c>
      <c r="U753" t="b">
        <f>AND(L753,N753)</f>
        <v>0</v>
      </c>
    </row>
    <row r="754" spans="1:21" ht="20" customHeight="1" x14ac:dyDescent="0.35">
      <c r="A754" s="13">
        <f>F754/E754</f>
        <v>1.7423040000000001</v>
      </c>
      <c r="B754">
        <v>1653</v>
      </c>
      <c r="C754" s="3" t="s">
        <v>1654</v>
      </c>
      <c r="D754" s="3" t="s">
        <v>5763</v>
      </c>
      <c r="E754" s="5">
        <v>5000</v>
      </c>
      <c r="F754" s="5">
        <v>8711.52</v>
      </c>
      <c r="G754" t="s">
        <v>8219</v>
      </c>
      <c r="H754" t="s">
        <v>8224</v>
      </c>
      <c r="I754" t="s">
        <v>8246</v>
      </c>
      <c r="J754">
        <v>1303675296</v>
      </c>
      <c r="K754">
        <v>1300996896</v>
      </c>
      <c r="L754" t="b">
        <v>0</v>
      </c>
      <c r="M754">
        <v>168</v>
      </c>
      <c r="N754" t="b">
        <v>1</v>
      </c>
      <c r="O754" t="s">
        <v>8292</v>
      </c>
      <c r="P754" s="9">
        <f>IFERROR(F754/M754,"NULL")</f>
        <v>51.854285714285716</v>
      </c>
      <c r="Q754" t="str">
        <f>LEFT(O754,SEARCH("/",O754,1)-1)</f>
        <v>music</v>
      </c>
      <c r="R754" t="str">
        <f>RIGHT(O754,LEN(O754)-SEARCH("/",O754,1))</f>
        <v>pop</v>
      </c>
      <c r="S754" s="17">
        <f>(((K754/60)/60)/24)+DATE(1970,1,1)</f>
        <v>40626.834444444445</v>
      </c>
      <c r="T754" s="15">
        <f>(((J754/60)/60)/24)+DATE(1970,1,1)</f>
        <v>40657.834444444445</v>
      </c>
      <c r="U754" t="b">
        <f>AND(L754,N754)</f>
        <v>0</v>
      </c>
    </row>
    <row r="755" spans="1:21" ht="20" customHeight="1" x14ac:dyDescent="0.35">
      <c r="A755" s="13">
        <f>F755/E755</f>
        <v>1.199090909090909</v>
      </c>
      <c r="B755">
        <v>1654</v>
      </c>
      <c r="C755" s="3" t="s">
        <v>1655</v>
      </c>
      <c r="D755" s="3" t="s">
        <v>5764</v>
      </c>
      <c r="E755" s="5">
        <v>1100</v>
      </c>
      <c r="F755" s="5">
        <v>1319</v>
      </c>
      <c r="G755" t="s">
        <v>8219</v>
      </c>
      <c r="H755" t="s">
        <v>8224</v>
      </c>
      <c r="I755" t="s">
        <v>8246</v>
      </c>
      <c r="J755">
        <v>1334784160</v>
      </c>
      <c r="K755">
        <v>1332192160</v>
      </c>
      <c r="L755" t="b">
        <v>0</v>
      </c>
      <c r="M755">
        <v>34</v>
      </c>
      <c r="N755" t="b">
        <v>1</v>
      </c>
      <c r="O755" t="s">
        <v>8292</v>
      </c>
      <c r="P755" s="9">
        <f>IFERROR(F755/M755,"NULL")</f>
        <v>38.794117647058826</v>
      </c>
      <c r="Q755" t="str">
        <f>LEFT(O755,SEARCH("/",O755,1)-1)</f>
        <v>music</v>
      </c>
      <c r="R755" t="str">
        <f>RIGHT(O755,LEN(O755)-SEARCH("/",O755,1))</f>
        <v>pop</v>
      </c>
      <c r="S755" s="17">
        <f>(((K755/60)/60)/24)+DATE(1970,1,1)</f>
        <v>40987.890740740739</v>
      </c>
      <c r="T755" s="15">
        <f>(((J755/60)/60)/24)+DATE(1970,1,1)</f>
        <v>41017.890740740739</v>
      </c>
      <c r="U755" t="b">
        <f>AND(L755,N755)</f>
        <v>0</v>
      </c>
    </row>
    <row r="756" spans="1:21" ht="20" customHeight="1" x14ac:dyDescent="0.35">
      <c r="A756" s="13">
        <f>F756/E756</f>
        <v>1.4286666666666668</v>
      </c>
      <c r="B756">
        <v>1655</v>
      </c>
      <c r="C756" s="3" t="s">
        <v>1656</v>
      </c>
      <c r="D756" s="3" t="s">
        <v>5765</v>
      </c>
      <c r="E756" s="5">
        <v>1500</v>
      </c>
      <c r="F756" s="5">
        <v>2143</v>
      </c>
      <c r="G756" t="s">
        <v>8219</v>
      </c>
      <c r="H756" t="s">
        <v>8224</v>
      </c>
      <c r="I756" t="s">
        <v>8246</v>
      </c>
      <c r="J756">
        <v>1333648820</v>
      </c>
      <c r="K756">
        <v>1331060420</v>
      </c>
      <c r="L756" t="b">
        <v>0</v>
      </c>
      <c r="M756">
        <v>48</v>
      </c>
      <c r="N756" t="b">
        <v>1</v>
      </c>
      <c r="O756" t="s">
        <v>8292</v>
      </c>
      <c r="P756" s="9">
        <f>IFERROR(F756/M756,"NULL")</f>
        <v>44.645833333333336</v>
      </c>
      <c r="Q756" t="str">
        <f>LEFT(O756,SEARCH("/",O756,1)-1)</f>
        <v>music</v>
      </c>
      <c r="R756" t="str">
        <f>RIGHT(O756,LEN(O756)-SEARCH("/",O756,1))</f>
        <v>pop</v>
      </c>
      <c r="S756" s="17">
        <f>(((K756/60)/60)/24)+DATE(1970,1,1)</f>
        <v>40974.791898148149</v>
      </c>
      <c r="T756" s="15">
        <f>(((J756/60)/60)/24)+DATE(1970,1,1)</f>
        <v>41004.750231481477</v>
      </c>
      <c r="U756" t="b">
        <f>AND(L756,N756)</f>
        <v>0</v>
      </c>
    </row>
    <row r="757" spans="1:21" ht="20" customHeight="1" x14ac:dyDescent="0.35">
      <c r="A757" s="13">
        <f>F757/E757</f>
        <v>1.0033493333333334</v>
      </c>
      <c r="B757">
        <v>1656</v>
      </c>
      <c r="C757" s="3" t="s">
        <v>1657</v>
      </c>
      <c r="D757" s="3" t="s">
        <v>5766</v>
      </c>
      <c r="E757" s="5">
        <v>7500</v>
      </c>
      <c r="F757" s="5">
        <v>7525.12</v>
      </c>
      <c r="G757" t="s">
        <v>8219</v>
      </c>
      <c r="H757" t="s">
        <v>8224</v>
      </c>
      <c r="I757" t="s">
        <v>8246</v>
      </c>
      <c r="J757">
        <v>1355437052</v>
      </c>
      <c r="K757">
        <v>1352845052</v>
      </c>
      <c r="L757" t="b">
        <v>0</v>
      </c>
      <c r="M757">
        <v>48</v>
      </c>
      <c r="N757" t="b">
        <v>1</v>
      </c>
      <c r="O757" t="s">
        <v>8292</v>
      </c>
      <c r="P757" s="9">
        <f>IFERROR(F757/M757,"NULL")</f>
        <v>156.77333333333334</v>
      </c>
      <c r="Q757" t="str">
        <f>LEFT(O757,SEARCH("/",O757,1)-1)</f>
        <v>music</v>
      </c>
      <c r="R757" t="str">
        <f>RIGHT(O757,LEN(O757)-SEARCH("/",O757,1))</f>
        <v>pop</v>
      </c>
      <c r="S757" s="17">
        <f>(((K757/60)/60)/24)+DATE(1970,1,1)</f>
        <v>41226.928842592592</v>
      </c>
      <c r="T757" s="15">
        <f>(((J757/60)/60)/24)+DATE(1970,1,1)</f>
        <v>41256.928842592592</v>
      </c>
      <c r="U757" t="b">
        <f>AND(L757,N757)</f>
        <v>0</v>
      </c>
    </row>
    <row r="758" spans="1:21" ht="20" customHeight="1" x14ac:dyDescent="0.35">
      <c r="A758" s="13">
        <f>F758/E758</f>
        <v>1.0493380000000001</v>
      </c>
      <c r="B758">
        <v>1657</v>
      </c>
      <c r="C758" s="3" t="s">
        <v>1658</v>
      </c>
      <c r="D758" s="3" t="s">
        <v>5767</v>
      </c>
      <c r="E758" s="5">
        <v>25000</v>
      </c>
      <c r="F758" s="5">
        <v>26233.45</v>
      </c>
      <c r="G758" t="s">
        <v>8219</v>
      </c>
      <c r="H758" t="s">
        <v>8224</v>
      </c>
      <c r="I758" t="s">
        <v>8246</v>
      </c>
      <c r="J758">
        <v>1337885168</v>
      </c>
      <c r="K758">
        <v>1335293168</v>
      </c>
      <c r="L758" t="b">
        <v>0</v>
      </c>
      <c r="M758">
        <v>221</v>
      </c>
      <c r="N758" t="b">
        <v>1</v>
      </c>
      <c r="O758" t="s">
        <v>8292</v>
      </c>
      <c r="P758" s="9">
        <f>IFERROR(F758/M758,"NULL")</f>
        <v>118.70339366515837</v>
      </c>
      <c r="Q758" t="str">
        <f>LEFT(O758,SEARCH("/",O758,1)-1)</f>
        <v>music</v>
      </c>
      <c r="R758" t="str">
        <f>RIGHT(O758,LEN(O758)-SEARCH("/",O758,1))</f>
        <v>pop</v>
      </c>
      <c r="S758" s="17">
        <f>(((K758/60)/60)/24)+DATE(1970,1,1)</f>
        <v>41023.782037037039</v>
      </c>
      <c r="T758" s="15">
        <f>(((J758/60)/60)/24)+DATE(1970,1,1)</f>
        <v>41053.782037037039</v>
      </c>
      <c r="U758" t="b">
        <f>AND(L758,N758)</f>
        <v>0</v>
      </c>
    </row>
    <row r="759" spans="1:21" ht="20" customHeight="1" x14ac:dyDescent="0.35">
      <c r="A759" s="13">
        <f>F759/E759</f>
        <v>1.3223333333333334</v>
      </c>
      <c r="B759">
        <v>1658</v>
      </c>
      <c r="C759" s="3" t="s">
        <v>1659</v>
      </c>
      <c r="D759" s="3" t="s">
        <v>5768</v>
      </c>
      <c r="E759" s="5">
        <v>6000</v>
      </c>
      <c r="F759" s="5">
        <v>7934</v>
      </c>
      <c r="G759" t="s">
        <v>8219</v>
      </c>
      <c r="H759" t="s">
        <v>8224</v>
      </c>
      <c r="I759" t="s">
        <v>8246</v>
      </c>
      <c r="J759">
        <v>1355840400</v>
      </c>
      <c r="K759">
        <v>1352524767</v>
      </c>
      <c r="L759" t="b">
        <v>0</v>
      </c>
      <c r="M759">
        <v>107</v>
      </c>
      <c r="N759" t="b">
        <v>1</v>
      </c>
      <c r="O759" t="s">
        <v>8292</v>
      </c>
      <c r="P759" s="9">
        <f>IFERROR(F759/M759,"NULL")</f>
        <v>74.149532710280369</v>
      </c>
      <c r="Q759" t="str">
        <f>LEFT(O759,SEARCH("/",O759,1)-1)</f>
        <v>music</v>
      </c>
      <c r="R759" t="str">
        <f>RIGHT(O759,LEN(O759)-SEARCH("/",O759,1))</f>
        <v>pop</v>
      </c>
      <c r="S759" s="17">
        <f>(((K759/60)/60)/24)+DATE(1970,1,1)</f>
        <v>41223.22184027778</v>
      </c>
      <c r="T759" s="15">
        <f>(((J759/60)/60)/24)+DATE(1970,1,1)</f>
        <v>41261.597222222219</v>
      </c>
      <c r="U759" t="b">
        <f>AND(L759,N759)</f>
        <v>0</v>
      </c>
    </row>
    <row r="760" spans="1:21" ht="20" customHeight="1" x14ac:dyDescent="0.35">
      <c r="A760" s="13">
        <f>F760/E760</f>
        <v>1.1279999999999999</v>
      </c>
      <c r="B760">
        <v>1659</v>
      </c>
      <c r="C760" s="3" t="s">
        <v>1660</v>
      </c>
      <c r="D760" s="3" t="s">
        <v>5769</v>
      </c>
      <c r="E760" s="5">
        <v>500</v>
      </c>
      <c r="F760" s="5">
        <v>564</v>
      </c>
      <c r="G760" t="s">
        <v>8219</v>
      </c>
      <c r="H760" t="s">
        <v>8225</v>
      </c>
      <c r="I760" t="s">
        <v>8247</v>
      </c>
      <c r="J760">
        <v>1387281600</v>
      </c>
      <c r="K760">
        <v>1384811721</v>
      </c>
      <c r="L760" t="b">
        <v>0</v>
      </c>
      <c r="M760">
        <v>45</v>
      </c>
      <c r="N760" t="b">
        <v>1</v>
      </c>
      <c r="O760" t="s">
        <v>8292</v>
      </c>
      <c r="P760" s="9">
        <f>IFERROR(F760/M760,"NULL")</f>
        <v>12.533333333333333</v>
      </c>
      <c r="Q760" t="str">
        <f>LEFT(O760,SEARCH("/",O760,1)-1)</f>
        <v>music</v>
      </c>
      <c r="R760" t="str">
        <f>RIGHT(O760,LEN(O760)-SEARCH("/",O760,1))</f>
        <v>pop</v>
      </c>
      <c r="S760" s="17">
        <f>(((K760/60)/60)/24)+DATE(1970,1,1)</f>
        <v>41596.913437499999</v>
      </c>
      <c r="T760" s="15">
        <f>(((J760/60)/60)/24)+DATE(1970,1,1)</f>
        <v>41625.5</v>
      </c>
      <c r="U760" t="b">
        <f>AND(L760,N760)</f>
        <v>0</v>
      </c>
    </row>
    <row r="761" spans="1:21" ht="20" customHeight="1" x14ac:dyDescent="0.35">
      <c r="A761" s="13">
        <f>F761/E761</f>
        <v>12.5375</v>
      </c>
      <c r="B761">
        <v>1660</v>
      </c>
      <c r="C761" s="3" t="s">
        <v>1661</v>
      </c>
      <c r="D761" s="3" t="s">
        <v>5770</v>
      </c>
      <c r="E761" s="5">
        <v>80</v>
      </c>
      <c r="F761" s="5">
        <v>1003</v>
      </c>
      <c r="G761" t="s">
        <v>8219</v>
      </c>
      <c r="H761" t="s">
        <v>8237</v>
      </c>
      <c r="I761" t="s">
        <v>8249</v>
      </c>
      <c r="J761">
        <v>1462053540</v>
      </c>
      <c r="K761">
        <v>1459355950</v>
      </c>
      <c r="L761" t="b">
        <v>0</v>
      </c>
      <c r="M761">
        <v>36</v>
      </c>
      <c r="N761" t="b">
        <v>1</v>
      </c>
      <c r="O761" t="s">
        <v>8292</v>
      </c>
      <c r="P761" s="9">
        <f>IFERROR(F761/M761,"NULL")</f>
        <v>27.861111111111111</v>
      </c>
      <c r="Q761" t="str">
        <f>LEFT(O761,SEARCH("/",O761,1)-1)</f>
        <v>music</v>
      </c>
      <c r="R761" t="str">
        <f>RIGHT(O761,LEN(O761)-SEARCH("/",O761,1))</f>
        <v>pop</v>
      </c>
      <c r="S761" s="17">
        <f>(((K761/60)/60)/24)+DATE(1970,1,1)</f>
        <v>42459.693865740745</v>
      </c>
      <c r="T761" s="15">
        <f>(((J761/60)/60)/24)+DATE(1970,1,1)</f>
        <v>42490.915972222225</v>
      </c>
      <c r="U761" t="b">
        <f>AND(L761,N761)</f>
        <v>0</v>
      </c>
    </row>
    <row r="762" spans="1:21" ht="20" customHeight="1" x14ac:dyDescent="0.35">
      <c r="A762" s="13">
        <f>F762/E762</f>
        <v>1.0250632911392406</v>
      </c>
      <c r="B762">
        <v>1661</v>
      </c>
      <c r="C762" s="3" t="s">
        <v>1662</v>
      </c>
      <c r="D762" s="3" t="s">
        <v>5771</v>
      </c>
      <c r="E762" s="5">
        <v>7900</v>
      </c>
      <c r="F762" s="5">
        <v>8098</v>
      </c>
      <c r="G762" t="s">
        <v>8219</v>
      </c>
      <c r="H762" t="s">
        <v>8239</v>
      </c>
      <c r="I762" t="s">
        <v>8249</v>
      </c>
      <c r="J762">
        <v>1453064400</v>
      </c>
      <c r="K762">
        <v>1449359831</v>
      </c>
      <c r="L762" t="b">
        <v>0</v>
      </c>
      <c r="M762">
        <v>101</v>
      </c>
      <c r="N762" t="b">
        <v>1</v>
      </c>
      <c r="O762" t="s">
        <v>8292</v>
      </c>
      <c r="P762" s="9">
        <f>IFERROR(F762/M762,"NULL")</f>
        <v>80.178217821782184</v>
      </c>
      <c r="Q762" t="str">
        <f>LEFT(O762,SEARCH("/",O762,1)-1)</f>
        <v>music</v>
      </c>
      <c r="R762" t="str">
        <f>RIGHT(O762,LEN(O762)-SEARCH("/",O762,1))</f>
        <v>pop</v>
      </c>
      <c r="S762" s="17">
        <f>(((K762/60)/60)/24)+DATE(1970,1,1)</f>
        <v>42343.998043981483</v>
      </c>
      <c r="T762" s="15">
        <f>(((J762/60)/60)/24)+DATE(1970,1,1)</f>
        <v>42386.875</v>
      </c>
      <c r="U762" t="b">
        <f>AND(L762,N762)</f>
        <v>0</v>
      </c>
    </row>
    <row r="763" spans="1:21" ht="20" customHeight="1" x14ac:dyDescent="0.35">
      <c r="A763" s="13">
        <f>F763/E763</f>
        <v>1.026375</v>
      </c>
      <c r="B763">
        <v>1662</v>
      </c>
      <c r="C763" s="3" t="s">
        <v>1663</v>
      </c>
      <c r="D763" s="3" t="s">
        <v>5772</v>
      </c>
      <c r="E763" s="5">
        <v>8000</v>
      </c>
      <c r="F763" s="5">
        <v>8211</v>
      </c>
      <c r="G763" t="s">
        <v>8219</v>
      </c>
      <c r="H763" t="s">
        <v>8224</v>
      </c>
      <c r="I763" t="s">
        <v>8246</v>
      </c>
      <c r="J763">
        <v>1325310336</v>
      </c>
      <c r="K763">
        <v>1320122736</v>
      </c>
      <c r="L763" t="b">
        <v>0</v>
      </c>
      <c r="M763">
        <v>62</v>
      </c>
      <c r="N763" t="b">
        <v>1</v>
      </c>
      <c r="O763" t="s">
        <v>8292</v>
      </c>
      <c r="P763" s="9">
        <f>IFERROR(F763/M763,"NULL")</f>
        <v>132.43548387096774</v>
      </c>
      <c r="Q763" t="str">
        <f>LEFT(O763,SEARCH("/",O763,1)-1)</f>
        <v>music</v>
      </c>
      <c r="R763" t="str">
        <f>RIGHT(O763,LEN(O763)-SEARCH("/",O763,1))</f>
        <v>pop</v>
      </c>
      <c r="S763" s="17">
        <f>(((K763/60)/60)/24)+DATE(1970,1,1)</f>
        <v>40848.198333333334</v>
      </c>
      <c r="T763" s="15">
        <f>(((J763/60)/60)/24)+DATE(1970,1,1)</f>
        <v>40908.239999999998</v>
      </c>
      <c r="U763" t="b">
        <f>AND(L763,N763)</f>
        <v>0</v>
      </c>
    </row>
    <row r="764" spans="1:21" ht="20" customHeight="1" x14ac:dyDescent="0.35">
      <c r="A764" s="13">
        <f>F764/E764</f>
        <v>1.08</v>
      </c>
      <c r="B764">
        <v>1663</v>
      </c>
      <c r="C764" s="3" t="s">
        <v>1664</v>
      </c>
      <c r="D764" s="3" t="s">
        <v>5773</v>
      </c>
      <c r="E764" s="5">
        <v>1000</v>
      </c>
      <c r="F764" s="5">
        <v>1080</v>
      </c>
      <c r="G764" t="s">
        <v>8219</v>
      </c>
      <c r="H764" t="s">
        <v>8224</v>
      </c>
      <c r="I764" t="s">
        <v>8246</v>
      </c>
      <c r="J764">
        <v>1422750707</v>
      </c>
      <c r="K764">
        <v>1420158707</v>
      </c>
      <c r="L764" t="b">
        <v>0</v>
      </c>
      <c r="M764">
        <v>32</v>
      </c>
      <c r="N764" t="b">
        <v>1</v>
      </c>
      <c r="O764" t="s">
        <v>8292</v>
      </c>
      <c r="P764" s="9">
        <f>IFERROR(F764/M764,"NULL")</f>
        <v>33.75</v>
      </c>
      <c r="Q764" t="str">
        <f>LEFT(O764,SEARCH("/",O764,1)-1)</f>
        <v>music</v>
      </c>
      <c r="R764" t="str">
        <f>RIGHT(O764,LEN(O764)-SEARCH("/",O764,1))</f>
        <v>pop</v>
      </c>
      <c r="S764" s="17">
        <f>(((K764/60)/60)/24)+DATE(1970,1,1)</f>
        <v>42006.02207175926</v>
      </c>
      <c r="T764" s="15">
        <f>(((J764/60)/60)/24)+DATE(1970,1,1)</f>
        <v>42036.02207175926</v>
      </c>
      <c r="U764" t="b">
        <f>AND(L764,N764)</f>
        <v>0</v>
      </c>
    </row>
    <row r="765" spans="1:21" ht="20" customHeight="1" x14ac:dyDescent="0.35">
      <c r="A765" s="13">
        <f>F765/E765</f>
        <v>1.2240879999999998</v>
      </c>
      <c r="B765">
        <v>1664</v>
      </c>
      <c r="C765" s="3" t="s">
        <v>1665</v>
      </c>
      <c r="D765" s="3" t="s">
        <v>5774</v>
      </c>
      <c r="E765" s="5">
        <v>2500</v>
      </c>
      <c r="F765" s="5">
        <v>3060.22</v>
      </c>
      <c r="G765" t="s">
        <v>8219</v>
      </c>
      <c r="H765" t="s">
        <v>8224</v>
      </c>
      <c r="I765" t="s">
        <v>8246</v>
      </c>
      <c r="J765">
        <v>1331870340</v>
      </c>
      <c r="K765">
        <v>1328033818</v>
      </c>
      <c r="L765" t="b">
        <v>0</v>
      </c>
      <c r="M765">
        <v>89</v>
      </c>
      <c r="N765" t="b">
        <v>1</v>
      </c>
      <c r="O765" t="s">
        <v>8292</v>
      </c>
      <c r="P765" s="9">
        <f>IFERROR(F765/M765,"NULL")</f>
        <v>34.384494382022467</v>
      </c>
      <c r="Q765" t="str">
        <f>LEFT(O765,SEARCH("/",O765,1)-1)</f>
        <v>music</v>
      </c>
      <c r="R765" t="str">
        <f>RIGHT(O765,LEN(O765)-SEARCH("/",O765,1))</f>
        <v>pop</v>
      </c>
      <c r="S765" s="17">
        <f>(((K765/60)/60)/24)+DATE(1970,1,1)</f>
        <v>40939.761782407404</v>
      </c>
      <c r="T765" s="15">
        <f>(((J765/60)/60)/24)+DATE(1970,1,1)</f>
        <v>40984.165972222225</v>
      </c>
      <c r="U765" t="b">
        <f>AND(L765,N765)</f>
        <v>0</v>
      </c>
    </row>
    <row r="766" spans="1:21" ht="20" customHeight="1" x14ac:dyDescent="0.35">
      <c r="A766" s="13">
        <f>F766/E766</f>
        <v>1.1945714285714286</v>
      </c>
      <c r="B766">
        <v>1665</v>
      </c>
      <c r="C766" s="3" t="s">
        <v>1666</v>
      </c>
      <c r="D766" s="3" t="s">
        <v>5775</v>
      </c>
      <c r="E766" s="5">
        <v>3500</v>
      </c>
      <c r="F766" s="5">
        <v>4181</v>
      </c>
      <c r="G766" t="s">
        <v>8219</v>
      </c>
      <c r="H766" t="s">
        <v>8224</v>
      </c>
      <c r="I766" t="s">
        <v>8246</v>
      </c>
      <c r="J766">
        <v>1298343600</v>
      </c>
      <c r="K766">
        <v>1295624113</v>
      </c>
      <c r="L766" t="b">
        <v>0</v>
      </c>
      <c r="M766">
        <v>93</v>
      </c>
      <c r="N766" t="b">
        <v>1</v>
      </c>
      <c r="O766" t="s">
        <v>8292</v>
      </c>
      <c r="P766" s="9">
        <f>IFERROR(F766/M766,"NULL")</f>
        <v>44.956989247311824</v>
      </c>
      <c r="Q766" t="str">
        <f>LEFT(O766,SEARCH("/",O766,1)-1)</f>
        <v>music</v>
      </c>
      <c r="R766" t="str">
        <f>RIGHT(O766,LEN(O766)-SEARCH("/",O766,1))</f>
        <v>pop</v>
      </c>
      <c r="S766" s="17">
        <f>(((K766/60)/60)/24)+DATE(1970,1,1)</f>
        <v>40564.649456018517</v>
      </c>
      <c r="T766" s="15">
        <f>(((J766/60)/60)/24)+DATE(1970,1,1)</f>
        <v>40596.125</v>
      </c>
      <c r="U766" t="b">
        <f>AND(L766,N766)</f>
        <v>0</v>
      </c>
    </row>
    <row r="767" spans="1:21" ht="20" customHeight="1" x14ac:dyDescent="0.35">
      <c r="A767" s="13">
        <f>F767/E767</f>
        <v>1.6088</v>
      </c>
      <c r="B767">
        <v>1666</v>
      </c>
      <c r="C767" s="3" t="s">
        <v>1667</v>
      </c>
      <c r="D767" s="3" t="s">
        <v>5776</v>
      </c>
      <c r="E767" s="5">
        <v>2500</v>
      </c>
      <c r="F767" s="5">
        <v>4022</v>
      </c>
      <c r="G767" t="s">
        <v>8219</v>
      </c>
      <c r="H767" t="s">
        <v>8224</v>
      </c>
      <c r="I767" t="s">
        <v>8246</v>
      </c>
      <c r="J767">
        <v>1364447073</v>
      </c>
      <c r="K767">
        <v>1361858673</v>
      </c>
      <c r="L767" t="b">
        <v>0</v>
      </c>
      <c r="M767">
        <v>98</v>
      </c>
      <c r="N767" t="b">
        <v>1</v>
      </c>
      <c r="O767" t="s">
        <v>8292</v>
      </c>
      <c r="P767" s="9">
        <f>IFERROR(F767/M767,"NULL")</f>
        <v>41.04081632653061</v>
      </c>
      <c r="Q767" t="str">
        <f>LEFT(O767,SEARCH("/",O767,1)-1)</f>
        <v>music</v>
      </c>
      <c r="R767" t="str">
        <f>RIGHT(O767,LEN(O767)-SEARCH("/",O767,1))</f>
        <v>pop</v>
      </c>
      <c r="S767" s="17">
        <f>(((K767/60)/60)/24)+DATE(1970,1,1)</f>
        <v>41331.253159722226</v>
      </c>
      <c r="T767" s="15">
        <f>(((J767/60)/60)/24)+DATE(1970,1,1)</f>
        <v>41361.211493055554</v>
      </c>
      <c r="U767" t="b">
        <f>AND(L767,N767)</f>
        <v>0</v>
      </c>
    </row>
    <row r="768" spans="1:21" ht="20" customHeight="1" x14ac:dyDescent="0.35">
      <c r="A768" s="13">
        <f>F768/E768</f>
        <v>1.2685294117647059</v>
      </c>
      <c r="B768">
        <v>1667</v>
      </c>
      <c r="C768" s="3" t="s">
        <v>1668</v>
      </c>
      <c r="D768" s="3" t="s">
        <v>5777</v>
      </c>
      <c r="E768" s="5">
        <v>3400</v>
      </c>
      <c r="F768" s="5">
        <v>4313</v>
      </c>
      <c r="G768" t="s">
        <v>8219</v>
      </c>
      <c r="H768" t="s">
        <v>8224</v>
      </c>
      <c r="I768" t="s">
        <v>8246</v>
      </c>
      <c r="J768">
        <v>1394521140</v>
      </c>
      <c r="K768">
        <v>1392169298</v>
      </c>
      <c r="L768" t="b">
        <v>0</v>
      </c>
      <c r="M768">
        <v>82</v>
      </c>
      <c r="N768" t="b">
        <v>1</v>
      </c>
      <c r="O768" t="s">
        <v>8292</v>
      </c>
      <c r="P768" s="9">
        <f>IFERROR(F768/M768,"NULL")</f>
        <v>52.597560975609753</v>
      </c>
      <c r="Q768" t="str">
        <f>LEFT(O768,SEARCH("/",O768,1)-1)</f>
        <v>music</v>
      </c>
      <c r="R768" t="str">
        <f>RIGHT(O768,LEN(O768)-SEARCH("/",O768,1))</f>
        <v>pop</v>
      </c>
      <c r="S768" s="17">
        <f>(((K768/60)/60)/24)+DATE(1970,1,1)</f>
        <v>41682.0705787037</v>
      </c>
      <c r="T768" s="15">
        <f>(((J768/60)/60)/24)+DATE(1970,1,1)</f>
        <v>41709.290972222225</v>
      </c>
      <c r="U768" t="b">
        <f>AND(L768,N768)</f>
        <v>0</v>
      </c>
    </row>
    <row r="769" spans="1:21" ht="20" customHeight="1" x14ac:dyDescent="0.35">
      <c r="A769" s="13">
        <f>F769/E769</f>
        <v>1.026375</v>
      </c>
      <c r="B769">
        <v>1668</v>
      </c>
      <c r="C769" s="3" t="s">
        <v>1669</v>
      </c>
      <c r="D769" s="3" t="s">
        <v>5778</v>
      </c>
      <c r="E769" s="5">
        <v>8000</v>
      </c>
      <c r="F769" s="5">
        <v>8211</v>
      </c>
      <c r="G769" t="s">
        <v>8219</v>
      </c>
      <c r="H769" t="s">
        <v>8224</v>
      </c>
      <c r="I769" t="s">
        <v>8246</v>
      </c>
      <c r="J769">
        <v>1322454939</v>
      </c>
      <c r="K769">
        <v>1319859339</v>
      </c>
      <c r="L769" t="b">
        <v>0</v>
      </c>
      <c r="M769">
        <v>116</v>
      </c>
      <c r="N769" t="b">
        <v>1</v>
      </c>
      <c r="O769" t="s">
        <v>8292</v>
      </c>
      <c r="P769" s="9">
        <f>IFERROR(F769/M769,"NULL")</f>
        <v>70.784482758620683</v>
      </c>
      <c r="Q769" t="str">
        <f>LEFT(O769,SEARCH("/",O769,1)-1)</f>
        <v>music</v>
      </c>
      <c r="R769" t="str">
        <f>RIGHT(O769,LEN(O769)-SEARCH("/",O769,1))</f>
        <v>pop</v>
      </c>
      <c r="S769" s="17">
        <f>(((K769/60)/60)/24)+DATE(1970,1,1)</f>
        <v>40845.14975694444</v>
      </c>
      <c r="T769" s="15">
        <f>(((J769/60)/60)/24)+DATE(1970,1,1)</f>
        <v>40875.191423611112</v>
      </c>
      <c r="U769" t="b">
        <f>AND(L769,N769)</f>
        <v>0</v>
      </c>
    </row>
    <row r="770" spans="1:21" ht="20" customHeight="1" x14ac:dyDescent="0.35">
      <c r="A770" s="13">
        <f>F770/E770</f>
        <v>1.3975</v>
      </c>
      <c r="B770">
        <v>1669</v>
      </c>
      <c r="C770" s="3" t="s">
        <v>1670</v>
      </c>
      <c r="D770" s="3" t="s">
        <v>5779</v>
      </c>
      <c r="E770" s="5">
        <v>2000</v>
      </c>
      <c r="F770" s="5">
        <v>2795</v>
      </c>
      <c r="G770" t="s">
        <v>8219</v>
      </c>
      <c r="H770" t="s">
        <v>8224</v>
      </c>
      <c r="I770" t="s">
        <v>8246</v>
      </c>
      <c r="J770">
        <v>1464729276</v>
      </c>
      <c r="K770">
        <v>1459545276</v>
      </c>
      <c r="L770" t="b">
        <v>0</v>
      </c>
      <c r="M770">
        <v>52</v>
      </c>
      <c r="N770" t="b">
        <v>1</v>
      </c>
      <c r="O770" t="s">
        <v>8292</v>
      </c>
      <c r="P770" s="9">
        <f>IFERROR(F770/M770,"NULL")</f>
        <v>53.75</v>
      </c>
      <c r="Q770" t="str">
        <f>LEFT(O770,SEARCH("/",O770,1)-1)</f>
        <v>music</v>
      </c>
      <c r="R770" t="str">
        <f>RIGHT(O770,LEN(O770)-SEARCH("/",O770,1))</f>
        <v>pop</v>
      </c>
      <c r="S770" s="17">
        <f>(((K770/60)/60)/24)+DATE(1970,1,1)</f>
        <v>42461.885138888887</v>
      </c>
      <c r="T770" s="15">
        <f>(((J770/60)/60)/24)+DATE(1970,1,1)</f>
        <v>42521.885138888887</v>
      </c>
      <c r="U770" t="b">
        <f>AND(L770,N770)</f>
        <v>0</v>
      </c>
    </row>
    <row r="771" spans="1:21" ht="20" customHeight="1" x14ac:dyDescent="0.35">
      <c r="A771" s="13">
        <f>F771/E771</f>
        <v>1.026</v>
      </c>
      <c r="B771">
        <v>1670</v>
      </c>
      <c r="C771" s="3" t="s">
        <v>1671</v>
      </c>
      <c r="D771" s="3" t="s">
        <v>5780</v>
      </c>
      <c r="E771" s="5">
        <v>1000</v>
      </c>
      <c r="F771" s="5">
        <v>1026</v>
      </c>
      <c r="G771" t="s">
        <v>8219</v>
      </c>
      <c r="H771" t="s">
        <v>8224</v>
      </c>
      <c r="I771" t="s">
        <v>8246</v>
      </c>
      <c r="J771">
        <v>1278302400</v>
      </c>
      <c r="K771">
        <v>1273961999</v>
      </c>
      <c r="L771" t="b">
        <v>0</v>
      </c>
      <c r="M771">
        <v>23</v>
      </c>
      <c r="N771" t="b">
        <v>1</v>
      </c>
      <c r="O771" t="s">
        <v>8292</v>
      </c>
      <c r="P771" s="9">
        <f>IFERROR(F771/M771,"NULL")</f>
        <v>44.608695652173914</v>
      </c>
      <c r="Q771" t="str">
        <f>LEFT(O771,SEARCH("/",O771,1)-1)</f>
        <v>music</v>
      </c>
      <c r="R771" t="str">
        <f>RIGHT(O771,LEN(O771)-SEARCH("/",O771,1))</f>
        <v>pop</v>
      </c>
      <c r="S771" s="17">
        <f>(((K771/60)/60)/24)+DATE(1970,1,1)</f>
        <v>40313.930543981485</v>
      </c>
      <c r="T771" s="15">
        <f>(((J771/60)/60)/24)+DATE(1970,1,1)</f>
        <v>40364.166666666664</v>
      </c>
      <c r="U771" t="b">
        <f>AND(L771,N771)</f>
        <v>0</v>
      </c>
    </row>
    <row r="772" spans="1:21" ht="20" customHeight="1" x14ac:dyDescent="0.35">
      <c r="A772" s="13">
        <f>F772/E772</f>
        <v>1.0067349999999999</v>
      </c>
      <c r="B772">
        <v>1671</v>
      </c>
      <c r="C772" s="3" t="s">
        <v>1672</v>
      </c>
      <c r="D772" s="3" t="s">
        <v>5781</v>
      </c>
      <c r="E772" s="5">
        <v>2000</v>
      </c>
      <c r="F772" s="5">
        <v>2013.47</v>
      </c>
      <c r="G772" t="s">
        <v>8219</v>
      </c>
      <c r="H772" t="s">
        <v>8224</v>
      </c>
      <c r="I772" t="s">
        <v>8246</v>
      </c>
      <c r="J772">
        <v>1470056614</v>
      </c>
      <c r="K772">
        <v>1467464614</v>
      </c>
      <c r="L772" t="b">
        <v>0</v>
      </c>
      <c r="M772">
        <v>77</v>
      </c>
      <c r="N772" t="b">
        <v>1</v>
      </c>
      <c r="O772" t="s">
        <v>8292</v>
      </c>
      <c r="P772" s="9">
        <f>IFERROR(F772/M772,"NULL")</f>
        <v>26.148961038961041</v>
      </c>
      <c r="Q772" t="str">
        <f>LEFT(O772,SEARCH("/",O772,1)-1)</f>
        <v>music</v>
      </c>
      <c r="R772" t="str">
        <f>RIGHT(O772,LEN(O772)-SEARCH("/",O772,1))</f>
        <v>pop</v>
      </c>
      <c r="S772" s="17">
        <f>(((K772/60)/60)/24)+DATE(1970,1,1)</f>
        <v>42553.54414351852</v>
      </c>
      <c r="T772" s="15">
        <f>(((J772/60)/60)/24)+DATE(1970,1,1)</f>
        <v>42583.54414351852</v>
      </c>
      <c r="U772" t="b">
        <f>AND(L772,N772)</f>
        <v>0</v>
      </c>
    </row>
    <row r="773" spans="1:21" ht="20" customHeight="1" x14ac:dyDescent="0.35">
      <c r="A773" s="13">
        <f>F773/E773</f>
        <v>1.1294117647058823</v>
      </c>
      <c r="B773">
        <v>1672</v>
      </c>
      <c r="C773" s="3" t="s">
        <v>1673</v>
      </c>
      <c r="D773" s="3" t="s">
        <v>5782</v>
      </c>
      <c r="E773" s="5">
        <v>1700</v>
      </c>
      <c r="F773" s="5">
        <v>1920</v>
      </c>
      <c r="G773" t="s">
        <v>8219</v>
      </c>
      <c r="H773" t="s">
        <v>8224</v>
      </c>
      <c r="I773" t="s">
        <v>8246</v>
      </c>
      <c r="J773">
        <v>1338824730</v>
      </c>
      <c r="K773">
        <v>1336232730</v>
      </c>
      <c r="L773" t="b">
        <v>0</v>
      </c>
      <c r="M773">
        <v>49</v>
      </c>
      <c r="N773" t="b">
        <v>1</v>
      </c>
      <c r="O773" t="s">
        <v>8292</v>
      </c>
      <c r="P773" s="9">
        <f>IFERROR(F773/M773,"NULL")</f>
        <v>39.183673469387756</v>
      </c>
      <c r="Q773" t="str">
        <f>LEFT(O773,SEARCH("/",O773,1)-1)</f>
        <v>music</v>
      </c>
      <c r="R773" t="str">
        <f>RIGHT(O773,LEN(O773)-SEARCH("/",O773,1))</f>
        <v>pop</v>
      </c>
      <c r="S773" s="17">
        <f>(((K773/60)/60)/24)+DATE(1970,1,1)</f>
        <v>41034.656597222223</v>
      </c>
      <c r="T773" s="15">
        <f>(((J773/60)/60)/24)+DATE(1970,1,1)</f>
        <v>41064.656597222223</v>
      </c>
      <c r="U773" t="b">
        <f>AND(L773,N773)</f>
        <v>0</v>
      </c>
    </row>
    <row r="774" spans="1:21" ht="20" customHeight="1" x14ac:dyDescent="0.35">
      <c r="A774" s="13">
        <f>F774/E774</f>
        <v>1.2809523809523808</v>
      </c>
      <c r="B774">
        <v>1673</v>
      </c>
      <c r="C774" s="3" t="s">
        <v>1674</v>
      </c>
      <c r="D774" s="3" t="s">
        <v>5783</v>
      </c>
      <c r="E774" s="5">
        <v>2100</v>
      </c>
      <c r="F774" s="5">
        <v>2690</v>
      </c>
      <c r="G774" t="s">
        <v>8219</v>
      </c>
      <c r="H774" t="s">
        <v>8224</v>
      </c>
      <c r="I774" t="s">
        <v>8246</v>
      </c>
      <c r="J774">
        <v>1425675892</v>
      </c>
      <c r="K774">
        <v>1423083892</v>
      </c>
      <c r="L774" t="b">
        <v>0</v>
      </c>
      <c r="M774">
        <v>59</v>
      </c>
      <c r="N774" t="b">
        <v>1</v>
      </c>
      <c r="O774" t="s">
        <v>8292</v>
      </c>
      <c r="P774" s="9">
        <f>IFERROR(F774/M774,"NULL")</f>
        <v>45.593220338983052</v>
      </c>
      <c r="Q774" t="str">
        <f>LEFT(O774,SEARCH("/",O774,1)-1)</f>
        <v>music</v>
      </c>
      <c r="R774" t="str">
        <f>RIGHT(O774,LEN(O774)-SEARCH("/",O774,1))</f>
        <v>pop</v>
      </c>
      <c r="S774" s="17">
        <f>(((K774/60)/60)/24)+DATE(1970,1,1)</f>
        <v>42039.878379629634</v>
      </c>
      <c r="T774" s="15">
        <f>(((J774/60)/60)/24)+DATE(1970,1,1)</f>
        <v>42069.878379629634</v>
      </c>
      <c r="U774" t="b">
        <f>AND(L774,N774)</f>
        <v>0</v>
      </c>
    </row>
    <row r="775" spans="1:21" ht="20" customHeight="1" x14ac:dyDescent="0.35">
      <c r="A775" s="13">
        <f>F775/E775</f>
        <v>2.0169999999999999</v>
      </c>
      <c r="B775">
        <v>1674</v>
      </c>
      <c r="C775" s="3" t="s">
        <v>1675</v>
      </c>
      <c r="D775" s="3" t="s">
        <v>5784</v>
      </c>
      <c r="E775" s="5">
        <v>5000</v>
      </c>
      <c r="F775" s="5">
        <v>10085</v>
      </c>
      <c r="G775" t="s">
        <v>8219</v>
      </c>
      <c r="H775" t="s">
        <v>8224</v>
      </c>
      <c r="I775" t="s">
        <v>8246</v>
      </c>
      <c r="J775">
        <v>1471503540</v>
      </c>
      <c r="K775">
        <v>1468852306</v>
      </c>
      <c r="L775" t="b">
        <v>0</v>
      </c>
      <c r="M775">
        <v>113</v>
      </c>
      <c r="N775" t="b">
        <v>1</v>
      </c>
      <c r="O775" t="s">
        <v>8292</v>
      </c>
      <c r="P775" s="9">
        <f>IFERROR(F775/M775,"NULL")</f>
        <v>89.247787610619469</v>
      </c>
      <c r="Q775" t="str">
        <f>LEFT(O775,SEARCH("/",O775,1)-1)</f>
        <v>music</v>
      </c>
      <c r="R775" t="str">
        <f>RIGHT(O775,LEN(O775)-SEARCH("/",O775,1))</f>
        <v>pop</v>
      </c>
      <c r="S775" s="17">
        <f>(((K775/60)/60)/24)+DATE(1970,1,1)</f>
        <v>42569.605393518519</v>
      </c>
      <c r="T775" s="15">
        <f>(((J775/60)/60)/24)+DATE(1970,1,1)</f>
        <v>42600.290972222225</v>
      </c>
      <c r="U775" t="b">
        <f>AND(L775,N775)</f>
        <v>0</v>
      </c>
    </row>
    <row r="776" spans="1:21" ht="20" customHeight="1" x14ac:dyDescent="0.35">
      <c r="A776" s="13">
        <f>F776/E776</f>
        <v>1.37416</v>
      </c>
      <c r="B776">
        <v>1675</v>
      </c>
      <c r="C776" s="3" t="s">
        <v>1676</v>
      </c>
      <c r="D776" s="3" t="s">
        <v>5785</v>
      </c>
      <c r="E776" s="5">
        <v>1000</v>
      </c>
      <c r="F776" s="5">
        <v>1374.16</v>
      </c>
      <c r="G776" t="s">
        <v>8219</v>
      </c>
      <c r="H776" t="s">
        <v>8224</v>
      </c>
      <c r="I776" t="s">
        <v>8246</v>
      </c>
      <c r="J776">
        <v>1318802580</v>
      </c>
      <c r="K776">
        <v>1316194540</v>
      </c>
      <c r="L776" t="b">
        <v>0</v>
      </c>
      <c r="M776">
        <v>34</v>
      </c>
      <c r="N776" t="b">
        <v>1</v>
      </c>
      <c r="O776" t="s">
        <v>8292</v>
      </c>
      <c r="P776" s="9">
        <f>IFERROR(F776/M776,"NULL")</f>
        <v>40.416470588235299</v>
      </c>
      <c r="Q776" t="str">
        <f>LEFT(O776,SEARCH("/",O776,1)-1)</f>
        <v>music</v>
      </c>
      <c r="R776" t="str">
        <f>RIGHT(O776,LEN(O776)-SEARCH("/",O776,1))</f>
        <v>pop</v>
      </c>
      <c r="S776" s="17">
        <f>(((K776/60)/60)/24)+DATE(1970,1,1)</f>
        <v>40802.733101851853</v>
      </c>
      <c r="T776" s="15">
        <f>(((J776/60)/60)/24)+DATE(1970,1,1)</f>
        <v>40832.918749999997</v>
      </c>
      <c r="U776" t="b">
        <f>AND(L776,N776)</f>
        <v>0</v>
      </c>
    </row>
    <row r="777" spans="1:21" ht="20" customHeight="1" x14ac:dyDescent="0.35">
      <c r="A777" s="13">
        <f>F777/E777</f>
        <v>1.1533333333333333</v>
      </c>
      <c r="B777">
        <v>1676</v>
      </c>
      <c r="C777" s="3" t="s">
        <v>1677</v>
      </c>
      <c r="D777" s="3" t="s">
        <v>5786</v>
      </c>
      <c r="E777" s="5">
        <v>3000</v>
      </c>
      <c r="F777" s="5">
        <v>3460</v>
      </c>
      <c r="G777" t="s">
        <v>8219</v>
      </c>
      <c r="H777" t="s">
        <v>8224</v>
      </c>
      <c r="I777" t="s">
        <v>8246</v>
      </c>
      <c r="J777">
        <v>1334980740</v>
      </c>
      <c r="K777">
        <v>1330968347</v>
      </c>
      <c r="L777" t="b">
        <v>0</v>
      </c>
      <c r="M777">
        <v>42</v>
      </c>
      <c r="N777" t="b">
        <v>1</v>
      </c>
      <c r="O777" t="s">
        <v>8292</v>
      </c>
      <c r="P777" s="9">
        <f>IFERROR(F777/M777,"NULL")</f>
        <v>82.38095238095238</v>
      </c>
      <c r="Q777" t="str">
        <f>LEFT(O777,SEARCH("/",O777,1)-1)</f>
        <v>music</v>
      </c>
      <c r="R777" t="str">
        <f>RIGHT(O777,LEN(O777)-SEARCH("/",O777,1))</f>
        <v>pop</v>
      </c>
      <c r="S777" s="17">
        <f>(((K777/60)/60)/24)+DATE(1970,1,1)</f>
        <v>40973.72623842593</v>
      </c>
      <c r="T777" s="15">
        <f>(((J777/60)/60)/24)+DATE(1970,1,1)</f>
        <v>41020.165972222225</v>
      </c>
      <c r="U777" t="b">
        <f>AND(L777,N777)</f>
        <v>0</v>
      </c>
    </row>
    <row r="778" spans="1:21" ht="20" customHeight="1" x14ac:dyDescent="0.35">
      <c r="A778" s="13">
        <f>F778/E778</f>
        <v>1.1166666666666667</v>
      </c>
      <c r="B778">
        <v>1677</v>
      </c>
      <c r="C778" s="3" t="s">
        <v>1678</v>
      </c>
      <c r="D778" s="3" t="s">
        <v>5787</v>
      </c>
      <c r="E778" s="5">
        <v>6000</v>
      </c>
      <c r="F778" s="5">
        <v>6700</v>
      </c>
      <c r="G778" t="s">
        <v>8219</v>
      </c>
      <c r="H778" t="s">
        <v>8227</v>
      </c>
      <c r="I778" t="s">
        <v>8249</v>
      </c>
      <c r="J778">
        <v>1460786340</v>
      </c>
      <c r="K778">
        <v>1455615976</v>
      </c>
      <c r="L778" t="b">
        <v>0</v>
      </c>
      <c r="M778">
        <v>42</v>
      </c>
      <c r="N778" t="b">
        <v>1</v>
      </c>
      <c r="O778" t="s">
        <v>8292</v>
      </c>
      <c r="P778" s="9">
        <f>IFERROR(F778/M778,"NULL")</f>
        <v>159.52380952380952</v>
      </c>
      <c r="Q778" t="str">
        <f>LEFT(O778,SEARCH("/",O778,1)-1)</f>
        <v>music</v>
      </c>
      <c r="R778" t="str">
        <f>RIGHT(O778,LEN(O778)-SEARCH("/",O778,1))</f>
        <v>pop</v>
      </c>
      <c r="S778" s="17">
        <f>(((K778/60)/60)/24)+DATE(1970,1,1)</f>
        <v>42416.407129629632</v>
      </c>
      <c r="T778" s="15">
        <f>(((J778/60)/60)/24)+DATE(1970,1,1)</f>
        <v>42476.249305555553</v>
      </c>
      <c r="U778" t="b">
        <f>AND(L778,N778)</f>
        <v>0</v>
      </c>
    </row>
    <row r="779" spans="1:21" ht="20" customHeight="1" x14ac:dyDescent="0.35">
      <c r="A779" s="13">
        <f>F779/E779</f>
        <v>1.1839999999999999</v>
      </c>
      <c r="B779">
        <v>1678</v>
      </c>
      <c r="C779" s="3" t="s">
        <v>1679</v>
      </c>
      <c r="D779" s="3" t="s">
        <v>5788</v>
      </c>
      <c r="E779" s="5">
        <v>1500</v>
      </c>
      <c r="F779" s="5">
        <v>1776</v>
      </c>
      <c r="G779" t="s">
        <v>8219</v>
      </c>
      <c r="H779" t="s">
        <v>8224</v>
      </c>
      <c r="I779" t="s">
        <v>8246</v>
      </c>
      <c r="J779">
        <v>1391718671</v>
      </c>
      <c r="K779">
        <v>1390509071</v>
      </c>
      <c r="L779" t="b">
        <v>0</v>
      </c>
      <c r="M779">
        <v>49</v>
      </c>
      <c r="N779" t="b">
        <v>1</v>
      </c>
      <c r="O779" t="s">
        <v>8292</v>
      </c>
      <c r="P779" s="9">
        <f>IFERROR(F779/M779,"NULL")</f>
        <v>36.244897959183675</v>
      </c>
      <c r="Q779" t="str">
        <f>LEFT(O779,SEARCH("/",O779,1)-1)</f>
        <v>music</v>
      </c>
      <c r="R779" t="str">
        <f>RIGHT(O779,LEN(O779)-SEARCH("/",O779,1))</f>
        <v>pop</v>
      </c>
      <c r="S779" s="17">
        <f>(((K779/60)/60)/24)+DATE(1970,1,1)</f>
        <v>41662.854988425926</v>
      </c>
      <c r="T779" s="15">
        <f>(((J779/60)/60)/24)+DATE(1970,1,1)</f>
        <v>41676.854988425926</v>
      </c>
      <c r="U779" t="b">
        <f>AND(L779,N779)</f>
        <v>0</v>
      </c>
    </row>
    <row r="780" spans="1:21" ht="20" customHeight="1" x14ac:dyDescent="0.35">
      <c r="A780" s="13">
        <f>F780/E780</f>
        <v>1.75</v>
      </c>
      <c r="B780">
        <v>1679</v>
      </c>
      <c r="C780" s="3" t="s">
        <v>1680</v>
      </c>
      <c r="D780" s="3" t="s">
        <v>5789</v>
      </c>
      <c r="E780" s="5">
        <v>2000</v>
      </c>
      <c r="F780" s="5">
        <v>3500</v>
      </c>
      <c r="G780" t="s">
        <v>8219</v>
      </c>
      <c r="H780" t="s">
        <v>8224</v>
      </c>
      <c r="I780" t="s">
        <v>8246</v>
      </c>
      <c r="J780">
        <v>1311298745</v>
      </c>
      <c r="K780">
        <v>1309311545</v>
      </c>
      <c r="L780" t="b">
        <v>0</v>
      </c>
      <c r="M780">
        <v>56</v>
      </c>
      <c r="N780" t="b">
        <v>1</v>
      </c>
      <c r="O780" t="s">
        <v>8292</v>
      </c>
      <c r="P780" s="9">
        <f>IFERROR(F780/M780,"NULL")</f>
        <v>62.5</v>
      </c>
      <c r="Q780" t="str">
        <f>LEFT(O780,SEARCH("/",O780,1)-1)</f>
        <v>music</v>
      </c>
      <c r="R780" t="str">
        <f>RIGHT(O780,LEN(O780)-SEARCH("/",O780,1))</f>
        <v>pop</v>
      </c>
      <c r="S780" s="17">
        <f>(((K780/60)/60)/24)+DATE(1970,1,1)</f>
        <v>40723.068807870368</v>
      </c>
      <c r="T780" s="15">
        <f>(((J780/60)/60)/24)+DATE(1970,1,1)</f>
        <v>40746.068807870368</v>
      </c>
      <c r="U780" t="b">
        <f>AND(L780,N780)</f>
        <v>0</v>
      </c>
    </row>
    <row r="781" spans="1:21" ht="20" customHeight="1" x14ac:dyDescent="0.35">
      <c r="A781" s="13">
        <f>F781/E781</f>
        <v>1.175</v>
      </c>
      <c r="B781">
        <v>1680</v>
      </c>
      <c r="C781" s="3" t="s">
        <v>1681</v>
      </c>
      <c r="D781" s="3" t="s">
        <v>5790</v>
      </c>
      <c r="E781" s="5">
        <v>1000</v>
      </c>
      <c r="F781" s="5">
        <v>1175</v>
      </c>
      <c r="G781" t="s">
        <v>8219</v>
      </c>
      <c r="H781" t="s">
        <v>8224</v>
      </c>
      <c r="I781" t="s">
        <v>8246</v>
      </c>
      <c r="J781">
        <v>1405188667</v>
      </c>
      <c r="K781">
        <v>1402596667</v>
      </c>
      <c r="L781" t="b">
        <v>0</v>
      </c>
      <c r="M781">
        <v>25</v>
      </c>
      <c r="N781" t="b">
        <v>1</v>
      </c>
      <c r="O781" t="s">
        <v>8292</v>
      </c>
      <c r="P781" s="9">
        <f>IFERROR(F781/M781,"NULL")</f>
        <v>47</v>
      </c>
      <c r="Q781" t="str">
        <f>LEFT(O781,SEARCH("/",O781,1)-1)</f>
        <v>music</v>
      </c>
      <c r="R781" t="str">
        <f>RIGHT(O781,LEN(O781)-SEARCH("/",O781,1))</f>
        <v>pop</v>
      </c>
      <c r="S781" s="17">
        <f>(((K781/60)/60)/24)+DATE(1970,1,1)</f>
        <v>41802.757719907408</v>
      </c>
      <c r="T781" s="15">
        <f>(((J781/60)/60)/24)+DATE(1970,1,1)</f>
        <v>41832.757719907408</v>
      </c>
      <c r="U781" t="b">
        <f>AND(L781,N781)</f>
        <v>0</v>
      </c>
    </row>
    <row r="782" spans="1:21" ht="20" customHeight="1" x14ac:dyDescent="0.35">
      <c r="A782" s="13">
        <f>F782/E782</f>
        <v>1.1083333333333334</v>
      </c>
      <c r="B782">
        <v>1741</v>
      </c>
      <c r="C782" s="3" t="s">
        <v>1742</v>
      </c>
      <c r="D782" s="3" t="s">
        <v>5851</v>
      </c>
      <c r="E782" s="5">
        <v>1200</v>
      </c>
      <c r="F782" s="5">
        <v>1330</v>
      </c>
      <c r="G782" t="s">
        <v>8219</v>
      </c>
      <c r="H782" t="s">
        <v>8225</v>
      </c>
      <c r="I782" t="s">
        <v>8247</v>
      </c>
      <c r="J782">
        <v>1433948671</v>
      </c>
      <c r="K782">
        <v>1430060671</v>
      </c>
      <c r="L782" t="b">
        <v>0</v>
      </c>
      <c r="M782">
        <v>52</v>
      </c>
      <c r="N782" t="b">
        <v>1</v>
      </c>
      <c r="O782" t="s">
        <v>8285</v>
      </c>
      <c r="P782" s="9">
        <f>IFERROR(F782/M782,"NULL")</f>
        <v>25.576923076923077</v>
      </c>
      <c r="Q782" t="str">
        <f>LEFT(O782,SEARCH("/",O782,1)-1)</f>
        <v>photography</v>
      </c>
      <c r="R782" t="str">
        <f>RIGHT(O782,LEN(O782)-SEARCH("/",O782,1))</f>
        <v>photobooks</v>
      </c>
      <c r="S782" s="17">
        <f>(((K782/60)/60)/24)+DATE(1970,1,1)</f>
        <v>42120.628136574072</v>
      </c>
      <c r="T782" s="15">
        <f>(((J782/60)/60)/24)+DATE(1970,1,1)</f>
        <v>42165.628136574072</v>
      </c>
      <c r="U782" t="b">
        <f>AND(L782,N782)</f>
        <v>0</v>
      </c>
    </row>
    <row r="783" spans="1:21" ht="20" customHeight="1" x14ac:dyDescent="0.35">
      <c r="A783" s="13">
        <f>F783/E783</f>
        <v>1.0874999999999999</v>
      </c>
      <c r="B783">
        <v>1742</v>
      </c>
      <c r="C783" s="3" t="s">
        <v>1743</v>
      </c>
      <c r="D783" s="3" t="s">
        <v>5852</v>
      </c>
      <c r="E783" s="5">
        <v>2000</v>
      </c>
      <c r="F783" s="5">
        <v>2175</v>
      </c>
      <c r="G783" t="s">
        <v>8219</v>
      </c>
      <c r="H783" t="s">
        <v>8224</v>
      </c>
      <c r="I783" t="s">
        <v>8246</v>
      </c>
      <c r="J783">
        <v>1483822800</v>
      </c>
      <c r="K783">
        <v>1481058170</v>
      </c>
      <c r="L783" t="b">
        <v>0</v>
      </c>
      <c r="M783">
        <v>34</v>
      </c>
      <c r="N783" t="b">
        <v>1</v>
      </c>
      <c r="O783" t="s">
        <v>8285</v>
      </c>
      <c r="P783" s="9">
        <f>IFERROR(F783/M783,"NULL")</f>
        <v>63.970588235294116</v>
      </c>
      <c r="Q783" t="str">
        <f>LEFT(O783,SEARCH("/",O783,1)-1)</f>
        <v>photography</v>
      </c>
      <c r="R783" t="str">
        <f>RIGHT(O783,LEN(O783)-SEARCH("/",O783,1))</f>
        <v>photobooks</v>
      </c>
      <c r="S783" s="17">
        <f>(((K783/60)/60)/24)+DATE(1970,1,1)</f>
        <v>42710.876967592587</v>
      </c>
      <c r="T783" s="15">
        <f>(((J783/60)/60)/24)+DATE(1970,1,1)</f>
        <v>42742.875</v>
      </c>
      <c r="U783" t="b">
        <f>AND(L783,N783)</f>
        <v>0</v>
      </c>
    </row>
    <row r="784" spans="1:21" ht="20" customHeight="1" x14ac:dyDescent="0.35">
      <c r="A784" s="13">
        <f>F784/E784</f>
        <v>1.0041666666666667</v>
      </c>
      <c r="B784">
        <v>1743</v>
      </c>
      <c r="C784" s="3" t="s">
        <v>1744</v>
      </c>
      <c r="D784" s="3" t="s">
        <v>5853</v>
      </c>
      <c r="E784" s="5">
        <v>6000</v>
      </c>
      <c r="F784" s="5">
        <v>6025</v>
      </c>
      <c r="G784" t="s">
        <v>8219</v>
      </c>
      <c r="H784" t="s">
        <v>8224</v>
      </c>
      <c r="I784" t="s">
        <v>8246</v>
      </c>
      <c r="J784">
        <v>1472270340</v>
      </c>
      <c r="K784">
        <v>1470348775</v>
      </c>
      <c r="L784" t="b">
        <v>0</v>
      </c>
      <c r="M784">
        <v>67</v>
      </c>
      <c r="N784" t="b">
        <v>1</v>
      </c>
      <c r="O784" t="s">
        <v>8285</v>
      </c>
      <c r="P784" s="9">
        <f>IFERROR(F784/M784,"NULL")</f>
        <v>89.925373134328353</v>
      </c>
      <c r="Q784" t="str">
        <f>LEFT(O784,SEARCH("/",O784,1)-1)</f>
        <v>photography</v>
      </c>
      <c r="R784" t="str">
        <f>RIGHT(O784,LEN(O784)-SEARCH("/",O784,1))</f>
        <v>photobooks</v>
      </c>
      <c r="S784" s="17">
        <f>(((K784/60)/60)/24)+DATE(1970,1,1)</f>
        <v>42586.925636574073</v>
      </c>
      <c r="T784" s="15">
        <f>(((J784/60)/60)/24)+DATE(1970,1,1)</f>
        <v>42609.165972222225</v>
      </c>
      <c r="U784" t="b">
        <f>AND(L784,N784)</f>
        <v>0</v>
      </c>
    </row>
    <row r="785" spans="1:21" ht="20" customHeight="1" x14ac:dyDescent="0.35">
      <c r="A785" s="13">
        <f>F785/E785</f>
        <v>1.1845454545454546</v>
      </c>
      <c r="B785">
        <v>1744</v>
      </c>
      <c r="C785" s="3" t="s">
        <v>1745</v>
      </c>
      <c r="D785" s="3" t="s">
        <v>5854</v>
      </c>
      <c r="E785" s="5">
        <v>5500</v>
      </c>
      <c r="F785" s="5">
        <v>6515</v>
      </c>
      <c r="G785" t="s">
        <v>8219</v>
      </c>
      <c r="H785" t="s">
        <v>8225</v>
      </c>
      <c r="I785" t="s">
        <v>8247</v>
      </c>
      <c r="J785">
        <v>1425821477</v>
      </c>
      <c r="K785">
        <v>1421937077</v>
      </c>
      <c r="L785" t="b">
        <v>0</v>
      </c>
      <c r="M785">
        <v>70</v>
      </c>
      <c r="N785" t="b">
        <v>1</v>
      </c>
      <c r="O785" t="s">
        <v>8285</v>
      </c>
      <c r="P785" s="9">
        <f>IFERROR(F785/M785,"NULL")</f>
        <v>93.071428571428569</v>
      </c>
      <c r="Q785" t="str">
        <f>LEFT(O785,SEARCH("/",O785,1)-1)</f>
        <v>photography</v>
      </c>
      <c r="R785" t="str">
        <f>RIGHT(O785,LEN(O785)-SEARCH("/",O785,1))</f>
        <v>photobooks</v>
      </c>
      <c r="S785" s="17">
        <f>(((K785/60)/60)/24)+DATE(1970,1,1)</f>
        <v>42026.605057870373</v>
      </c>
      <c r="T785" s="15">
        <f>(((J785/60)/60)/24)+DATE(1970,1,1)</f>
        <v>42071.563391203701</v>
      </c>
      <c r="U785" t="b">
        <f>AND(L785,N785)</f>
        <v>0</v>
      </c>
    </row>
    <row r="786" spans="1:21" ht="20" customHeight="1" x14ac:dyDescent="0.35">
      <c r="A786" s="13">
        <f>F786/E786</f>
        <v>1.1401428571428571</v>
      </c>
      <c r="B786">
        <v>1745</v>
      </c>
      <c r="C786" s="3" t="s">
        <v>1746</v>
      </c>
      <c r="D786" s="3" t="s">
        <v>5855</v>
      </c>
      <c r="E786" s="5">
        <v>7000</v>
      </c>
      <c r="F786" s="5">
        <v>7981</v>
      </c>
      <c r="G786" t="s">
        <v>8219</v>
      </c>
      <c r="H786" t="s">
        <v>8224</v>
      </c>
      <c r="I786" t="s">
        <v>8246</v>
      </c>
      <c r="J786">
        <v>1482372000</v>
      </c>
      <c r="K786">
        <v>1479276838</v>
      </c>
      <c r="L786" t="b">
        <v>0</v>
      </c>
      <c r="M786">
        <v>89</v>
      </c>
      <c r="N786" t="b">
        <v>1</v>
      </c>
      <c r="O786" t="s">
        <v>8285</v>
      </c>
      <c r="P786" s="9">
        <f>IFERROR(F786/M786,"NULL")</f>
        <v>89.674157303370791</v>
      </c>
      <c r="Q786" t="str">
        <f>LEFT(O786,SEARCH("/",O786,1)-1)</f>
        <v>photography</v>
      </c>
      <c r="R786" t="str">
        <f>RIGHT(O786,LEN(O786)-SEARCH("/",O786,1))</f>
        <v>photobooks</v>
      </c>
      <c r="S786" s="17">
        <f>(((K786/60)/60)/24)+DATE(1970,1,1)</f>
        <v>42690.259699074071</v>
      </c>
      <c r="T786" s="15">
        <f>(((J786/60)/60)/24)+DATE(1970,1,1)</f>
        <v>42726.083333333328</v>
      </c>
      <c r="U786" t="b">
        <f>AND(L786,N786)</f>
        <v>0</v>
      </c>
    </row>
    <row r="787" spans="1:21" ht="20" customHeight="1" x14ac:dyDescent="0.35">
      <c r="A787" s="13">
        <f>F787/E787</f>
        <v>1.4810000000000001</v>
      </c>
      <c r="B787">
        <v>1746</v>
      </c>
      <c r="C787" s="3" t="s">
        <v>1747</v>
      </c>
      <c r="D787" s="3" t="s">
        <v>5856</v>
      </c>
      <c r="E787" s="5">
        <v>15000</v>
      </c>
      <c r="F787" s="5">
        <v>22215</v>
      </c>
      <c r="G787" t="s">
        <v>8219</v>
      </c>
      <c r="H787" t="s">
        <v>8224</v>
      </c>
      <c r="I787" t="s">
        <v>8246</v>
      </c>
      <c r="J787">
        <v>1479952800</v>
      </c>
      <c r="K787">
        <v>1477368867</v>
      </c>
      <c r="L787" t="b">
        <v>0</v>
      </c>
      <c r="M787">
        <v>107</v>
      </c>
      <c r="N787" t="b">
        <v>1</v>
      </c>
      <c r="O787" t="s">
        <v>8285</v>
      </c>
      <c r="P787" s="9">
        <f>IFERROR(F787/M787,"NULL")</f>
        <v>207.61682242990653</v>
      </c>
      <c r="Q787" t="str">
        <f>LEFT(O787,SEARCH("/",O787,1)-1)</f>
        <v>photography</v>
      </c>
      <c r="R787" t="str">
        <f>RIGHT(O787,LEN(O787)-SEARCH("/",O787,1))</f>
        <v>photobooks</v>
      </c>
      <c r="S787" s="17">
        <f>(((K787/60)/60)/24)+DATE(1970,1,1)</f>
        <v>42668.176701388889</v>
      </c>
      <c r="T787" s="15">
        <f>(((J787/60)/60)/24)+DATE(1970,1,1)</f>
        <v>42698.083333333328</v>
      </c>
      <c r="U787" t="b">
        <f>AND(L787,N787)</f>
        <v>0</v>
      </c>
    </row>
    <row r="788" spans="1:21" ht="20" customHeight="1" x14ac:dyDescent="0.35">
      <c r="A788" s="13">
        <f>F788/E788</f>
        <v>1.0495555555555556</v>
      </c>
      <c r="B788">
        <v>1747</v>
      </c>
      <c r="C788" s="3" t="s">
        <v>1748</v>
      </c>
      <c r="D788" s="3" t="s">
        <v>5857</v>
      </c>
      <c r="E788" s="5">
        <v>9000</v>
      </c>
      <c r="F788" s="5">
        <v>9446</v>
      </c>
      <c r="G788" t="s">
        <v>8219</v>
      </c>
      <c r="H788" t="s">
        <v>8225</v>
      </c>
      <c r="I788" t="s">
        <v>8247</v>
      </c>
      <c r="J788">
        <v>1447426800</v>
      </c>
      <c r="K788">
        <v>1444904830</v>
      </c>
      <c r="L788" t="b">
        <v>0</v>
      </c>
      <c r="M788">
        <v>159</v>
      </c>
      <c r="N788" t="b">
        <v>1</v>
      </c>
      <c r="O788" t="s">
        <v>8285</v>
      </c>
      <c r="P788" s="9">
        <f>IFERROR(F788/M788,"NULL")</f>
        <v>59.408805031446541</v>
      </c>
      <c r="Q788" t="str">
        <f>LEFT(O788,SEARCH("/",O788,1)-1)</f>
        <v>photography</v>
      </c>
      <c r="R788" t="str">
        <f>RIGHT(O788,LEN(O788)-SEARCH("/",O788,1))</f>
        <v>photobooks</v>
      </c>
      <c r="S788" s="17">
        <f>(((K788/60)/60)/24)+DATE(1970,1,1)</f>
        <v>42292.435532407413</v>
      </c>
      <c r="T788" s="15">
        <f>(((J788/60)/60)/24)+DATE(1970,1,1)</f>
        <v>42321.625</v>
      </c>
      <c r="U788" t="b">
        <f>AND(L788,N788)</f>
        <v>0</v>
      </c>
    </row>
    <row r="789" spans="1:21" ht="20" customHeight="1" x14ac:dyDescent="0.35">
      <c r="A789" s="13">
        <f>F789/E789</f>
        <v>1.29948</v>
      </c>
      <c r="B789">
        <v>1748</v>
      </c>
      <c r="C789" s="3" t="s">
        <v>1749</v>
      </c>
      <c r="D789" s="3" t="s">
        <v>5858</v>
      </c>
      <c r="E789" s="5">
        <v>50000</v>
      </c>
      <c r="F789" s="5">
        <v>64974</v>
      </c>
      <c r="G789" t="s">
        <v>8219</v>
      </c>
      <c r="H789" t="s">
        <v>8229</v>
      </c>
      <c r="I789" t="s">
        <v>8251</v>
      </c>
      <c r="J789">
        <v>1441234143</v>
      </c>
      <c r="K789">
        <v>1438642143</v>
      </c>
      <c r="L789" t="b">
        <v>0</v>
      </c>
      <c r="M789">
        <v>181</v>
      </c>
      <c r="N789" t="b">
        <v>1</v>
      </c>
      <c r="O789" t="s">
        <v>8285</v>
      </c>
      <c r="P789" s="9">
        <f>IFERROR(F789/M789,"NULL")</f>
        <v>358.97237569060775</v>
      </c>
      <c r="Q789" t="str">
        <f>LEFT(O789,SEARCH("/",O789,1)-1)</f>
        <v>photography</v>
      </c>
      <c r="R789" t="str">
        <f>RIGHT(O789,LEN(O789)-SEARCH("/",O789,1))</f>
        <v>photobooks</v>
      </c>
      <c r="S789" s="17">
        <f>(((K789/60)/60)/24)+DATE(1970,1,1)</f>
        <v>42219.950729166667</v>
      </c>
      <c r="T789" s="15">
        <f>(((J789/60)/60)/24)+DATE(1970,1,1)</f>
        <v>42249.950729166667</v>
      </c>
      <c r="U789" t="b">
        <f>AND(L789,N789)</f>
        <v>0</v>
      </c>
    </row>
    <row r="790" spans="1:21" ht="20" customHeight="1" x14ac:dyDescent="0.35">
      <c r="A790" s="13">
        <f>F790/E790</f>
        <v>1.2348756218905472</v>
      </c>
      <c r="B790">
        <v>1749</v>
      </c>
      <c r="C790" s="3" t="s">
        <v>1750</v>
      </c>
      <c r="D790" s="3" t="s">
        <v>5859</v>
      </c>
      <c r="E790" s="5">
        <v>10050</v>
      </c>
      <c r="F790" s="5">
        <v>12410.5</v>
      </c>
      <c r="G790" t="s">
        <v>8219</v>
      </c>
      <c r="H790" t="s">
        <v>8243</v>
      </c>
      <c r="I790" t="s">
        <v>8249</v>
      </c>
      <c r="J790">
        <v>1488394800</v>
      </c>
      <c r="K790">
        <v>1485213921</v>
      </c>
      <c r="L790" t="b">
        <v>0</v>
      </c>
      <c r="M790">
        <v>131</v>
      </c>
      <c r="N790" t="b">
        <v>1</v>
      </c>
      <c r="O790" t="s">
        <v>8285</v>
      </c>
      <c r="P790" s="9">
        <f>IFERROR(F790/M790,"NULL")</f>
        <v>94.736641221374043</v>
      </c>
      <c r="Q790" t="str">
        <f>LEFT(O790,SEARCH("/",O790,1)-1)</f>
        <v>photography</v>
      </c>
      <c r="R790" t="str">
        <f>RIGHT(O790,LEN(O790)-SEARCH("/",O790,1))</f>
        <v>photobooks</v>
      </c>
      <c r="S790" s="17">
        <f>(((K790/60)/60)/24)+DATE(1970,1,1)</f>
        <v>42758.975937499999</v>
      </c>
      <c r="T790" s="15">
        <f>(((J790/60)/60)/24)+DATE(1970,1,1)</f>
        <v>42795.791666666672</v>
      </c>
      <c r="U790" t="b">
        <f>AND(L790,N790)</f>
        <v>0</v>
      </c>
    </row>
    <row r="791" spans="1:21" ht="20" customHeight="1" x14ac:dyDescent="0.35">
      <c r="A791" s="13">
        <f>F791/E791</f>
        <v>2.0162</v>
      </c>
      <c r="B791">
        <v>1750</v>
      </c>
      <c r="C791" s="3" t="s">
        <v>1751</v>
      </c>
      <c r="D791" s="3" t="s">
        <v>5860</v>
      </c>
      <c r="E791" s="5">
        <v>5000</v>
      </c>
      <c r="F791" s="5">
        <v>10081</v>
      </c>
      <c r="G791" t="s">
        <v>8219</v>
      </c>
      <c r="H791" t="s">
        <v>8224</v>
      </c>
      <c r="I791" t="s">
        <v>8246</v>
      </c>
      <c r="J791">
        <v>1461096304</v>
      </c>
      <c r="K791">
        <v>1458936304</v>
      </c>
      <c r="L791" t="b">
        <v>0</v>
      </c>
      <c r="M791">
        <v>125</v>
      </c>
      <c r="N791" t="b">
        <v>1</v>
      </c>
      <c r="O791" t="s">
        <v>8285</v>
      </c>
      <c r="P791" s="9">
        <f>IFERROR(F791/M791,"NULL")</f>
        <v>80.647999999999996</v>
      </c>
      <c r="Q791" t="str">
        <f>LEFT(O791,SEARCH("/",O791,1)-1)</f>
        <v>photography</v>
      </c>
      <c r="R791" t="str">
        <f>RIGHT(O791,LEN(O791)-SEARCH("/",O791,1))</f>
        <v>photobooks</v>
      </c>
      <c r="S791" s="17">
        <f>(((K791/60)/60)/24)+DATE(1970,1,1)</f>
        <v>42454.836851851855</v>
      </c>
      <c r="T791" s="15">
        <f>(((J791/60)/60)/24)+DATE(1970,1,1)</f>
        <v>42479.836851851855</v>
      </c>
      <c r="U791" t="b">
        <f>AND(L791,N791)</f>
        <v>0</v>
      </c>
    </row>
    <row r="792" spans="1:21" ht="20" customHeight="1" x14ac:dyDescent="0.35">
      <c r="A792" s="13">
        <f>F792/E792</f>
        <v>1.0289999999999999</v>
      </c>
      <c r="B792">
        <v>1751</v>
      </c>
      <c r="C792" s="3" t="s">
        <v>1752</v>
      </c>
      <c r="D792" s="3" t="s">
        <v>5861</v>
      </c>
      <c r="E792" s="5">
        <v>10000</v>
      </c>
      <c r="F792" s="5">
        <v>10290</v>
      </c>
      <c r="G792" t="s">
        <v>8219</v>
      </c>
      <c r="H792" t="s">
        <v>8224</v>
      </c>
      <c r="I792" t="s">
        <v>8246</v>
      </c>
      <c r="J792">
        <v>1426787123</v>
      </c>
      <c r="K792">
        <v>1424198723</v>
      </c>
      <c r="L792" t="b">
        <v>0</v>
      </c>
      <c r="M792">
        <v>61</v>
      </c>
      <c r="N792" t="b">
        <v>1</v>
      </c>
      <c r="O792" t="s">
        <v>8285</v>
      </c>
      <c r="P792" s="9">
        <f>IFERROR(F792/M792,"NULL")</f>
        <v>168.68852459016392</v>
      </c>
      <c r="Q792" t="str">
        <f>LEFT(O792,SEARCH("/",O792,1)-1)</f>
        <v>photography</v>
      </c>
      <c r="R792" t="str">
        <f>RIGHT(O792,LEN(O792)-SEARCH("/",O792,1))</f>
        <v>photobooks</v>
      </c>
      <c r="S792" s="17">
        <f>(((K792/60)/60)/24)+DATE(1970,1,1)</f>
        <v>42052.7815162037</v>
      </c>
      <c r="T792" s="15">
        <f>(((J792/60)/60)/24)+DATE(1970,1,1)</f>
        <v>42082.739849537036</v>
      </c>
      <c r="U792" t="b">
        <f>AND(L792,N792)</f>
        <v>0</v>
      </c>
    </row>
    <row r="793" spans="1:21" ht="20" customHeight="1" x14ac:dyDescent="0.35">
      <c r="A793" s="13">
        <f>F793/E793</f>
        <v>2.6016666666666666</v>
      </c>
      <c r="B793">
        <v>1752</v>
      </c>
      <c r="C793" s="3" t="s">
        <v>1753</v>
      </c>
      <c r="D793" s="3" t="s">
        <v>5862</v>
      </c>
      <c r="E793" s="5">
        <v>1200</v>
      </c>
      <c r="F793" s="5">
        <v>3122</v>
      </c>
      <c r="G793" t="s">
        <v>8219</v>
      </c>
      <c r="H793" t="s">
        <v>8225</v>
      </c>
      <c r="I793" t="s">
        <v>8247</v>
      </c>
      <c r="J793">
        <v>1476425082</v>
      </c>
      <c r="K793">
        <v>1473833082</v>
      </c>
      <c r="L793" t="b">
        <v>0</v>
      </c>
      <c r="M793">
        <v>90</v>
      </c>
      <c r="N793" t="b">
        <v>1</v>
      </c>
      <c r="O793" t="s">
        <v>8285</v>
      </c>
      <c r="P793" s="9">
        <f>IFERROR(F793/M793,"NULL")</f>
        <v>34.68888888888889</v>
      </c>
      <c r="Q793" t="str">
        <f>LEFT(O793,SEARCH("/",O793,1)-1)</f>
        <v>photography</v>
      </c>
      <c r="R793" t="str">
        <f>RIGHT(O793,LEN(O793)-SEARCH("/",O793,1))</f>
        <v>photobooks</v>
      </c>
      <c r="S793" s="17">
        <f>(((K793/60)/60)/24)+DATE(1970,1,1)</f>
        <v>42627.253263888888</v>
      </c>
      <c r="T793" s="15">
        <f>(((J793/60)/60)/24)+DATE(1970,1,1)</f>
        <v>42657.253263888888</v>
      </c>
      <c r="U793" t="b">
        <f>AND(L793,N793)</f>
        <v>0</v>
      </c>
    </row>
    <row r="794" spans="1:21" ht="20" customHeight="1" x14ac:dyDescent="0.35">
      <c r="A794" s="13">
        <f>F794/E794</f>
        <v>1.08</v>
      </c>
      <c r="B794">
        <v>1753</v>
      </c>
      <c r="C794" s="3" t="s">
        <v>1754</v>
      </c>
      <c r="D794" s="3" t="s">
        <v>5863</v>
      </c>
      <c r="E794" s="5">
        <v>15000</v>
      </c>
      <c r="F794" s="5">
        <v>16200</v>
      </c>
      <c r="G794" t="s">
        <v>8219</v>
      </c>
      <c r="H794" t="s">
        <v>8232</v>
      </c>
      <c r="I794" t="s">
        <v>8253</v>
      </c>
      <c r="J794">
        <v>1458579568</v>
      </c>
      <c r="K794">
        <v>1455991168</v>
      </c>
      <c r="L794" t="b">
        <v>0</v>
      </c>
      <c r="M794">
        <v>35</v>
      </c>
      <c r="N794" t="b">
        <v>1</v>
      </c>
      <c r="O794" t="s">
        <v>8285</v>
      </c>
      <c r="P794" s="9">
        <f>IFERROR(F794/M794,"NULL")</f>
        <v>462.85714285714283</v>
      </c>
      <c r="Q794" t="str">
        <f>LEFT(O794,SEARCH("/",O794,1)-1)</f>
        <v>photography</v>
      </c>
      <c r="R794" t="str">
        <f>RIGHT(O794,LEN(O794)-SEARCH("/",O794,1))</f>
        <v>photobooks</v>
      </c>
      <c r="S794" s="17">
        <f>(((K794/60)/60)/24)+DATE(1970,1,1)</f>
        <v>42420.74962962963</v>
      </c>
      <c r="T794" s="15">
        <f>(((J794/60)/60)/24)+DATE(1970,1,1)</f>
        <v>42450.707962962959</v>
      </c>
      <c r="U794" t="b">
        <f>AND(L794,N794)</f>
        <v>0</v>
      </c>
    </row>
    <row r="795" spans="1:21" ht="20" customHeight="1" x14ac:dyDescent="0.35">
      <c r="A795" s="13">
        <f>F795/E795</f>
        <v>1.1052941176470588</v>
      </c>
      <c r="B795">
        <v>1754</v>
      </c>
      <c r="C795" s="3" t="s">
        <v>1755</v>
      </c>
      <c r="D795" s="3" t="s">
        <v>5864</v>
      </c>
      <c r="E795" s="5">
        <v>8500</v>
      </c>
      <c r="F795" s="5">
        <v>9395</v>
      </c>
      <c r="G795" t="s">
        <v>8219</v>
      </c>
      <c r="H795" t="s">
        <v>8229</v>
      </c>
      <c r="I795" t="s">
        <v>8251</v>
      </c>
      <c r="J795">
        <v>1428091353</v>
      </c>
      <c r="K795">
        <v>1425502953</v>
      </c>
      <c r="L795" t="b">
        <v>0</v>
      </c>
      <c r="M795">
        <v>90</v>
      </c>
      <c r="N795" t="b">
        <v>1</v>
      </c>
      <c r="O795" t="s">
        <v>8285</v>
      </c>
      <c r="P795" s="9">
        <f>IFERROR(F795/M795,"NULL")</f>
        <v>104.38888888888889</v>
      </c>
      <c r="Q795" t="str">
        <f>LEFT(O795,SEARCH("/",O795,1)-1)</f>
        <v>photography</v>
      </c>
      <c r="R795" t="str">
        <f>RIGHT(O795,LEN(O795)-SEARCH("/",O795,1))</f>
        <v>photobooks</v>
      </c>
      <c r="S795" s="17">
        <f>(((K795/60)/60)/24)+DATE(1970,1,1)</f>
        <v>42067.876770833333</v>
      </c>
      <c r="T795" s="15">
        <f>(((J795/60)/60)/24)+DATE(1970,1,1)</f>
        <v>42097.835104166668</v>
      </c>
      <c r="U795" t="b">
        <f>AND(L795,N795)</f>
        <v>0</v>
      </c>
    </row>
    <row r="796" spans="1:21" ht="20" customHeight="1" x14ac:dyDescent="0.35">
      <c r="A796" s="13">
        <f>F796/E796</f>
        <v>1.2</v>
      </c>
      <c r="B796">
        <v>1755</v>
      </c>
      <c r="C796" s="3" t="s">
        <v>1756</v>
      </c>
      <c r="D796" s="3" t="s">
        <v>5865</v>
      </c>
      <c r="E796" s="5">
        <v>25</v>
      </c>
      <c r="F796" s="5">
        <v>30</v>
      </c>
      <c r="G796" t="s">
        <v>8219</v>
      </c>
      <c r="H796" t="s">
        <v>8224</v>
      </c>
      <c r="I796" t="s">
        <v>8246</v>
      </c>
      <c r="J796">
        <v>1444071361</v>
      </c>
      <c r="K796">
        <v>1441479361</v>
      </c>
      <c r="L796" t="b">
        <v>0</v>
      </c>
      <c r="M796">
        <v>4</v>
      </c>
      <c r="N796" t="b">
        <v>1</v>
      </c>
      <c r="O796" t="s">
        <v>8285</v>
      </c>
      <c r="P796" s="9">
        <f>IFERROR(F796/M796,"NULL")</f>
        <v>7.5</v>
      </c>
      <c r="Q796" t="str">
        <f>LEFT(O796,SEARCH("/",O796,1)-1)</f>
        <v>photography</v>
      </c>
      <c r="R796" t="str">
        <f>RIGHT(O796,LEN(O796)-SEARCH("/",O796,1))</f>
        <v>photobooks</v>
      </c>
      <c r="S796" s="17">
        <f>(((K796/60)/60)/24)+DATE(1970,1,1)</f>
        <v>42252.788900462961</v>
      </c>
      <c r="T796" s="15">
        <f>(((J796/60)/60)/24)+DATE(1970,1,1)</f>
        <v>42282.788900462961</v>
      </c>
      <c r="U796" t="b">
        <f>AND(L796,N796)</f>
        <v>0</v>
      </c>
    </row>
    <row r="797" spans="1:21" ht="20" customHeight="1" x14ac:dyDescent="0.35">
      <c r="A797" s="13">
        <f>F797/E797</f>
        <v>1.0282909090909091</v>
      </c>
      <c r="B797">
        <v>1756</v>
      </c>
      <c r="C797" s="3" t="s">
        <v>1757</v>
      </c>
      <c r="D797" s="3" t="s">
        <v>5866</v>
      </c>
      <c r="E797" s="5">
        <v>5500</v>
      </c>
      <c r="F797" s="5">
        <v>5655.6</v>
      </c>
      <c r="G797" t="s">
        <v>8219</v>
      </c>
      <c r="H797" t="s">
        <v>8224</v>
      </c>
      <c r="I797" t="s">
        <v>8246</v>
      </c>
      <c r="J797">
        <v>1472443269</v>
      </c>
      <c r="K797">
        <v>1468987269</v>
      </c>
      <c r="L797" t="b">
        <v>0</v>
      </c>
      <c r="M797">
        <v>120</v>
      </c>
      <c r="N797" t="b">
        <v>1</v>
      </c>
      <c r="O797" t="s">
        <v>8285</v>
      </c>
      <c r="P797" s="9">
        <f>IFERROR(F797/M797,"NULL")</f>
        <v>47.13</v>
      </c>
      <c r="Q797" t="str">
        <f>LEFT(O797,SEARCH("/",O797,1)-1)</f>
        <v>photography</v>
      </c>
      <c r="R797" t="str">
        <f>RIGHT(O797,LEN(O797)-SEARCH("/",O797,1))</f>
        <v>photobooks</v>
      </c>
      <c r="S797" s="17">
        <f>(((K797/60)/60)/24)+DATE(1970,1,1)</f>
        <v>42571.167465277773</v>
      </c>
      <c r="T797" s="15">
        <f>(((J797/60)/60)/24)+DATE(1970,1,1)</f>
        <v>42611.167465277773</v>
      </c>
      <c r="U797" t="b">
        <f>AND(L797,N797)</f>
        <v>0</v>
      </c>
    </row>
    <row r="798" spans="1:21" ht="20" customHeight="1" x14ac:dyDescent="0.35">
      <c r="A798" s="13">
        <f>F798/E798</f>
        <v>1.1599999999999999</v>
      </c>
      <c r="B798">
        <v>1757</v>
      </c>
      <c r="C798" s="3" t="s">
        <v>1758</v>
      </c>
      <c r="D798" s="3" t="s">
        <v>5867</v>
      </c>
      <c r="E798" s="5">
        <v>5000</v>
      </c>
      <c r="F798" s="5">
        <v>5800</v>
      </c>
      <c r="G798" t="s">
        <v>8219</v>
      </c>
      <c r="H798" t="s">
        <v>8224</v>
      </c>
      <c r="I798" t="s">
        <v>8246</v>
      </c>
      <c r="J798">
        <v>1485631740</v>
      </c>
      <c r="K798">
        <v>1483041083</v>
      </c>
      <c r="L798" t="b">
        <v>0</v>
      </c>
      <c r="M798">
        <v>14</v>
      </c>
      <c r="N798" t="b">
        <v>1</v>
      </c>
      <c r="O798" t="s">
        <v>8285</v>
      </c>
      <c r="P798" s="9">
        <f>IFERROR(F798/M798,"NULL")</f>
        <v>414.28571428571428</v>
      </c>
      <c r="Q798" t="str">
        <f>LEFT(O798,SEARCH("/",O798,1)-1)</f>
        <v>photography</v>
      </c>
      <c r="R798" t="str">
        <f>RIGHT(O798,LEN(O798)-SEARCH("/",O798,1))</f>
        <v>photobooks</v>
      </c>
      <c r="S798" s="17">
        <f>(((K798/60)/60)/24)+DATE(1970,1,1)</f>
        <v>42733.827349537038</v>
      </c>
      <c r="T798" s="15">
        <f>(((J798/60)/60)/24)+DATE(1970,1,1)</f>
        <v>42763.811805555553</v>
      </c>
      <c r="U798" t="b">
        <f>AND(L798,N798)</f>
        <v>0</v>
      </c>
    </row>
    <row r="799" spans="1:21" ht="20" customHeight="1" x14ac:dyDescent="0.35">
      <c r="A799" s="13">
        <f>F799/E799</f>
        <v>1.147</v>
      </c>
      <c r="B799">
        <v>1758</v>
      </c>
      <c r="C799" s="3" t="s">
        <v>1759</v>
      </c>
      <c r="D799" s="3" t="s">
        <v>5868</v>
      </c>
      <c r="E799" s="5">
        <v>1000</v>
      </c>
      <c r="F799" s="5">
        <v>1147</v>
      </c>
      <c r="G799" t="s">
        <v>8219</v>
      </c>
      <c r="H799" t="s">
        <v>8224</v>
      </c>
      <c r="I799" t="s">
        <v>8246</v>
      </c>
      <c r="J799">
        <v>1468536992</v>
      </c>
      <c r="K799">
        <v>1463352992</v>
      </c>
      <c r="L799" t="b">
        <v>0</v>
      </c>
      <c r="M799">
        <v>27</v>
      </c>
      <c r="N799" t="b">
        <v>1</v>
      </c>
      <c r="O799" t="s">
        <v>8285</v>
      </c>
      <c r="P799" s="9">
        <f>IFERROR(F799/M799,"NULL")</f>
        <v>42.481481481481481</v>
      </c>
      <c r="Q799" t="str">
        <f>LEFT(O799,SEARCH("/",O799,1)-1)</f>
        <v>photography</v>
      </c>
      <c r="R799" t="str">
        <f>RIGHT(O799,LEN(O799)-SEARCH("/",O799,1))</f>
        <v>photobooks</v>
      </c>
      <c r="S799" s="17">
        <f>(((K799/60)/60)/24)+DATE(1970,1,1)</f>
        <v>42505.955925925926</v>
      </c>
      <c r="T799" s="15">
        <f>(((J799/60)/60)/24)+DATE(1970,1,1)</f>
        <v>42565.955925925926</v>
      </c>
      <c r="U799" t="b">
        <f>AND(L799,N799)</f>
        <v>0</v>
      </c>
    </row>
    <row r="800" spans="1:21" ht="20" customHeight="1" x14ac:dyDescent="0.35">
      <c r="A800" s="13">
        <f>F800/E800</f>
        <v>1.0660000000000001</v>
      </c>
      <c r="B800">
        <v>1759</v>
      </c>
      <c r="C800" s="3" t="s">
        <v>1760</v>
      </c>
      <c r="D800" s="3" t="s">
        <v>5869</v>
      </c>
      <c r="E800" s="5">
        <v>5000</v>
      </c>
      <c r="F800" s="5">
        <v>5330</v>
      </c>
      <c r="G800" t="s">
        <v>8219</v>
      </c>
      <c r="H800" t="s">
        <v>8224</v>
      </c>
      <c r="I800" t="s">
        <v>8246</v>
      </c>
      <c r="J800">
        <v>1427309629</v>
      </c>
      <c r="K800">
        <v>1425585229</v>
      </c>
      <c r="L800" t="b">
        <v>0</v>
      </c>
      <c r="M800">
        <v>49</v>
      </c>
      <c r="N800" t="b">
        <v>1</v>
      </c>
      <c r="O800" t="s">
        <v>8285</v>
      </c>
      <c r="P800" s="9">
        <f>IFERROR(F800/M800,"NULL")</f>
        <v>108.77551020408163</v>
      </c>
      <c r="Q800" t="str">
        <f>LEFT(O800,SEARCH("/",O800,1)-1)</f>
        <v>photography</v>
      </c>
      <c r="R800" t="str">
        <f>RIGHT(O800,LEN(O800)-SEARCH("/",O800,1))</f>
        <v>photobooks</v>
      </c>
      <c r="S800" s="17">
        <f>(((K800/60)/60)/24)+DATE(1970,1,1)</f>
        <v>42068.829039351855</v>
      </c>
      <c r="T800" s="15">
        <f>(((J800/60)/60)/24)+DATE(1970,1,1)</f>
        <v>42088.787372685183</v>
      </c>
      <c r="U800" t="b">
        <f>AND(L800,N800)</f>
        <v>0</v>
      </c>
    </row>
    <row r="801" spans="1:21" ht="20" customHeight="1" x14ac:dyDescent="0.35">
      <c r="A801" s="13">
        <f>F801/E801</f>
        <v>1.6544000000000001</v>
      </c>
      <c r="B801">
        <v>1760</v>
      </c>
      <c r="C801" s="3" t="s">
        <v>1761</v>
      </c>
      <c r="D801" s="3" t="s">
        <v>5870</v>
      </c>
      <c r="E801" s="5">
        <v>5000</v>
      </c>
      <c r="F801" s="5">
        <v>8272</v>
      </c>
      <c r="G801" t="s">
        <v>8219</v>
      </c>
      <c r="H801" t="s">
        <v>8224</v>
      </c>
      <c r="I801" t="s">
        <v>8246</v>
      </c>
      <c r="J801">
        <v>1456416513</v>
      </c>
      <c r="K801">
        <v>1454688513</v>
      </c>
      <c r="L801" t="b">
        <v>0</v>
      </c>
      <c r="M801">
        <v>102</v>
      </c>
      <c r="N801" t="b">
        <v>1</v>
      </c>
      <c r="O801" t="s">
        <v>8285</v>
      </c>
      <c r="P801" s="9">
        <f>IFERROR(F801/M801,"NULL")</f>
        <v>81.098039215686271</v>
      </c>
      <c r="Q801" t="str">
        <f>LEFT(O801,SEARCH("/",O801,1)-1)</f>
        <v>photography</v>
      </c>
      <c r="R801" t="str">
        <f>RIGHT(O801,LEN(O801)-SEARCH("/",O801,1))</f>
        <v>photobooks</v>
      </c>
      <c r="S801" s="17">
        <f>(((K801/60)/60)/24)+DATE(1970,1,1)</f>
        <v>42405.67260416667</v>
      </c>
      <c r="T801" s="15">
        <f>(((J801/60)/60)/24)+DATE(1970,1,1)</f>
        <v>42425.67260416667</v>
      </c>
      <c r="U801" t="b">
        <f>AND(L801,N801)</f>
        <v>0</v>
      </c>
    </row>
    <row r="802" spans="1:21" ht="20" customHeight="1" x14ac:dyDescent="0.35">
      <c r="A802" s="13">
        <f>F802/E802</f>
        <v>1.55</v>
      </c>
      <c r="B802">
        <v>1761</v>
      </c>
      <c r="C802" s="3" t="s">
        <v>1762</v>
      </c>
      <c r="D802" s="3" t="s">
        <v>5871</v>
      </c>
      <c r="E802" s="5">
        <v>100</v>
      </c>
      <c r="F802" s="5">
        <v>155</v>
      </c>
      <c r="G802" t="s">
        <v>8219</v>
      </c>
      <c r="H802" t="s">
        <v>8225</v>
      </c>
      <c r="I802" t="s">
        <v>8247</v>
      </c>
      <c r="J802">
        <v>1442065060</v>
      </c>
      <c r="K802">
        <v>1437745060</v>
      </c>
      <c r="L802" t="b">
        <v>0</v>
      </c>
      <c r="M802">
        <v>3</v>
      </c>
      <c r="N802" t="b">
        <v>1</v>
      </c>
      <c r="O802" t="s">
        <v>8285</v>
      </c>
      <c r="P802" s="9">
        <f>IFERROR(F802/M802,"NULL")</f>
        <v>51.666666666666664</v>
      </c>
      <c r="Q802" t="str">
        <f>LEFT(O802,SEARCH("/",O802,1)-1)</f>
        <v>photography</v>
      </c>
      <c r="R802" t="str">
        <f>RIGHT(O802,LEN(O802)-SEARCH("/",O802,1))</f>
        <v>photobooks</v>
      </c>
      <c r="S802" s="17">
        <f>(((K802/60)/60)/24)+DATE(1970,1,1)</f>
        <v>42209.567824074074</v>
      </c>
      <c r="T802" s="15">
        <f>(((J802/60)/60)/24)+DATE(1970,1,1)</f>
        <v>42259.567824074074</v>
      </c>
      <c r="U802" t="b">
        <f>AND(L802,N802)</f>
        <v>0</v>
      </c>
    </row>
    <row r="803" spans="1:21" ht="20" customHeight="1" x14ac:dyDescent="0.35">
      <c r="A803" s="13">
        <f>F803/E803</f>
        <v>8.85</v>
      </c>
      <c r="B803">
        <v>1762</v>
      </c>
      <c r="C803" s="3" t="s">
        <v>1763</v>
      </c>
      <c r="D803" s="3" t="s">
        <v>5872</v>
      </c>
      <c r="E803" s="5">
        <v>100</v>
      </c>
      <c r="F803" s="5">
        <v>885</v>
      </c>
      <c r="G803" t="s">
        <v>8219</v>
      </c>
      <c r="H803" t="s">
        <v>8224</v>
      </c>
      <c r="I803" t="s">
        <v>8246</v>
      </c>
      <c r="J803">
        <v>1457739245</v>
      </c>
      <c r="K803">
        <v>1455147245</v>
      </c>
      <c r="L803" t="b">
        <v>0</v>
      </c>
      <c r="M803">
        <v>25</v>
      </c>
      <c r="N803" t="b">
        <v>1</v>
      </c>
      <c r="O803" t="s">
        <v>8285</v>
      </c>
      <c r="P803" s="9">
        <f>IFERROR(F803/M803,"NULL")</f>
        <v>35.4</v>
      </c>
      <c r="Q803" t="str">
        <f>LEFT(O803,SEARCH("/",O803,1)-1)</f>
        <v>photography</v>
      </c>
      <c r="R803" t="str">
        <f>RIGHT(O803,LEN(O803)-SEARCH("/",O803,1))</f>
        <v>photobooks</v>
      </c>
      <c r="S803" s="17">
        <f>(((K803/60)/60)/24)+DATE(1970,1,1)</f>
        <v>42410.982002314813</v>
      </c>
      <c r="T803" s="15">
        <f>(((J803/60)/60)/24)+DATE(1970,1,1)</f>
        <v>42440.982002314813</v>
      </c>
      <c r="U803" t="b">
        <f>AND(L803,N803)</f>
        <v>0</v>
      </c>
    </row>
    <row r="804" spans="1:21" ht="20" customHeight="1" x14ac:dyDescent="0.35">
      <c r="A804" s="13">
        <f>F804/E804</f>
        <v>1.0190833333333333</v>
      </c>
      <c r="B804">
        <v>1763</v>
      </c>
      <c r="C804" s="3" t="s">
        <v>1764</v>
      </c>
      <c r="D804" s="3" t="s">
        <v>5873</v>
      </c>
      <c r="E804" s="5">
        <v>12000</v>
      </c>
      <c r="F804" s="5">
        <v>12229</v>
      </c>
      <c r="G804" t="s">
        <v>8219</v>
      </c>
      <c r="H804" t="s">
        <v>8224</v>
      </c>
      <c r="I804" t="s">
        <v>8246</v>
      </c>
      <c r="J804">
        <v>1477255840</v>
      </c>
      <c r="K804">
        <v>1474663840</v>
      </c>
      <c r="L804" t="b">
        <v>0</v>
      </c>
      <c r="M804">
        <v>118</v>
      </c>
      <c r="N804" t="b">
        <v>1</v>
      </c>
      <c r="O804" t="s">
        <v>8285</v>
      </c>
      <c r="P804" s="9">
        <f>IFERROR(F804/M804,"NULL")</f>
        <v>103.63559322033899</v>
      </c>
      <c r="Q804" t="str">
        <f>LEFT(O804,SEARCH("/",O804,1)-1)</f>
        <v>photography</v>
      </c>
      <c r="R804" t="str">
        <f>RIGHT(O804,LEN(O804)-SEARCH("/",O804,1))</f>
        <v>photobooks</v>
      </c>
      <c r="S804" s="17">
        <f>(((K804/60)/60)/24)+DATE(1970,1,1)</f>
        <v>42636.868518518517</v>
      </c>
      <c r="T804" s="15">
        <f>(((J804/60)/60)/24)+DATE(1970,1,1)</f>
        <v>42666.868518518517</v>
      </c>
      <c r="U804" t="b">
        <f>AND(L804,N804)</f>
        <v>0</v>
      </c>
    </row>
    <row r="805" spans="1:21" ht="20" customHeight="1" x14ac:dyDescent="0.35">
      <c r="A805" s="13">
        <f>F805/E805</f>
        <v>1.3489</v>
      </c>
      <c r="B805">
        <v>1821</v>
      </c>
      <c r="C805" s="3" t="s">
        <v>1822</v>
      </c>
      <c r="D805" s="3" t="s">
        <v>5931</v>
      </c>
      <c r="E805" s="5">
        <v>2500</v>
      </c>
      <c r="F805" s="5">
        <v>3372.25</v>
      </c>
      <c r="G805" t="s">
        <v>8219</v>
      </c>
      <c r="H805" t="s">
        <v>8224</v>
      </c>
      <c r="I805" t="s">
        <v>8246</v>
      </c>
      <c r="J805">
        <v>1330760367</v>
      </c>
      <c r="K805">
        <v>1326872367</v>
      </c>
      <c r="L805" t="b">
        <v>0</v>
      </c>
      <c r="M805">
        <v>57</v>
      </c>
      <c r="N805" t="b">
        <v>1</v>
      </c>
      <c r="O805" t="s">
        <v>8276</v>
      </c>
      <c r="P805" s="9">
        <f>IFERROR(F805/M805,"NULL")</f>
        <v>59.162280701754383</v>
      </c>
      <c r="Q805" t="str">
        <f>LEFT(O805,SEARCH("/",O805,1)-1)</f>
        <v>music</v>
      </c>
      <c r="R805" t="str">
        <f>RIGHT(O805,LEN(O805)-SEARCH("/",O805,1))</f>
        <v>rock</v>
      </c>
      <c r="S805" s="17">
        <f>(((K805/60)/60)/24)+DATE(1970,1,1)</f>
        <v>40926.319062499999</v>
      </c>
      <c r="T805" s="15">
        <f>(((J805/60)/60)/24)+DATE(1970,1,1)</f>
        <v>40971.319062499999</v>
      </c>
      <c r="U805" t="b">
        <f>AND(L805,N805)</f>
        <v>0</v>
      </c>
    </row>
    <row r="806" spans="1:21" ht="20" customHeight="1" x14ac:dyDescent="0.35">
      <c r="A806" s="13">
        <f>F806/E806</f>
        <v>1</v>
      </c>
      <c r="B806">
        <v>1822</v>
      </c>
      <c r="C806" s="3" t="s">
        <v>1823</v>
      </c>
      <c r="D806" s="3" t="s">
        <v>5932</v>
      </c>
      <c r="E806" s="5">
        <v>300</v>
      </c>
      <c r="F806" s="5">
        <v>300</v>
      </c>
      <c r="G806" t="s">
        <v>8219</v>
      </c>
      <c r="H806" t="s">
        <v>8229</v>
      </c>
      <c r="I806" t="s">
        <v>8251</v>
      </c>
      <c r="J806">
        <v>1391194860</v>
      </c>
      <c r="K806">
        <v>1388084862</v>
      </c>
      <c r="L806" t="b">
        <v>0</v>
      </c>
      <c r="M806">
        <v>11</v>
      </c>
      <c r="N806" t="b">
        <v>1</v>
      </c>
      <c r="O806" t="s">
        <v>8276</v>
      </c>
      <c r="P806" s="9">
        <f>IFERROR(F806/M806,"NULL")</f>
        <v>27.272727272727273</v>
      </c>
      <c r="Q806" t="str">
        <f>LEFT(O806,SEARCH("/",O806,1)-1)</f>
        <v>music</v>
      </c>
      <c r="R806" t="str">
        <f>RIGHT(O806,LEN(O806)-SEARCH("/",O806,1))</f>
        <v>rock</v>
      </c>
      <c r="S806" s="17">
        <f>(((K806/60)/60)/24)+DATE(1970,1,1)</f>
        <v>41634.797013888885</v>
      </c>
      <c r="T806" s="15">
        <f>(((J806/60)/60)/24)+DATE(1970,1,1)</f>
        <v>41670.792361111111</v>
      </c>
      <c r="U806" t="b">
        <f>AND(L806,N806)</f>
        <v>0</v>
      </c>
    </row>
    <row r="807" spans="1:21" ht="20" customHeight="1" x14ac:dyDescent="0.35">
      <c r="A807" s="13">
        <f>F807/E807</f>
        <v>1.1585714285714286</v>
      </c>
      <c r="B807">
        <v>1823</v>
      </c>
      <c r="C807" s="3" t="s">
        <v>1824</v>
      </c>
      <c r="D807" s="3" t="s">
        <v>5933</v>
      </c>
      <c r="E807" s="5">
        <v>700</v>
      </c>
      <c r="F807" s="5">
        <v>811</v>
      </c>
      <c r="G807" t="s">
        <v>8219</v>
      </c>
      <c r="H807" t="s">
        <v>8224</v>
      </c>
      <c r="I807" t="s">
        <v>8246</v>
      </c>
      <c r="J807">
        <v>1351095976</v>
      </c>
      <c r="K807">
        <v>1348503976</v>
      </c>
      <c r="L807" t="b">
        <v>0</v>
      </c>
      <c r="M807">
        <v>33</v>
      </c>
      <c r="N807" t="b">
        <v>1</v>
      </c>
      <c r="O807" t="s">
        <v>8276</v>
      </c>
      <c r="P807" s="9">
        <f>IFERROR(F807/M807,"NULL")</f>
        <v>24.575757575757574</v>
      </c>
      <c r="Q807" t="str">
        <f>LEFT(O807,SEARCH("/",O807,1)-1)</f>
        <v>music</v>
      </c>
      <c r="R807" t="str">
        <f>RIGHT(O807,LEN(O807)-SEARCH("/",O807,1))</f>
        <v>rock</v>
      </c>
      <c r="S807" s="17">
        <f>(((K807/60)/60)/24)+DATE(1970,1,1)</f>
        <v>41176.684907407405</v>
      </c>
      <c r="T807" s="15">
        <f>(((J807/60)/60)/24)+DATE(1970,1,1)</f>
        <v>41206.684907407405</v>
      </c>
      <c r="U807" t="b">
        <f>AND(L807,N807)</f>
        <v>0</v>
      </c>
    </row>
    <row r="808" spans="1:21" ht="20" customHeight="1" x14ac:dyDescent="0.35">
      <c r="A808" s="13">
        <f>F808/E808</f>
        <v>1.0006666666666666</v>
      </c>
      <c r="B808">
        <v>1824</v>
      </c>
      <c r="C808" s="3" t="s">
        <v>1825</v>
      </c>
      <c r="D808" s="3" t="s">
        <v>5934</v>
      </c>
      <c r="E808" s="5">
        <v>3000</v>
      </c>
      <c r="F808" s="5">
        <v>3002</v>
      </c>
      <c r="G808" t="s">
        <v>8219</v>
      </c>
      <c r="H808" t="s">
        <v>8224</v>
      </c>
      <c r="I808" t="s">
        <v>8246</v>
      </c>
      <c r="J808">
        <v>1389146880</v>
      </c>
      <c r="K808">
        <v>1387403967</v>
      </c>
      <c r="L808" t="b">
        <v>0</v>
      </c>
      <c r="M808">
        <v>40</v>
      </c>
      <c r="N808" t="b">
        <v>1</v>
      </c>
      <c r="O808" t="s">
        <v>8276</v>
      </c>
      <c r="P808" s="9">
        <f>IFERROR(F808/M808,"NULL")</f>
        <v>75.05</v>
      </c>
      <c r="Q808" t="str">
        <f>LEFT(O808,SEARCH("/",O808,1)-1)</f>
        <v>music</v>
      </c>
      <c r="R808" t="str">
        <f>RIGHT(O808,LEN(O808)-SEARCH("/",O808,1))</f>
        <v>rock</v>
      </c>
      <c r="S808" s="17">
        <f>(((K808/60)/60)/24)+DATE(1970,1,1)</f>
        <v>41626.916284722225</v>
      </c>
      <c r="T808" s="15">
        <f>(((J808/60)/60)/24)+DATE(1970,1,1)</f>
        <v>41647.088888888888</v>
      </c>
      <c r="U808" t="b">
        <f>AND(L808,N808)</f>
        <v>0</v>
      </c>
    </row>
    <row r="809" spans="1:21" ht="20" customHeight="1" x14ac:dyDescent="0.35">
      <c r="A809" s="13">
        <f>F809/E809</f>
        <v>1.0505</v>
      </c>
      <c r="B809">
        <v>1825</v>
      </c>
      <c r="C809" s="3" t="s">
        <v>1826</v>
      </c>
      <c r="D809" s="3" t="s">
        <v>5935</v>
      </c>
      <c r="E809" s="5">
        <v>2000</v>
      </c>
      <c r="F809" s="5">
        <v>2101</v>
      </c>
      <c r="G809" t="s">
        <v>8219</v>
      </c>
      <c r="H809" t="s">
        <v>8224</v>
      </c>
      <c r="I809" t="s">
        <v>8246</v>
      </c>
      <c r="J809">
        <v>1373572903</v>
      </c>
      <c r="K809">
        <v>1371585703</v>
      </c>
      <c r="L809" t="b">
        <v>0</v>
      </c>
      <c r="M809">
        <v>50</v>
      </c>
      <c r="N809" t="b">
        <v>1</v>
      </c>
      <c r="O809" t="s">
        <v>8276</v>
      </c>
      <c r="P809" s="9">
        <f>IFERROR(F809/M809,"NULL")</f>
        <v>42.02</v>
      </c>
      <c r="Q809" t="str">
        <f>LEFT(O809,SEARCH("/",O809,1)-1)</f>
        <v>music</v>
      </c>
      <c r="R809" t="str">
        <f>RIGHT(O809,LEN(O809)-SEARCH("/",O809,1))</f>
        <v>rock</v>
      </c>
      <c r="S809" s="17">
        <f>(((K809/60)/60)/24)+DATE(1970,1,1)</f>
        <v>41443.83452546296</v>
      </c>
      <c r="T809" s="15">
        <f>(((J809/60)/60)/24)+DATE(1970,1,1)</f>
        <v>41466.83452546296</v>
      </c>
      <c r="U809" t="b">
        <f>AND(L809,N809)</f>
        <v>0</v>
      </c>
    </row>
    <row r="810" spans="1:21" ht="20" customHeight="1" x14ac:dyDescent="0.35">
      <c r="A810" s="13">
        <f>F810/E810</f>
        <v>1.01</v>
      </c>
      <c r="B810">
        <v>1826</v>
      </c>
      <c r="C810" s="3" t="s">
        <v>1827</v>
      </c>
      <c r="D810" s="3" t="s">
        <v>5936</v>
      </c>
      <c r="E810" s="5">
        <v>2000</v>
      </c>
      <c r="F810" s="5">
        <v>2020</v>
      </c>
      <c r="G810" t="s">
        <v>8219</v>
      </c>
      <c r="H810" t="s">
        <v>8224</v>
      </c>
      <c r="I810" t="s">
        <v>8246</v>
      </c>
      <c r="J810">
        <v>1392675017</v>
      </c>
      <c r="K810">
        <v>1390083017</v>
      </c>
      <c r="L810" t="b">
        <v>0</v>
      </c>
      <c r="M810">
        <v>38</v>
      </c>
      <c r="N810" t="b">
        <v>1</v>
      </c>
      <c r="O810" t="s">
        <v>8276</v>
      </c>
      <c r="P810" s="9">
        <f>IFERROR(F810/M810,"NULL")</f>
        <v>53.157894736842103</v>
      </c>
      <c r="Q810" t="str">
        <f>LEFT(O810,SEARCH("/",O810,1)-1)</f>
        <v>music</v>
      </c>
      <c r="R810" t="str">
        <f>RIGHT(O810,LEN(O810)-SEARCH("/",O810,1))</f>
        <v>rock</v>
      </c>
      <c r="S810" s="17">
        <f>(((K810/60)/60)/24)+DATE(1970,1,1)</f>
        <v>41657.923807870371</v>
      </c>
      <c r="T810" s="15">
        <f>(((J810/60)/60)/24)+DATE(1970,1,1)</f>
        <v>41687.923807870371</v>
      </c>
      <c r="U810" t="b">
        <f>AND(L810,N810)</f>
        <v>0</v>
      </c>
    </row>
    <row r="811" spans="1:21" ht="20" customHeight="1" x14ac:dyDescent="0.35">
      <c r="A811" s="13">
        <f>F811/E811</f>
        <v>1.0066250000000001</v>
      </c>
      <c r="B811">
        <v>1827</v>
      </c>
      <c r="C811" s="3" t="s">
        <v>1828</v>
      </c>
      <c r="D811" s="3" t="s">
        <v>5937</v>
      </c>
      <c r="E811" s="5">
        <v>8000</v>
      </c>
      <c r="F811" s="5">
        <v>8053</v>
      </c>
      <c r="G811" t="s">
        <v>8219</v>
      </c>
      <c r="H811" t="s">
        <v>8224</v>
      </c>
      <c r="I811" t="s">
        <v>8246</v>
      </c>
      <c r="J811">
        <v>1299138561</v>
      </c>
      <c r="K811">
        <v>1294818561</v>
      </c>
      <c r="L811" t="b">
        <v>0</v>
      </c>
      <c r="M811">
        <v>96</v>
      </c>
      <c r="N811" t="b">
        <v>1</v>
      </c>
      <c r="O811" t="s">
        <v>8276</v>
      </c>
      <c r="P811" s="9">
        <f>IFERROR(F811/M811,"NULL")</f>
        <v>83.885416666666671</v>
      </c>
      <c r="Q811" t="str">
        <f>LEFT(O811,SEARCH("/",O811,1)-1)</f>
        <v>music</v>
      </c>
      <c r="R811" t="str">
        <f>RIGHT(O811,LEN(O811)-SEARCH("/",O811,1))</f>
        <v>rock</v>
      </c>
      <c r="S811" s="17">
        <f>(((K811/60)/60)/24)+DATE(1970,1,1)</f>
        <v>40555.325937499998</v>
      </c>
      <c r="T811" s="15">
        <f>(((J811/60)/60)/24)+DATE(1970,1,1)</f>
        <v>40605.325937499998</v>
      </c>
      <c r="U811" t="b">
        <f>AND(L811,N811)</f>
        <v>0</v>
      </c>
    </row>
    <row r="812" spans="1:21" ht="20" customHeight="1" x14ac:dyDescent="0.35">
      <c r="A812" s="13">
        <f>F812/E812</f>
        <v>1.0016</v>
      </c>
      <c r="B812">
        <v>1828</v>
      </c>
      <c r="C812" s="3" t="s">
        <v>1829</v>
      </c>
      <c r="D812" s="3" t="s">
        <v>5938</v>
      </c>
      <c r="E812" s="5">
        <v>20000</v>
      </c>
      <c r="F812" s="5">
        <v>20032</v>
      </c>
      <c r="G812" t="s">
        <v>8219</v>
      </c>
      <c r="H812" t="s">
        <v>8224</v>
      </c>
      <c r="I812" t="s">
        <v>8246</v>
      </c>
      <c r="J812">
        <v>1399672800</v>
      </c>
      <c r="K812">
        <v>1396906530</v>
      </c>
      <c r="L812" t="b">
        <v>0</v>
      </c>
      <c r="M812">
        <v>48</v>
      </c>
      <c r="N812" t="b">
        <v>1</v>
      </c>
      <c r="O812" t="s">
        <v>8276</v>
      </c>
      <c r="P812" s="9">
        <f>IFERROR(F812/M812,"NULL")</f>
        <v>417.33333333333331</v>
      </c>
      <c r="Q812" t="str">
        <f>LEFT(O812,SEARCH("/",O812,1)-1)</f>
        <v>music</v>
      </c>
      <c r="R812" t="str">
        <f>RIGHT(O812,LEN(O812)-SEARCH("/",O812,1))</f>
        <v>rock</v>
      </c>
      <c r="S812" s="17">
        <f>(((K812/60)/60)/24)+DATE(1970,1,1)</f>
        <v>41736.899652777778</v>
      </c>
      <c r="T812" s="15">
        <f>(((J812/60)/60)/24)+DATE(1970,1,1)</f>
        <v>41768.916666666664</v>
      </c>
      <c r="U812" t="b">
        <f>AND(L812,N812)</f>
        <v>0</v>
      </c>
    </row>
    <row r="813" spans="1:21" ht="20" customHeight="1" x14ac:dyDescent="0.35">
      <c r="A813" s="13">
        <f>F813/E813</f>
        <v>1.6668333333333334</v>
      </c>
      <c r="B813">
        <v>1829</v>
      </c>
      <c r="C813" s="3" t="s">
        <v>1830</v>
      </c>
      <c r="D813" s="3" t="s">
        <v>5939</v>
      </c>
      <c r="E813" s="5">
        <v>1500</v>
      </c>
      <c r="F813" s="5">
        <v>2500.25</v>
      </c>
      <c r="G813" t="s">
        <v>8219</v>
      </c>
      <c r="H813" t="s">
        <v>8224</v>
      </c>
      <c r="I813" t="s">
        <v>8246</v>
      </c>
      <c r="J813">
        <v>1295647200</v>
      </c>
      <c r="K813">
        <v>1291428371</v>
      </c>
      <c r="L813" t="b">
        <v>0</v>
      </c>
      <c r="M813">
        <v>33</v>
      </c>
      <c r="N813" t="b">
        <v>1</v>
      </c>
      <c r="O813" t="s">
        <v>8276</v>
      </c>
      <c r="P813" s="9">
        <f>IFERROR(F813/M813,"NULL")</f>
        <v>75.765151515151516</v>
      </c>
      <c r="Q813" t="str">
        <f>LEFT(O813,SEARCH("/",O813,1)-1)</f>
        <v>music</v>
      </c>
      <c r="R813" t="str">
        <f>RIGHT(O813,LEN(O813)-SEARCH("/",O813,1))</f>
        <v>rock</v>
      </c>
      <c r="S813" s="17">
        <f>(((K813/60)/60)/24)+DATE(1970,1,1)</f>
        <v>40516.087627314817</v>
      </c>
      <c r="T813" s="15">
        <f>(((J813/60)/60)/24)+DATE(1970,1,1)</f>
        <v>40564.916666666664</v>
      </c>
      <c r="U813" t="b">
        <f>AND(L813,N813)</f>
        <v>0</v>
      </c>
    </row>
    <row r="814" spans="1:21" ht="20" customHeight="1" x14ac:dyDescent="0.35">
      <c r="A814" s="13">
        <f>F814/E814</f>
        <v>1.0153333333333334</v>
      </c>
      <c r="B814">
        <v>1830</v>
      </c>
      <c r="C814" s="3" t="s">
        <v>1831</v>
      </c>
      <c r="D814" s="3" t="s">
        <v>5940</v>
      </c>
      <c r="E814" s="5">
        <v>15000</v>
      </c>
      <c r="F814" s="5">
        <v>15230</v>
      </c>
      <c r="G814" t="s">
        <v>8219</v>
      </c>
      <c r="H814" t="s">
        <v>8224</v>
      </c>
      <c r="I814" t="s">
        <v>8246</v>
      </c>
      <c r="J814">
        <v>1393259107</v>
      </c>
      <c r="K814">
        <v>1390667107</v>
      </c>
      <c r="L814" t="b">
        <v>0</v>
      </c>
      <c r="M814">
        <v>226</v>
      </c>
      <c r="N814" t="b">
        <v>1</v>
      </c>
      <c r="O814" t="s">
        <v>8276</v>
      </c>
      <c r="P814" s="9">
        <f>IFERROR(F814/M814,"NULL")</f>
        <v>67.389380530973455</v>
      </c>
      <c r="Q814" t="str">
        <f>LEFT(O814,SEARCH("/",O814,1)-1)</f>
        <v>music</v>
      </c>
      <c r="R814" t="str">
        <f>RIGHT(O814,LEN(O814)-SEARCH("/",O814,1))</f>
        <v>rock</v>
      </c>
      <c r="S814" s="17">
        <f>(((K814/60)/60)/24)+DATE(1970,1,1)</f>
        <v>41664.684108796297</v>
      </c>
      <c r="T814" s="15">
        <f>(((J814/60)/60)/24)+DATE(1970,1,1)</f>
        <v>41694.684108796297</v>
      </c>
      <c r="U814" t="b">
        <f>AND(L814,N814)</f>
        <v>0</v>
      </c>
    </row>
    <row r="815" spans="1:21" ht="20" customHeight="1" x14ac:dyDescent="0.35">
      <c r="A815" s="13">
        <f>F815/E815</f>
        <v>1.03</v>
      </c>
      <c r="B815">
        <v>1831</v>
      </c>
      <c r="C815" s="3" t="s">
        <v>1832</v>
      </c>
      <c r="D815" s="3" t="s">
        <v>5941</v>
      </c>
      <c r="E815" s="5">
        <v>1000</v>
      </c>
      <c r="F815" s="5">
        <v>1030</v>
      </c>
      <c r="G815" t="s">
        <v>8219</v>
      </c>
      <c r="H815" t="s">
        <v>8224</v>
      </c>
      <c r="I815" t="s">
        <v>8246</v>
      </c>
      <c r="J815">
        <v>1336866863</v>
      </c>
      <c r="K815">
        <v>1335570863</v>
      </c>
      <c r="L815" t="b">
        <v>0</v>
      </c>
      <c r="M815">
        <v>14</v>
      </c>
      <c r="N815" t="b">
        <v>1</v>
      </c>
      <c r="O815" t="s">
        <v>8276</v>
      </c>
      <c r="P815" s="9">
        <f>IFERROR(F815/M815,"NULL")</f>
        <v>73.571428571428569</v>
      </c>
      <c r="Q815" t="str">
        <f>LEFT(O815,SEARCH("/",O815,1)-1)</f>
        <v>music</v>
      </c>
      <c r="R815" t="str">
        <f>RIGHT(O815,LEN(O815)-SEARCH("/",O815,1))</f>
        <v>rock</v>
      </c>
      <c r="S815" s="17">
        <f>(((K815/60)/60)/24)+DATE(1970,1,1)</f>
        <v>41026.996099537035</v>
      </c>
      <c r="T815" s="15">
        <f>(((J815/60)/60)/24)+DATE(1970,1,1)</f>
        <v>41041.996099537035</v>
      </c>
      <c r="U815" t="b">
        <f>AND(L815,N815)</f>
        <v>0</v>
      </c>
    </row>
    <row r="816" spans="1:21" ht="20" customHeight="1" x14ac:dyDescent="0.35">
      <c r="A816" s="13">
        <f>F816/E816</f>
        <v>1.4285714285714286</v>
      </c>
      <c r="B816">
        <v>1832</v>
      </c>
      <c r="C816" s="3" t="s">
        <v>1833</v>
      </c>
      <c r="D816" s="3" t="s">
        <v>5942</v>
      </c>
      <c r="E816" s="5">
        <v>350</v>
      </c>
      <c r="F816" s="5">
        <v>500</v>
      </c>
      <c r="G816" t="s">
        <v>8219</v>
      </c>
      <c r="H816" t="s">
        <v>8224</v>
      </c>
      <c r="I816" t="s">
        <v>8246</v>
      </c>
      <c r="J816">
        <v>1299243427</v>
      </c>
      <c r="K816">
        <v>1296651427</v>
      </c>
      <c r="L816" t="b">
        <v>0</v>
      </c>
      <c r="M816">
        <v>20</v>
      </c>
      <c r="N816" t="b">
        <v>1</v>
      </c>
      <c r="O816" t="s">
        <v>8276</v>
      </c>
      <c r="P816" s="9">
        <f>IFERROR(F816/M816,"NULL")</f>
        <v>25</v>
      </c>
      <c r="Q816" t="str">
        <f>LEFT(O816,SEARCH("/",O816,1)-1)</f>
        <v>music</v>
      </c>
      <c r="R816" t="str">
        <f>RIGHT(O816,LEN(O816)-SEARCH("/",O816,1))</f>
        <v>rock</v>
      </c>
      <c r="S816" s="17">
        <f>(((K816/60)/60)/24)+DATE(1970,1,1)</f>
        <v>40576.539664351854</v>
      </c>
      <c r="T816" s="15">
        <f>(((J816/60)/60)/24)+DATE(1970,1,1)</f>
        <v>40606.539664351854</v>
      </c>
      <c r="U816" t="b">
        <f>AND(L816,N816)</f>
        <v>0</v>
      </c>
    </row>
    <row r="817" spans="1:21" ht="20" customHeight="1" x14ac:dyDescent="0.35">
      <c r="A817" s="13">
        <f>F817/E817</f>
        <v>2.625</v>
      </c>
      <c r="B817">
        <v>1833</v>
      </c>
      <c r="C817" s="3" t="s">
        <v>1834</v>
      </c>
      <c r="D817" s="3" t="s">
        <v>5943</v>
      </c>
      <c r="E817" s="5">
        <v>400</v>
      </c>
      <c r="F817" s="5">
        <v>1050</v>
      </c>
      <c r="G817" t="s">
        <v>8219</v>
      </c>
      <c r="H817" t="s">
        <v>8224</v>
      </c>
      <c r="I817" t="s">
        <v>8246</v>
      </c>
      <c r="J817">
        <v>1362211140</v>
      </c>
      <c r="K817">
        <v>1359421403</v>
      </c>
      <c r="L817" t="b">
        <v>0</v>
      </c>
      <c r="M817">
        <v>25</v>
      </c>
      <c r="N817" t="b">
        <v>1</v>
      </c>
      <c r="O817" t="s">
        <v>8276</v>
      </c>
      <c r="P817" s="9">
        <f>IFERROR(F817/M817,"NULL")</f>
        <v>42</v>
      </c>
      <c r="Q817" t="str">
        <f>LEFT(O817,SEARCH("/",O817,1)-1)</f>
        <v>music</v>
      </c>
      <c r="R817" t="str">
        <f>RIGHT(O817,LEN(O817)-SEARCH("/",O817,1))</f>
        <v>rock</v>
      </c>
      <c r="S817" s="17">
        <f>(((K817/60)/60)/24)+DATE(1970,1,1)</f>
        <v>41303.044016203705</v>
      </c>
      <c r="T817" s="15">
        <f>(((J817/60)/60)/24)+DATE(1970,1,1)</f>
        <v>41335.332638888889</v>
      </c>
      <c r="U817" t="b">
        <f>AND(L817,N817)</f>
        <v>0</v>
      </c>
    </row>
    <row r="818" spans="1:21" ht="20" customHeight="1" x14ac:dyDescent="0.35">
      <c r="A818" s="13">
        <f>F818/E818</f>
        <v>1.1805000000000001</v>
      </c>
      <c r="B818">
        <v>1834</v>
      </c>
      <c r="C818" s="3" t="s">
        <v>1835</v>
      </c>
      <c r="D818" s="3" t="s">
        <v>5944</v>
      </c>
      <c r="E818" s="5">
        <v>10000</v>
      </c>
      <c r="F818" s="5">
        <v>11805</v>
      </c>
      <c r="G818" t="s">
        <v>8219</v>
      </c>
      <c r="H818" t="s">
        <v>8224</v>
      </c>
      <c r="I818" t="s">
        <v>8246</v>
      </c>
      <c r="J818">
        <v>1422140895</v>
      </c>
      <c r="K818">
        <v>1418684895</v>
      </c>
      <c r="L818" t="b">
        <v>0</v>
      </c>
      <c r="M818">
        <v>90</v>
      </c>
      <c r="N818" t="b">
        <v>1</v>
      </c>
      <c r="O818" t="s">
        <v>8276</v>
      </c>
      <c r="P818" s="9">
        <f>IFERROR(F818/M818,"NULL")</f>
        <v>131.16666666666666</v>
      </c>
      <c r="Q818" t="str">
        <f>LEFT(O818,SEARCH("/",O818,1)-1)</f>
        <v>music</v>
      </c>
      <c r="R818" t="str">
        <f>RIGHT(O818,LEN(O818)-SEARCH("/",O818,1))</f>
        <v>rock</v>
      </c>
      <c r="S818" s="17">
        <f>(((K818/60)/60)/24)+DATE(1970,1,1)</f>
        <v>41988.964062500003</v>
      </c>
      <c r="T818" s="15">
        <f>(((J818/60)/60)/24)+DATE(1970,1,1)</f>
        <v>42028.964062500003</v>
      </c>
      <c r="U818" t="b">
        <f>AND(L818,N818)</f>
        <v>0</v>
      </c>
    </row>
    <row r="819" spans="1:21" ht="20" customHeight="1" x14ac:dyDescent="0.35">
      <c r="A819" s="13">
        <f>F819/E819</f>
        <v>1.04</v>
      </c>
      <c r="B819">
        <v>1835</v>
      </c>
      <c r="C819" s="3" t="s">
        <v>1836</v>
      </c>
      <c r="D819" s="3" t="s">
        <v>5945</v>
      </c>
      <c r="E819" s="5">
        <v>500</v>
      </c>
      <c r="F819" s="5">
        <v>520</v>
      </c>
      <c r="G819" t="s">
        <v>8219</v>
      </c>
      <c r="H819" t="s">
        <v>8225</v>
      </c>
      <c r="I819" t="s">
        <v>8247</v>
      </c>
      <c r="J819">
        <v>1459439471</v>
      </c>
      <c r="K819">
        <v>1456851071</v>
      </c>
      <c r="L819" t="b">
        <v>0</v>
      </c>
      <c r="M819">
        <v>11</v>
      </c>
      <c r="N819" t="b">
        <v>1</v>
      </c>
      <c r="O819" t="s">
        <v>8276</v>
      </c>
      <c r="P819" s="9">
        <f>IFERROR(F819/M819,"NULL")</f>
        <v>47.272727272727273</v>
      </c>
      <c r="Q819" t="str">
        <f>LEFT(O819,SEARCH("/",O819,1)-1)</f>
        <v>music</v>
      </c>
      <c r="R819" t="str">
        <f>RIGHT(O819,LEN(O819)-SEARCH("/",O819,1))</f>
        <v>rock</v>
      </c>
      <c r="S819" s="17">
        <f>(((K819/60)/60)/24)+DATE(1970,1,1)</f>
        <v>42430.702210648145</v>
      </c>
      <c r="T819" s="15">
        <f>(((J819/60)/60)/24)+DATE(1970,1,1)</f>
        <v>42460.660543981481</v>
      </c>
      <c r="U819" t="b">
        <f>AND(L819,N819)</f>
        <v>0</v>
      </c>
    </row>
    <row r="820" spans="1:21" ht="20" customHeight="1" x14ac:dyDescent="0.35">
      <c r="A820" s="13">
        <f>F820/E820</f>
        <v>2.0034000000000001</v>
      </c>
      <c r="B820">
        <v>1836</v>
      </c>
      <c r="C820" s="3" t="s">
        <v>1837</v>
      </c>
      <c r="D820" s="3" t="s">
        <v>5946</v>
      </c>
      <c r="E820" s="5">
        <v>5000</v>
      </c>
      <c r="F820" s="5">
        <v>10017</v>
      </c>
      <c r="G820" t="s">
        <v>8219</v>
      </c>
      <c r="H820" t="s">
        <v>8224</v>
      </c>
      <c r="I820" t="s">
        <v>8246</v>
      </c>
      <c r="J820">
        <v>1361129129</v>
      </c>
      <c r="K820">
        <v>1359660329</v>
      </c>
      <c r="L820" t="b">
        <v>0</v>
      </c>
      <c r="M820">
        <v>55</v>
      </c>
      <c r="N820" t="b">
        <v>1</v>
      </c>
      <c r="O820" t="s">
        <v>8276</v>
      </c>
      <c r="P820" s="9">
        <f>IFERROR(F820/M820,"NULL")</f>
        <v>182.12727272727273</v>
      </c>
      <c r="Q820" t="str">
        <f>LEFT(O820,SEARCH("/",O820,1)-1)</f>
        <v>music</v>
      </c>
      <c r="R820" t="str">
        <f>RIGHT(O820,LEN(O820)-SEARCH("/",O820,1))</f>
        <v>rock</v>
      </c>
      <c r="S820" s="17">
        <f>(((K820/60)/60)/24)+DATE(1970,1,1)</f>
        <v>41305.809363425928</v>
      </c>
      <c r="T820" s="15">
        <f>(((J820/60)/60)/24)+DATE(1970,1,1)</f>
        <v>41322.809363425928</v>
      </c>
      <c r="U820" t="b">
        <f>AND(L820,N820)</f>
        <v>0</v>
      </c>
    </row>
    <row r="821" spans="1:21" ht="20" customHeight="1" x14ac:dyDescent="0.35">
      <c r="A821" s="13">
        <f>F821/E821</f>
        <v>3.0683333333333334</v>
      </c>
      <c r="B821">
        <v>1837</v>
      </c>
      <c r="C821" s="3" t="s">
        <v>1838</v>
      </c>
      <c r="D821" s="3" t="s">
        <v>5947</v>
      </c>
      <c r="E821" s="5">
        <v>600</v>
      </c>
      <c r="F821" s="5">
        <v>1841</v>
      </c>
      <c r="G821" t="s">
        <v>8219</v>
      </c>
      <c r="H821" t="s">
        <v>8224</v>
      </c>
      <c r="I821" t="s">
        <v>8246</v>
      </c>
      <c r="J821">
        <v>1332029335</v>
      </c>
      <c r="K821">
        <v>1326848935</v>
      </c>
      <c r="L821" t="b">
        <v>0</v>
      </c>
      <c r="M821">
        <v>30</v>
      </c>
      <c r="N821" t="b">
        <v>1</v>
      </c>
      <c r="O821" t="s">
        <v>8276</v>
      </c>
      <c r="P821" s="9">
        <f>IFERROR(F821/M821,"NULL")</f>
        <v>61.366666666666667</v>
      </c>
      <c r="Q821" t="str">
        <f>LEFT(O821,SEARCH("/",O821,1)-1)</f>
        <v>music</v>
      </c>
      <c r="R821" t="str">
        <f>RIGHT(O821,LEN(O821)-SEARCH("/",O821,1))</f>
        <v>rock</v>
      </c>
      <c r="S821" s="17">
        <f>(((K821/60)/60)/24)+DATE(1970,1,1)</f>
        <v>40926.047858796301</v>
      </c>
      <c r="T821" s="15">
        <f>(((J821/60)/60)/24)+DATE(1970,1,1)</f>
        <v>40986.006192129629</v>
      </c>
      <c r="U821" t="b">
        <f>AND(L821,N821)</f>
        <v>0</v>
      </c>
    </row>
    <row r="822" spans="1:21" ht="20" customHeight="1" x14ac:dyDescent="0.35">
      <c r="A822" s="13">
        <f>F822/E822</f>
        <v>1.00149</v>
      </c>
      <c r="B822">
        <v>1838</v>
      </c>
      <c r="C822" s="3" t="s">
        <v>1839</v>
      </c>
      <c r="D822" s="3" t="s">
        <v>5948</v>
      </c>
      <c r="E822" s="5">
        <v>1000</v>
      </c>
      <c r="F822" s="5">
        <v>1001.49</v>
      </c>
      <c r="G822" t="s">
        <v>8219</v>
      </c>
      <c r="H822" t="s">
        <v>8224</v>
      </c>
      <c r="I822" t="s">
        <v>8246</v>
      </c>
      <c r="J822">
        <v>1317438000</v>
      </c>
      <c r="K822">
        <v>1314989557</v>
      </c>
      <c r="L822" t="b">
        <v>0</v>
      </c>
      <c r="M822">
        <v>28</v>
      </c>
      <c r="N822" t="b">
        <v>1</v>
      </c>
      <c r="O822" t="s">
        <v>8276</v>
      </c>
      <c r="P822" s="9">
        <f>IFERROR(F822/M822,"NULL")</f>
        <v>35.767499999999998</v>
      </c>
      <c r="Q822" t="str">
        <f>LEFT(O822,SEARCH("/",O822,1)-1)</f>
        <v>music</v>
      </c>
      <c r="R822" t="str">
        <f>RIGHT(O822,LEN(O822)-SEARCH("/",O822,1))</f>
        <v>rock</v>
      </c>
      <c r="S822" s="17">
        <f>(((K822/60)/60)/24)+DATE(1970,1,1)</f>
        <v>40788.786539351851</v>
      </c>
      <c r="T822" s="15">
        <f>(((J822/60)/60)/24)+DATE(1970,1,1)</f>
        <v>40817.125</v>
      </c>
      <c r="U822" t="b">
        <f>AND(L822,N822)</f>
        <v>0</v>
      </c>
    </row>
    <row r="823" spans="1:21" ht="20" customHeight="1" x14ac:dyDescent="0.35">
      <c r="A823" s="13">
        <f>F823/E823</f>
        <v>2.0529999999999999</v>
      </c>
      <c r="B823">
        <v>1839</v>
      </c>
      <c r="C823" s="3" t="s">
        <v>1840</v>
      </c>
      <c r="D823" s="3" t="s">
        <v>5949</v>
      </c>
      <c r="E823" s="5">
        <v>1000</v>
      </c>
      <c r="F823" s="5">
        <v>2053</v>
      </c>
      <c r="G823" t="s">
        <v>8219</v>
      </c>
      <c r="H823" t="s">
        <v>8224</v>
      </c>
      <c r="I823" t="s">
        <v>8246</v>
      </c>
      <c r="J823">
        <v>1475342382</v>
      </c>
      <c r="K823">
        <v>1472750382</v>
      </c>
      <c r="L823" t="b">
        <v>0</v>
      </c>
      <c r="M823">
        <v>45</v>
      </c>
      <c r="N823" t="b">
        <v>1</v>
      </c>
      <c r="O823" t="s">
        <v>8276</v>
      </c>
      <c r="P823" s="9">
        <f>IFERROR(F823/M823,"NULL")</f>
        <v>45.62222222222222</v>
      </c>
      <c r="Q823" t="str">
        <f>LEFT(O823,SEARCH("/",O823,1)-1)</f>
        <v>music</v>
      </c>
      <c r="R823" t="str">
        <f>RIGHT(O823,LEN(O823)-SEARCH("/",O823,1))</f>
        <v>rock</v>
      </c>
      <c r="S823" s="17">
        <f>(((K823/60)/60)/24)+DATE(1970,1,1)</f>
        <v>42614.722013888888</v>
      </c>
      <c r="T823" s="15">
        <f>(((J823/60)/60)/24)+DATE(1970,1,1)</f>
        <v>42644.722013888888</v>
      </c>
      <c r="U823" t="b">
        <f>AND(L823,N823)</f>
        <v>0</v>
      </c>
    </row>
    <row r="824" spans="1:21" ht="20" customHeight="1" x14ac:dyDescent="0.35">
      <c r="A824" s="13">
        <f>F824/E824</f>
        <v>1.0888888888888888</v>
      </c>
      <c r="B824">
        <v>1840</v>
      </c>
      <c r="C824" s="3" t="s">
        <v>1841</v>
      </c>
      <c r="D824" s="3" t="s">
        <v>5950</v>
      </c>
      <c r="E824" s="5">
        <v>900</v>
      </c>
      <c r="F824" s="5">
        <v>980</v>
      </c>
      <c r="G824" t="s">
        <v>8219</v>
      </c>
      <c r="H824" t="s">
        <v>8224</v>
      </c>
      <c r="I824" t="s">
        <v>8246</v>
      </c>
      <c r="J824">
        <v>1367902740</v>
      </c>
      <c r="K824">
        <v>1366251510</v>
      </c>
      <c r="L824" t="b">
        <v>0</v>
      </c>
      <c r="M824">
        <v>13</v>
      </c>
      <c r="N824" t="b">
        <v>1</v>
      </c>
      <c r="O824" t="s">
        <v>8276</v>
      </c>
      <c r="P824" s="9">
        <f>IFERROR(F824/M824,"NULL")</f>
        <v>75.384615384615387</v>
      </c>
      <c r="Q824" t="str">
        <f>LEFT(O824,SEARCH("/",O824,1)-1)</f>
        <v>music</v>
      </c>
      <c r="R824" t="str">
        <f>RIGHT(O824,LEN(O824)-SEARCH("/",O824,1))</f>
        <v>rock</v>
      </c>
      <c r="S824" s="17">
        <f>(((K824/60)/60)/24)+DATE(1970,1,1)</f>
        <v>41382.096180555556</v>
      </c>
      <c r="T824" s="15">
        <f>(((J824/60)/60)/24)+DATE(1970,1,1)</f>
        <v>41401.207638888889</v>
      </c>
      <c r="U824" t="b">
        <f>AND(L824,N824)</f>
        <v>0</v>
      </c>
    </row>
    <row r="825" spans="1:21" ht="20" customHeight="1" x14ac:dyDescent="0.35">
      <c r="A825" s="13">
        <f>F825/E825</f>
        <v>1.0175000000000001</v>
      </c>
      <c r="B825">
        <v>1841</v>
      </c>
      <c r="C825" s="3" t="s">
        <v>1842</v>
      </c>
      <c r="D825" s="3" t="s">
        <v>5951</v>
      </c>
      <c r="E825" s="5">
        <v>2000</v>
      </c>
      <c r="F825" s="5">
        <v>2035</v>
      </c>
      <c r="G825" t="s">
        <v>8219</v>
      </c>
      <c r="H825" t="s">
        <v>8224</v>
      </c>
      <c r="I825" t="s">
        <v>8246</v>
      </c>
      <c r="J825">
        <v>1400561940</v>
      </c>
      <c r="K825">
        <v>1397679445</v>
      </c>
      <c r="L825" t="b">
        <v>0</v>
      </c>
      <c r="M825">
        <v>40</v>
      </c>
      <c r="N825" t="b">
        <v>1</v>
      </c>
      <c r="O825" t="s">
        <v>8276</v>
      </c>
      <c r="P825" s="9">
        <f>IFERROR(F825/M825,"NULL")</f>
        <v>50.875</v>
      </c>
      <c r="Q825" t="str">
        <f>LEFT(O825,SEARCH("/",O825,1)-1)</f>
        <v>music</v>
      </c>
      <c r="R825" t="str">
        <f>RIGHT(O825,LEN(O825)-SEARCH("/",O825,1))</f>
        <v>rock</v>
      </c>
      <c r="S825" s="17">
        <f>(((K825/60)/60)/24)+DATE(1970,1,1)</f>
        <v>41745.84542824074</v>
      </c>
      <c r="T825" s="15">
        <f>(((J825/60)/60)/24)+DATE(1970,1,1)</f>
        <v>41779.207638888889</v>
      </c>
      <c r="U825" t="b">
        <f>AND(L825,N825)</f>
        <v>0</v>
      </c>
    </row>
    <row r="826" spans="1:21" ht="20" customHeight="1" x14ac:dyDescent="0.35">
      <c r="A826" s="13">
        <f>F826/E826</f>
        <v>1.2524999999999999</v>
      </c>
      <c r="B826">
        <v>1842</v>
      </c>
      <c r="C826" s="3" t="s">
        <v>1843</v>
      </c>
      <c r="D826" s="3" t="s">
        <v>5952</v>
      </c>
      <c r="E826" s="5">
        <v>2000</v>
      </c>
      <c r="F826" s="5">
        <v>2505</v>
      </c>
      <c r="G826" t="s">
        <v>8219</v>
      </c>
      <c r="H826" t="s">
        <v>8224</v>
      </c>
      <c r="I826" t="s">
        <v>8246</v>
      </c>
      <c r="J826">
        <v>1425275940</v>
      </c>
      <c r="K826">
        <v>1422371381</v>
      </c>
      <c r="L826" t="b">
        <v>0</v>
      </c>
      <c r="M826">
        <v>21</v>
      </c>
      <c r="N826" t="b">
        <v>1</v>
      </c>
      <c r="O826" t="s">
        <v>8276</v>
      </c>
      <c r="P826" s="9">
        <f>IFERROR(F826/M826,"NULL")</f>
        <v>119.28571428571429</v>
      </c>
      <c r="Q826" t="str">
        <f>LEFT(O826,SEARCH("/",O826,1)-1)</f>
        <v>music</v>
      </c>
      <c r="R826" t="str">
        <f>RIGHT(O826,LEN(O826)-SEARCH("/",O826,1))</f>
        <v>rock</v>
      </c>
      <c r="S826" s="17">
        <f>(((K826/60)/60)/24)+DATE(1970,1,1)</f>
        <v>42031.631724537037</v>
      </c>
      <c r="T826" s="15">
        <f>(((J826/60)/60)/24)+DATE(1970,1,1)</f>
        <v>42065.249305555553</v>
      </c>
      <c r="U826" t="b">
        <f>AND(L826,N826)</f>
        <v>0</v>
      </c>
    </row>
    <row r="827" spans="1:21" ht="20" customHeight="1" x14ac:dyDescent="0.35">
      <c r="A827" s="13">
        <f>F827/E827</f>
        <v>1.2400610000000001</v>
      </c>
      <c r="B827">
        <v>1843</v>
      </c>
      <c r="C827" s="3" t="s">
        <v>1844</v>
      </c>
      <c r="D827" s="3" t="s">
        <v>5953</v>
      </c>
      <c r="E827" s="5">
        <v>10000</v>
      </c>
      <c r="F827" s="5">
        <v>12400.61</v>
      </c>
      <c r="G827" t="s">
        <v>8219</v>
      </c>
      <c r="H827" t="s">
        <v>8224</v>
      </c>
      <c r="I827" t="s">
        <v>8246</v>
      </c>
      <c r="J827">
        <v>1298245954</v>
      </c>
      <c r="K827">
        <v>1295653954</v>
      </c>
      <c r="L827" t="b">
        <v>0</v>
      </c>
      <c r="M827">
        <v>134</v>
      </c>
      <c r="N827" t="b">
        <v>1</v>
      </c>
      <c r="O827" t="s">
        <v>8276</v>
      </c>
      <c r="P827" s="9">
        <f>IFERROR(F827/M827,"NULL")</f>
        <v>92.541865671641801</v>
      </c>
      <c r="Q827" t="str">
        <f>LEFT(O827,SEARCH("/",O827,1)-1)</f>
        <v>music</v>
      </c>
      <c r="R827" t="str">
        <f>RIGHT(O827,LEN(O827)-SEARCH("/",O827,1))</f>
        <v>rock</v>
      </c>
      <c r="S827" s="17">
        <f>(((K827/60)/60)/24)+DATE(1970,1,1)</f>
        <v>40564.994837962964</v>
      </c>
      <c r="T827" s="15">
        <f>(((J827/60)/60)/24)+DATE(1970,1,1)</f>
        <v>40594.994837962964</v>
      </c>
      <c r="U827" t="b">
        <f>AND(L827,N827)</f>
        <v>0</v>
      </c>
    </row>
    <row r="828" spans="1:21" ht="20" customHeight="1" x14ac:dyDescent="0.35">
      <c r="A828" s="13">
        <f>F828/E828</f>
        <v>1.014</v>
      </c>
      <c r="B828">
        <v>1844</v>
      </c>
      <c r="C828" s="3" t="s">
        <v>1845</v>
      </c>
      <c r="D828" s="3" t="s">
        <v>5954</v>
      </c>
      <c r="E828" s="5">
        <v>1500</v>
      </c>
      <c r="F828" s="5">
        <v>1521</v>
      </c>
      <c r="G828" t="s">
        <v>8219</v>
      </c>
      <c r="H828" t="s">
        <v>8224</v>
      </c>
      <c r="I828" t="s">
        <v>8246</v>
      </c>
      <c r="J828">
        <v>1307761200</v>
      </c>
      <c r="K828">
        <v>1304464914</v>
      </c>
      <c r="L828" t="b">
        <v>0</v>
      </c>
      <c r="M828">
        <v>20</v>
      </c>
      <c r="N828" t="b">
        <v>1</v>
      </c>
      <c r="O828" t="s">
        <v>8276</v>
      </c>
      <c r="P828" s="9">
        <f>IFERROR(F828/M828,"NULL")</f>
        <v>76.05</v>
      </c>
      <c r="Q828" t="str">
        <f>LEFT(O828,SEARCH("/",O828,1)-1)</f>
        <v>music</v>
      </c>
      <c r="R828" t="str">
        <f>RIGHT(O828,LEN(O828)-SEARCH("/",O828,1))</f>
        <v>rock</v>
      </c>
      <c r="S828" s="17">
        <f>(((K828/60)/60)/24)+DATE(1970,1,1)</f>
        <v>40666.973541666666</v>
      </c>
      <c r="T828" s="15">
        <f>(((J828/60)/60)/24)+DATE(1970,1,1)</f>
        <v>40705.125</v>
      </c>
      <c r="U828" t="b">
        <f>AND(L828,N828)</f>
        <v>0</v>
      </c>
    </row>
    <row r="829" spans="1:21" ht="20" customHeight="1" x14ac:dyDescent="0.35">
      <c r="A829" s="13">
        <f>F829/E829</f>
        <v>1</v>
      </c>
      <c r="B829">
        <v>1845</v>
      </c>
      <c r="C829" s="3" t="s">
        <v>1846</v>
      </c>
      <c r="D829" s="3" t="s">
        <v>5955</v>
      </c>
      <c r="E829" s="5">
        <v>1000</v>
      </c>
      <c r="F829" s="5">
        <v>1000</v>
      </c>
      <c r="G829" t="s">
        <v>8219</v>
      </c>
      <c r="H829" t="s">
        <v>8224</v>
      </c>
      <c r="I829" t="s">
        <v>8246</v>
      </c>
      <c r="J829">
        <v>1466139300</v>
      </c>
      <c r="K829">
        <v>1464854398</v>
      </c>
      <c r="L829" t="b">
        <v>0</v>
      </c>
      <c r="M829">
        <v>19</v>
      </c>
      <c r="N829" t="b">
        <v>1</v>
      </c>
      <c r="O829" t="s">
        <v>8276</v>
      </c>
      <c r="P829" s="9">
        <f>IFERROR(F829/M829,"NULL")</f>
        <v>52.631578947368418</v>
      </c>
      <c r="Q829" t="str">
        <f>LEFT(O829,SEARCH("/",O829,1)-1)</f>
        <v>music</v>
      </c>
      <c r="R829" t="str">
        <f>RIGHT(O829,LEN(O829)-SEARCH("/",O829,1))</f>
        <v>rock</v>
      </c>
      <c r="S829" s="17">
        <f>(((K829/60)/60)/24)+DATE(1970,1,1)</f>
        <v>42523.333310185189</v>
      </c>
      <c r="T829" s="15">
        <f>(((J829/60)/60)/24)+DATE(1970,1,1)</f>
        <v>42538.204861111109</v>
      </c>
      <c r="U829" t="b">
        <f>AND(L829,N829)</f>
        <v>0</v>
      </c>
    </row>
    <row r="830" spans="1:21" ht="20" customHeight="1" x14ac:dyDescent="0.35">
      <c r="A830" s="13">
        <f>F830/E830</f>
        <v>1.3792666666666666</v>
      </c>
      <c r="B830">
        <v>1846</v>
      </c>
      <c r="C830" s="3" t="s">
        <v>1847</v>
      </c>
      <c r="D830" s="3" t="s">
        <v>5956</v>
      </c>
      <c r="E830" s="5">
        <v>15000</v>
      </c>
      <c r="F830" s="5">
        <v>20689</v>
      </c>
      <c r="G830" t="s">
        <v>8219</v>
      </c>
      <c r="H830" t="s">
        <v>8224</v>
      </c>
      <c r="I830" t="s">
        <v>8246</v>
      </c>
      <c r="J830">
        <v>1355585777</v>
      </c>
      <c r="K830">
        <v>1352993777</v>
      </c>
      <c r="L830" t="b">
        <v>0</v>
      </c>
      <c r="M830">
        <v>209</v>
      </c>
      <c r="N830" t="b">
        <v>1</v>
      </c>
      <c r="O830" t="s">
        <v>8276</v>
      </c>
      <c r="P830" s="9">
        <f>IFERROR(F830/M830,"NULL")</f>
        <v>98.990430622009569</v>
      </c>
      <c r="Q830" t="str">
        <f>LEFT(O830,SEARCH("/",O830,1)-1)</f>
        <v>music</v>
      </c>
      <c r="R830" t="str">
        <f>RIGHT(O830,LEN(O830)-SEARCH("/",O830,1))</f>
        <v>rock</v>
      </c>
      <c r="S830" s="17">
        <f>(((K830/60)/60)/24)+DATE(1970,1,1)</f>
        <v>41228.650196759263</v>
      </c>
      <c r="T830" s="15">
        <f>(((J830/60)/60)/24)+DATE(1970,1,1)</f>
        <v>41258.650196759263</v>
      </c>
      <c r="U830" t="b">
        <f>AND(L830,N830)</f>
        <v>0</v>
      </c>
    </row>
    <row r="831" spans="1:21" ht="20" customHeight="1" x14ac:dyDescent="0.35">
      <c r="A831" s="13">
        <f>F831/E831</f>
        <v>1.2088000000000001</v>
      </c>
      <c r="B831">
        <v>1847</v>
      </c>
      <c r="C831" s="3" t="s">
        <v>1848</v>
      </c>
      <c r="D831" s="3" t="s">
        <v>5957</v>
      </c>
      <c r="E831" s="5">
        <v>2500</v>
      </c>
      <c r="F831" s="5">
        <v>3022</v>
      </c>
      <c r="G831" t="s">
        <v>8219</v>
      </c>
      <c r="H831" t="s">
        <v>8224</v>
      </c>
      <c r="I831" t="s">
        <v>8246</v>
      </c>
      <c r="J831">
        <v>1429594832</v>
      </c>
      <c r="K831">
        <v>1427780432</v>
      </c>
      <c r="L831" t="b">
        <v>0</v>
      </c>
      <c r="M831">
        <v>38</v>
      </c>
      <c r="N831" t="b">
        <v>1</v>
      </c>
      <c r="O831" t="s">
        <v>8276</v>
      </c>
      <c r="P831" s="9">
        <f>IFERROR(F831/M831,"NULL")</f>
        <v>79.526315789473685</v>
      </c>
      <c r="Q831" t="str">
        <f>LEFT(O831,SEARCH("/",O831,1)-1)</f>
        <v>music</v>
      </c>
      <c r="R831" t="str">
        <f>RIGHT(O831,LEN(O831)-SEARCH("/",O831,1))</f>
        <v>rock</v>
      </c>
      <c r="S831" s="17">
        <f>(((K831/60)/60)/24)+DATE(1970,1,1)</f>
        <v>42094.236481481479</v>
      </c>
      <c r="T831" s="15">
        <f>(((J831/60)/60)/24)+DATE(1970,1,1)</f>
        <v>42115.236481481479</v>
      </c>
      <c r="U831" t="b">
        <f>AND(L831,N831)</f>
        <v>0</v>
      </c>
    </row>
    <row r="832" spans="1:21" ht="20" customHeight="1" x14ac:dyDescent="0.35">
      <c r="A832" s="13">
        <f>F832/E832</f>
        <v>1.0736666666666668</v>
      </c>
      <c r="B832">
        <v>1848</v>
      </c>
      <c r="C832" s="3" t="s">
        <v>1849</v>
      </c>
      <c r="D832" s="3" t="s">
        <v>5958</v>
      </c>
      <c r="E832" s="5">
        <v>3000</v>
      </c>
      <c r="F832" s="5">
        <v>3221</v>
      </c>
      <c r="G832" t="s">
        <v>8219</v>
      </c>
      <c r="H832" t="s">
        <v>8224</v>
      </c>
      <c r="I832" t="s">
        <v>8246</v>
      </c>
      <c r="J832">
        <v>1312095540</v>
      </c>
      <c r="K832">
        <v>1306608888</v>
      </c>
      <c r="L832" t="b">
        <v>0</v>
      </c>
      <c r="M832">
        <v>24</v>
      </c>
      <c r="N832" t="b">
        <v>1</v>
      </c>
      <c r="O832" t="s">
        <v>8276</v>
      </c>
      <c r="P832" s="9">
        <f>IFERROR(F832/M832,"NULL")</f>
        <v>134.20833333333334</v>
      </c>
      <c r="Q832" t="str">
        <f>LEFT(O832,SEARCH("/",O832,1)-1)</f>
        <v>music</v>
      </c>
      <c r="R832" t="str">
        <f>RIGHT(O832,LEN(O832)-SEARCH("/",O832,1))</f>
        <v>rock</v>
      </c>
      <c r="S832" s="17">
        <f>(((K832/60)/60)/24)+DATE(1970,1,1)</f>
        <v>40691.788055555553</v>
      </c>
      <c r="T832" s="15">
        <f>(((J832/60)/60)/24)+DATE(1970,1,1)</f>
        <v>40755.290972222225</v>
      </c>
      <c r="U832" t="b">
        <f>AND(L832,N832)</f>
        <v>0</v>
      </c>
    </row>
    <row r="833" spans="1:21" ht="20" customHeight="1" x14ac:dyDescent="0.35">
      <c r="A833" s="13">
        <f>F833/E833</f>
        <v>1.0033333333333334</v>
      </c>
      <c r="B833">
        <v>1849</v>
      </c>
      <c r="C833" s="3" t="s">
        <v>1850</v>
      </c>
      <c r="D833" s="3" t="s">
        <v>5959</v>
      </c>
      <c r="E833" s="5">
        <v>300</v>
      </c>
      <c r="F833" s="5">
        <v>301</v>
      </c>
      <c r="G833" t="s">
        <v>8219</v>
      </c>
      <c r="H833" t="s">
        <v>8224</v>
      </c>
      <c r="I833" t="s">
        <v>8246</v>
      </c>
      <c r="J833">
        <v>1350505059</v>
      </c>
      <c r="K833">
        <v>1347913059</v>
      </c>
      <c r="L833" t="b">
        <v>0</v>
      </c>
      <c r="M833">
        <v>8</v>
      </c>
      <c r="N833" t="b">
        <v>1</v>
      </c>
      <c r="O833" t="s">
        <v>8276</v>
      </c>
      <c r="P833" s="9">
        <f>IFERROR(F833/M833,"NULL")</f>
        <v>37.625</v>
      </c>
      <c r="Q833" t="str">
        <f>LEFT(O833,SEARCH("/",O833,1)-1)</f>
        <v>music</v>
      </c>
      <c r="R833" t="str">
        <f>RIGHT(O833,LEN(O833)-SEARCH("/",O833,1))</f>
        <v>rock</v>
      </c>
      <c r="S833" s="17">
        <f>(((K833/60)/60)/24)+DATE(1970,1,1)</f>
        <v>41169.845590277779</v>
      </c>
      <c r="T833" s="15">
        <f>(((J833/60)/60)/24)+DATE(1970,1,1)</f>
        <v>41199.845590277779</v>
      </c>
      <c r="U833" t="b">
        <f>AND(L833,N833)</f>
        <v>0</v>
      </c>
    </row>
    <row r="834" spans="1:21" ht="20" customHeight="1" x14ac:dyDescent="0.35">
      <c r="A834" s="13">
        <f>F834/E834</f>
        <v>1.0152222222222222</v>
      </c>
      <c r="B834">
        <v>1850</v>
      </c>
      <c r="C834" s="3" t="s">
        <v>1851</v>
      </c>
      <c r="D834" s="3" t="s">
        <v>5960</v>
      </c>
      <c r="E834" s="5">
        <v>9000</v>
      </c>
      <c r="F834" s="5">
        <v>9137</v>
      </c>
      <c r="G834" t="s">
        <v>8219</v>
      </c>
      <c r="H834" t="s">
        <v>8224</v>
      </c>
      <c r="I834" t="s">
        <v>8246</v>
      </c>
      <c r="J834">
        <v>1405033300</v>
      </c>
      <c r="K834">
        <v>1402441300</v>
      </c>
      <c r="L834" t="b">
        <v>0</v>
      </c>
      <c r="M834">
        <v>179</v>
      </c>
      <c r="N834" t="b">
        <v>1</v>
      </c>
      <c r="O834" t="s">
        <v>8276</v>
      </c>
      <c r="P834" s="9">
        <f>IFERROR(F834/M834,"NULL")</f>
        <v>51.044692737430168</v>
      </c>
      <c r="Q834" t="str">
        <f>LEFT(O834,SEARCH("/",O834,1)-1)</f>
        <v>music</v>
      </c>
      <c r="R834" t="str">
        <f>RIGHT(O834,LEN(O834)-SEARCH("/",O834,1))</f>
        <v>rock</v>
      </c>
      <c r="S834" s="17">
        <f>(((K834/60)/60)/24)+DATE(1970,1,1)</f>
        <v>41800.959490740745</v>
      </c>
      <c r="T834" s="15">
        <f>(((J834/60)/60)/24)+DATE(1970,1,1)</f>
        <v>41830.959490740745</v>
      </c>
      <c r="U834" t="b">
        <f>AND(L834,N834)</f>
        <v>0</v>
      </c>
    </row>
    <row r="835" spans="1:21" ht="20" customHeight="1" x14ac:dyDescent="0.35">
      <c r="A835" s="13">
        <f>F835/E835</f>
        <v>1.0007692307692309</v>
      </c>
      <c r="B835">
        <v>1851</v>
      </c>
      <c r="C835" s="3" t="s">
        <v>1852</v>
      </c>
      <c r="D835" s="3" t="s">
        <v>5961</v>
      </c>
      <c r="E835" s="5">
        <v>1300</v>
      </c>
      <c r="F835" s="5">
        <v>1301</v>
      </c>
      <c r="G835" t="s">
        <v>8219</v>
      </c>
      <c r="H835" t="s">
        <v>8224</v>
      </c>
      <c r="I835" t="s">
        <v>8246</v>
      </c>
      <c r="J835">
        <v>1406509200</v>
      </c>
      <c r="K835">
        <v>1404769538</v>
      </c>
      <c r="L835" t="b">
        <v>0</v>
      </c>
      <c r="M835">
        <v>26</v>
      </c>
      <c r="N835" t="b">
        <v>1</v>
      </c>
      <c r="O835" t="s">
        <v>8276</v>
      </c>
      <c r="P835" s="9">
        <f>IFERROR(F835/M835,"NULL")</f>
        <v>50.03846153846154</v>
      </c>
      <c r="Q835" t="str">
        <f>LEFT(O835,SEARCH("/",O835,1)-1)</f>
        <v>music</v>
      </c>
      <c r="R835" t="str">
        <f>RIGHT(O835,LEN(O835)-SEARCH("/",O835,1))</f>
        <v>rock</v>
      </c>
      <c r="S835" s="17">
        <f>(((K835/60)/60)/24)+DATE(1970,1,1)</f>
        <v>41827.906689814816</v>
      </c>
      <c r="T835" s="15">
        <f>(((J835/60)/60)/24)+DATE(1970,1,1)</f>
        <v>41848.041666666664</v>
      </c>
      <c r="U835" t="b">
        <f>AND(L835,N835)</f>
        <v>0</v>
      </c>
    </row>
    <row r="836" spans="1:21" ht="20" customHeight="1" x14ac:dyDescent="0.35">
      <c r="A836" s="13">
        <f>F836/E836</f>
        <v>1.1696666666666666</v>
      </c>
      <c r="B836">
        <v>1852</v>
      </c>
      <c r="C836" s="3" t="s">
        <v>1853</v>
      </c>
      <c r="D836" s="3" t="s">
        <v>5962</v>
      </c>
      <c r="E836" s="5">
        <v>15000</v>
      </c>
      <c r="F836" s="5">
        <v>17545</v>
      </c>
      <c r="G836" t="s">
        <v>8219</v>
      </c>
      <c r="H836" t="s">
        <v>8224</v>
      </c>
      <c r="I836" t="s">
        <v>8246</v>
      </c>
      <c r="J836">
        <v>1429920000</v>
      </c>
      <c r="K836">
        <v>1426703452</v>
      </c>
      <c r="L836" t="b">
        <v>0</v>
      </c>
      <c r="M836">
        <v>131</v>
      </c>
      <c r="N836" t="b">
        <v>1</v>
      </c>
      <c r="O836" t="s">
        <v>8276</v>
      </c>
      <c r="P836" s="9">
        <f>IFERROR(F836/M836,"NULL")</f>
        <v>133.93129770992365</v>
      </c>
      <c r="Q836" t="str">
        <f>LEFT(O836,SEARCH("/",O836,1)-1)</f>
        <v>music</v>
      </c>
      <c r="R836" t="str">
        <f>RIGHT(O836,LEN(O836)-SEARCH("/",O836,1))</f>
        <v>rock</v>
      </c>
      <c r="S836" s="17">
        <f>(((K836/60)/60)/24)+DATE(1970,1,1)</f>
        <v>42081.77143518519</v>
      </c>
      <c r="T836" s="15">
        <f>(((J836/60)/60)/24)+DATE(1970,1,1)</f>
        <v>42119</v>
      </c>
      <c r="U836" t="b">
        <f>AND(L836,N836)</f>
        <v>0</v>
      </c>
    </row>
    <row r="837" spans="1:21" ht="20" customHeight="1" x14ac:dyDescent="0.35">
      <c r="A837" s="13">
        <f>F837/E837</f>
        <v>1.01875</v>
      </c>
      <c r="B837">
        <v>1853</v>
      </c>
      <c r="C837" s="3" t="s">
        <v>1854</v>
      </c>
      <c r="D837" s="3" t="s">
        <v>5963</v>
      </c>
      <c r="E837" s="5">
        <v>800</v>
      </c>
      <c r="F837" s="5">
        <v>815</v>
      </c>
      <c r="G837" t="s">
        <v>8219</v>
      </c>
      <c r="H837" t="s">
        <v>8224</v>
      </c>
      <c r="I837" t="s">
        <v>8246</v>
      </c>
      <c r="J837">
        <v>1352860017</v>
      </c>
      <c r="K837">
        <v>1348536417</v>
      </c>
      <c r="L837" t="b">
        <v>0</v>
      </c>
      <c r="M837">
        <v>14</v>
      </c>
      <c r="N837" t="b">
        <v>1</v>
      </c>
      <c r="O837" t="s">
        <v>8276</v>
      </c>
      <c r="P837" s="9">
        <f>IFERROR(F837/M837,"NULL")</f>
        <v>58.214285714285715</v>
      </c>
      <c r="Q837" t="str">
        <f>LEFT(O837,SEARCH("/",O837,1)-1)</f>
        <v>music</v>
      </c>
      <c r="R837" t="str">
        <f>RIGHT(O837,LEN(O837)-SEARCH("/",O837,1))</f>
        <v>rock</v>
      </c>
      <c r="S837" s="17">
        <f>(((K837/60)/60)/24)+DATE(1970,1,1)</f>
        <v>41177.060381944444</v>
      </c>
      <c r="T837" s="15">
        <f>(((J837/60)/60)/24)+DATE(1970,1,1)</f>
        <v>41227.102048611108</v>
      </c>
      <c r="U837" t="b">
        <f>AND(L837,N837)</f>
        <v>0</v>
      </c>
    </row>
    <row r="838" spans="1:21" ht="20" customHeight="1" x14ac:dyDescent="0.35">
      <c r="A838" s="13">
        <f>F838/E838</f>
        <v>1.0212366666666666</v>
      </c>
      <c r="B838">
        <v>1854</v>
      </c>
      <c r="C838" s="3" t="s">
        <v>1855</v>
      </c>
      <c r="D838" s="3" t="s">
        <v>5964</v>
      </c>
      <c r="E838" s="5">
        <v>15000</v>
      </c>
      <c r="F838" s="5">
        <v>15318.55</v>
      </c>
      <c r="G838" t="s">
        <v>8219</v>
      </c>
      <c r="H838" t="s">
        <v>8224</v>
      </c>
      <c r="I838" t="s">
        <v>8246</v>
      </c>
      <c r="J838">
        <v>1369355437</v>
      </c>
      <c r="K838">
        <v>1366763437</v>
      </c>
      <c r="L838" t="b">
        <v>0</v>
      </c>
      <c r="M838">
        <v>174</v>
      </c>
      <c r="N838" t="b">
        <v>1</v>
      </c>
      <c r="O838" t="s">
        <v>8276</v>
      </c>
      <c r="P838" s="9">
        <f>IFERROR(F838/M838,"NULL")</f>
        <v>88.037643678160919</v>
      </c>
      <c r="Q838" t="str">
        <f>LEFT(O838,SEARCH("/",O838,1)-1)</f>
        <v>music</v>
      </c>
      <c r="R838" t="str">
        <f>RIGHT(O838,LEN(O838)-SEARCH("/",O838,1))</f>
        <v>rock</v>
      </c>
      <c r="S838" s="17">
        <f>(((K838/60)/60)/24)+DATE(1970,1,1)</f>
        <v>41388.021261574075</v>
      </c>
      <c r="T838" s="15">
        <f>(((J838/60)/60)/24)+DATE(1970,1,1)</f>
        <v>41418.021261574075</v>
      </c>
      <c r="U838" t="b">
        <f>AND(L838,N838)</f>
        <v>0</v>
      </c>
    </row>
    <row r="839" spans="1:21" ht="20" customHeight="1" x14ac:dyDescent="0.35">
      <c r="A839" s="13">
        <f>F839/E839</f>
        <v>1.5405897142857143</v>
      </c>
      <c r="B839">
        <v>1855</v>
      </c>
      <c r="C839" s="3" t="s">
        <v>1856</v>
      </c>
      <c r="D839" s="3" t="s">
        <v>5965</v>
      </c>
      <c r="E839" s="5">
        <v>8750</v>
      </c>
      <c r="F839" s="5">
        <v>13480.16</v>
      </c>
      <c r="G839" t="s">
        <v>8219</v>
      </c>
      <c r="H839" t="s">
        <v>8229</v>
      </c>
      <c r="I839" t="s">
        <v>8251</v>
      </c>
      <c r="J839">
        <v>1389012940</v>
      </c>
      <c r="K839">
        <v>1385124940</v>
      </c>
      <c r="L839" t="b">
        <v>0</v>
      </c>
      <c r="M839">
        <v>191</v>
      </c>
      <c r="N839" t="b">
        <v>1</v>
      </c>
      <c r="O839" t="s">
        <v>8276</v>
      </c>
      <c r="P839" s="9">
        <f>IFERROR(F839/M839,"NULL")</f>
        <v>70.576753926701571</v>
      </c>
      <c r="Q839" t="str">
        <f>LEFT(O839,SEARCH("/",O839,1)-1)</f>
        <v>music</v>
      </c>
      <c r="R839" t="str">
        <f>RIGHT(O839,LEN(O839)-SEARCH("/",O839,1))</f>
        <v>rock</v>
      </c>
      <c r="S839" s="17">
        <f>(((K839/60)/60)/24)+DATE(1970,1,1)</f>
        <v>41600.538657407407</v>
      </c>
      <c r="T839" s="15">
        <f>(((J839/60)/60)/24)+DATE(1970,1,1)</f>
        <v>41645.538657407407</v>
      </c>
      <c r="U839" t="b">
        <f>AND(L839,N839)</f>
        <v>0</v>
      </c>
    </row>
    <row r="840" spans="1:21" ht="20" customHeight="1" x14ac:dyDescent="0.35">
      <c r="A840" s="13">
        <f>F840/E840</f>
        <v>1.0125</v>
      </c>
      <c r="B840">
        <v>1856</v>
      </c>
      <c r="C840" s="3" t="s">
        <v>1857</v>
      </c>
      <c r="D840" s="3" t="s">
        <v>5966</v>
      </c>
      <c r="E840" s="5">
        <v>2000</v>
      </c>
      <c r="F840" s="5">
        <v>2025</v>
      </c>
      <c r="G840" t="s">
        <v>8219</v>
      </c>
      <c r="H840" t="s">
        <v>8224</v>
      </c>
      <c r="I840" t="s">
        <v>8246</v>
      </c>
      <c r="J840">
        <v>1405715472</v>
      </c>
      <c r="K840">
        <v>1403901072</v>
      </c>
      <c r="L840" t="b">
        <v>0</v>
      </c>
      <c r="M840">
        <v>38</v>
      </c>
      <c r="N840" t="b">
        <v>1</v>
      </c>
      <c r="O840" t="s">
        <v>8276</v>
      </c>
      <c r="P840" s="9">
        <f>IFERROR(F840/M840,"NULL")</f>
        <v>53.289473684210527</v>
      </c>
      <c r="Q840" t="str">
        <f>LEFT(O840,SEARCH("/",O840,1)-1)</f>
        <v>music</v>
      </c>
      <c r="R840" t="str">
        <f>RIGHT(O840,LEN(O840)-SEARCH("/",O840,1))</f>
        <v>rock</v>
      </c>
      <c r="S840" s="17">
        <f>(((K840/60)/60)/24)+DATE(1970,1,1)</f>
        <v>41817.854999999996</v>
      </c>
      <c r="T840" s="15">
        <f>(((J840/60)/60)/24)+DATE(1970,1,1)</f>
        <v>41838.854999999996</v>
      </c>
      <c r="U840" t="b">
        <f>AND(L840,N840)</f>
        <v>0</v>
      </c>
    </row>
    <row r="841" spans="1:21" ht="20" customHeight="1" x14ac:dyDescent="0.35">
      <c r="A841" s="13">
        <f>F841/E841</f>
        <v>1</v>
      </c>
      <c r="B841">
        <v>1857</v>
      </c>
      <c r="C841" s="3" t="s">
        <v>1858</v>
      </c>
      <c r="D841" s="3" t="s">
        <v>5967</v>
      </c>
      <c r="E841" s="5">
        <v>3000</v>
      </c>
      <c r="F841" s="5">
        <v>3000</v>
      </c>
      <c r="G841" t="s">
        <v>8219</v>
      </c>
      <c r="H841" t="s">
        <v>8224</v>
      </c>
      <c r="I841" t="s">
        <v>8246</v>
      </c>
      <c r="J841">
        <v>1410546413</v>
      </c>
      <c r="K841">
        <v>1407954413</v>
      </c>
      <c r="L841" t="b">
        <v>0</v>
      </c>
      <c r="M841">
        <v>22</v>
      </c>
      <c r="N841" t="b">
        <v>1</v>
      </c>
      <c r="O841" t="s">
        <v>8276</v>
      </c>
      <c r="P841" s="9">
        <f>IFERROR(F841/M841,"NULL")</f>
        <v>136.36363636363637</v>
      </c>
      <c r="Q841" t="str">
        <f>LEFT(O841,SEARCH("/",O841,1)-1)</f>
        <v>music</v>
      </c>
      <c r="R841" t="str">
        <f>RIGHT(O841,LEN(O841)-SEARCH("/",O841,1))</f>
        <v>rock</v>
      </c>
      <c r="S841" s="17">
        <f>(((K841/60)/60)/24)+DATE(1970,1,1)</f>
        <v>41864.76866898148</v>
      </c>
      <c r="T841" s="15">
        <f>(((J841/60)/60)/24)+DATE(1970,1,1)</f>
        <v>41894.76866898148</v>
      </c>
      <c r="U841" t="b">
        <f>AND(L841,N841)</f>
        <v>0</v>
      </c>
    </row>
    <row r="842" spans="1:21" ht="20" customHeight="1" x14ac:dyDescent="0.35">
      <c r="A842" s="13">
        <f>F842/E842</f>
        <v>1.0874800874800874</v>
      </c>
      <c r="B842">
        <v>1858</v>
      </c>
      <c r="C842" s="3" t="s">
        <v>1859</v>
      </c>
      <c r="D842" s="3" t="s">
        <v>5968</v>
      </c>
      <c r="E842" s="5">
        <v>5555.55</v>
      </c>
      <c r="F842" s="5">
        <v>6041.55</v>
      </c>
      <c r="G842" t="s">
        <v>8219</v>
      </c>
      <c r="H842" t="s">
        <v>8224</v>
      </c>
      <c r="I842" t="s">
        <v>8246</v>
      </c>
      <c r="J842">
        <v>1324014521</v>
      </c>
      <c r="K842">
        <v>1318826921</v>
      </c>
      <c r="L842" t="b">
        <v>0</v>
      </c>
      <c r="M842">
        <v>149</v>
      </c>
      <c r="N842" t="b">
        <v>1</v>
      </c>
      <c r="O842" t="s">
        <v>8276</v>
      </c>
      <c r="P842" s="9">
        <f>IFERROR(F842/M842,"NULL")</f>
        <v>40.547315436241611</v>
      </c>
      <c r="Q842" t="str">
        <f>LEFT(O842,SEARCH("/",O842,1)-1)</f>
        <v>music</v>
      </c>
      <c r="R842" t="str">
        <f>RIGHT(O842,LEN(O842)-SEARCH("/",O842,1))</f>
        <v>rock</v>
      </c>
      <c r="S842" s="17">
        <f>(((K842/60)/60)/24)+DATE(1970,1,1)</f>
        <v>40833.200474537036</v>
      </c>
      <c r="T842" s="15">
        <f>(((J842/60)/60)/24)+DATE(1970,1,1)</f>
        <v>40893.242141203707</v>
      </c>
      <c r="U842" t="b">
        <f>AND(L842,N842)</f>
        <v>0</v>
      </c>
    </row>
    <row r="843" spans="1:21" ht="20" customHeight="1" x14ac:dyDescent="0.35">
      <c r="A843" s="13">
        <f>F843/E843</f>
        <v>1.3183333333333334</v>
      </c>
      <c r="B843">
        <v>1859</v>
      </c>
      <c r="C843" s="3" t="s">
        <v>1860</v>
      </c>
      <c r="D843" s="3" t="s">
        <v>5969</v>
      </c>
      <c r="E843" s="5">
        <v>3000</v>
      </c>
      <c r="F843" s="5">
        <v>3955</v>
      </c>
      <c r="G843" t="s">
        <v>8219</v>
      </c>
      <c r="H843" t="s">
        <v>8224</v>
      </c>
      <c r="I843" t="s">
        <v>8246</v>
      </c>
      <c r="J843">
        <v>1316716129</v>
      </c>
      <c r="K843">
        <v>1314124129</v>
      </c>
      <c r="L843" t="b">
        <v>0</v>
      </c>
      <c r="M843">
        <v>56</v>
      </c>
      <c r="N843" t="b">
        <v>1</v>
      </c>
      <c r="O843" t="s">
        <v>8276</v>
      </c>
      <c r="P843" s="9">
        <f>IFERROR(F843/M843,"NULL")</f>
        <v>70.625</v>
      </c>
      <c r="Q843" t="str">
        <f>LEFT(O843,SEARCH("/",O843,1)-1)</f>
        <v>music</v>
      </c>
      <c r="R843" t="str">
        <f>RIGHT(O843,LEN(O843)-SEARCH("/",O843,1))</f>
        <v>rock</v>
      </c>
      <c r="S843" s="17">
        <f>(((K843/60)/60)/24)+DATE(1970,1,1)</f>
        <v>40778.770011574074</v>
      </c>
      <c r="T843" s="15">
        <f>(((J843/60)/60)/24)+DATE(1970,1,1)</f>
        <v>40808.770011574074</v>
      </c>
      <c r="U843" t="b">
        <f>AND(L843,N843)</f>
        <v>0</v>
      </c>
    </row>
    <row r="844" spans="1:21" ht="20" customHeight="1" x14ac:dyDescent="0.35">
      <c r="A844" s="13">
        <f>F844/E844</f>
        <v>1.3346666666666667</v>
      </c>
      <c r="B844">
        <v>1860</v>
      </c>
      <c r="C844" s="3" t="s">
        <v>1861</v>
      </c>
      <c r="D844" s="3" t="s">
        <v>5970</v>
      </c>
      <c r="E844" s="5">
        <v>750</v>
      </c>
      <c r="F844" s="5">
        <v>1001</v>
      </c>
      <c r="G844" t="s">
        <v>8219</v>
      </c>
      <c r="H844" t="s">
        <v>8224</v>
      </c>
      <c r="I844" t="s">
        <v>8246</v>
      </c>
      <c r="J844">
        <v>1391706084</v>
      </c>
      <c r="K844">
        <v>1389891684</v>
      </c>
      <c r="L844" t="b">
        <v>0</v>
      </c>
      <c r="M844">
        <v>19</v>
      </c>
      <c r="N844" t="b">
        <v>1</v>
      </c>
      <c r="O844" t="s">
        <v>8276</v>
      </c>
      <c r="P844" s="9">
        <f>IFERROR(F844/M844,"NULL")</f>
        <v>52.684210526315788</v>
      </c>
      <c r="Q844" t="str">
        <f>LEFT(O844,SEARCH("/",O844,1)-1)</f>
        <v>music</v>
      </c>
      <c r="R844" t="str">
        <f>RIGHT(O844,LEN(O844)-SEARCH("/",O844,1))</f>
        <v>rock</v>
      </c>
      <c r="S844" s="17">
        <f>(((K844/60)/60)/24)+DATE(1970,1,1)</f>
        <v>41655.709305555552</v>
      </c>
      <c r="T844" s="15">
        <f>(((J844/60)/60)/24)+DATE(1970,1,1)</f>
        <v>41676.709305555552</v>
      </c>
      <c r="U844" t="b">
        <f>AND(L844,N844)</f>
        <v>0</v>
      </c>
    </row>
    <row r="845" spans="1:21" ht="20" customHeight="1" x14ac:dyDescent="0.35">
      <c r="A845" s="13">
        <f>F845/E845</f>
        <v>1.726845</v>
      </c>
      <c r="B845">
        <v>1881</v>
      </c>
      <c r="C845" s="3" t="s">
        <v>1882</v>
      </c>
      <c r="D845" s="3" t="s">
        <v>5991</v>
      </c>
      <c r="E845" s="5">
        <v>2000</v>
      </c>
      <c r="F845" s="5">
        <v>3453.69</v>
      </c>
      <c r="G845" t="s">
        <v>8219</v>
      </c>
      <c r="H845" t="s">
        <v>8224</v>
      </c>
      <c r="I845" t="s">
        <v>8246</v>
      </c>
      <c r="J845">
        <v>1425955189</v>
      </c>
      <c r="K845">
        <v>1423366789</v>
      </c>
      <c r="L845" t="b">
        <v>0</v>
      </c>
      <c r="M845">
        <v>70</v>
      </c>
      <c r="N845" t="b">
        <v>1</v>
      </c>
      <c r="O845" t="s">
        <v>8279</v>
      </c>
      <c r="P845" s="9">
        <f>IFERROR(F845/M845,"NULL")</f>
        <v>49.338428571428572</v>
      </c>
      <c r="Q845" t="str">
        <f>LEFT(O845,SEARCH("/",O845,1)-1)</f>
        <v>music</v>
      </c>
      <c r="R845" t="str">
        <f>RIGHT(O845,LEN(O845)-SEARCH("/",O845,1))</f>
        <v>indie rock</v>
      </c>
      <c r="S845" s="17">
        <f>(((K845/60)/60)/24)+DATE(1970,1,1)</f>
        <v>42043.152650462958</v>
      </c>
      <c r="T845" s="15">
        <f>(((J845/60)/60)/24)+DATE(1970,1,1)</f>
        <v>42073.110983796301</v>
      </c>
      <c r="U845" t="b">
        <f>AND(L845,N845)</f>
        <v>0</v>
      </c>
    </row>
    <row r="846" spans="1:21" ht="20" customHeight="1" x14ac:dyDescent="0.35">
      <c r="A846" s="13">
        <f>F846/E846</f>
        <v>1.008955223880597</v>
      </c>
      <c r="B846">
        <v>1882</v>
      </c>
      <c r="C846" s="3" t="s">
        <v>1883</v>
      </c>
      <c r="D846" s="3" t="s">
        <v>5992</v>
      </c>
      <c r="E846" s="5">
        <v>3350</v>
      </c>
      <c r="F846" s="5">
        <v>3380</v>
      </c>
      <c r="G846" t="s">
        <v>8219</v>
      </c>
      <c r="H846" t="s">
        <v>8224</v>
      </c>
      <c r="I846" t="s">
        <v>8246</v>
      </c>
      <c r="J846">
        <v>1341964080</v>
      </c>
      <c r="K846">
        <v>1339109212</v>
      </c>
      <c r="L846" t="b">
        <v>0</v>
      </c>
      <c r="M846">
        <v>81</v>
      </c>
      <c r="N846" t="b">
        <v>1</v>
      </c>
      <c r="O846" t="s">
        <v>8279</v>
      </c>
      <c r="P846" s="9">
        <f>IFERROR(F846/M846,"NULL")</f>
        <v>41.728395061728392</v>
      </c>
      <c r="Q846" t="str">
        <f>LEFT(O846,SEARCH("/",O846,1)-1)</f>
        <v>music</v>
      </c>
      <c r="R846" t="str">
        <f>RIGHT(O846,LEN(O846)-SEARCH("/",O846,1))</f>
        <v>indie rock</v>
      </c>
      <c r="S846" s="17">
        <f>(((K846/60)/60)/24)+DATE(1970,1,1)</f>
        <v>41067.949212962965</v>
      </c>
      <c r="T846" s="15">
        <f>(((J846/60)/60)/24)+DATE(1970,1,1)</f>
        <v>41100.991666666669</v>
      </c>
      <c r="U846" t="b">
        <f>AND(L846,N846)</f>
        <v>0</v>
      </c>
    </row>
    <row r="847" spans="1:21" ht="20" customHeight="1" x14ac:dyDescent="0.35">
      <c r="A847" s="13">
        <f>F847/E847</f>
        <v>1.0480480480480481</v>
      </c>
      <c r="B847">
        <v>1883</v>
      </c>
      <c r="C847" s="3" t="s">
        <v>1884</v>
      </c>
      <c r="D847" s="3" t="s">
        <v>5993</v>
      </c>
      <c r="E847" s="5">
        <v>999</v>
      </c>
      <c r="F847" s="5">
        <v>1047</v>
      </c>
      <c r="G847" t="s">
        <v>8219</v>
      </c>
      <c r="H847" t="s">
        <v>8224</v>
      </c>
      <c r="I847" t="s">
        <v>8246</v>
      </c>
      <c r="J847">
        <v>1333921508</v>
      </c>
      <c r="K847">
        <v>1331333108</v>
      </c>
      <c r="L847" t="b">
        <v>0</v>
      </c>
      <c r="M847">
        <v>32</v>
      </c>
      <c r="N847" t="b">
        <v>1</v>
      </c>
      <c r="O847" t="s">
        <v>8279</v>
      </c>
      <c r="P847" s="9">
        <f>IFERROR(F847/M847,"NULL")</f>
        <v>32.71875</v>
      </c>
      <c r="Q847" t="str">
        <f>LEFT(O847,SEARCH("/",O847,1)-1)</f>
        <v>music</v>
      </c>
      <c r="R847" t="str">
        <f>RIGHT(O847,LEN(O847)-SEARCH("/",O847,1))</f>
        <v>indie rock</v>
      </c>
      <c r="S847" s="17">
        <f>(((K847/60)/60)/24)+DATE(1970,1,1)</f>
        <v>40977.948009259257</v>
      </c>
      <c r="T847" s="15">
        <f>(((J847/60)/60)/24)+DATE(1970,1,1)</f>
        <v>41007.906342592592</v>
      </c>
      <c r="U847" t="b">
        <f>AND(L847,N847)</f>
        <v>0</v>
      </c>
    </row>
    <row r="848" spans="1:21" ht="20" customHeight="1" x14ac:dyDescent="0.35">
      <c r="A848" s="13">
        <f>F848/E848</f>
        <v>1.351</v>
      </c>
      <c r="B848">
        <v>1884</v>
      </c>
      <c r="C848" s="3" t="s">
        <v>1885</v>
      </c>
      <c r="D848" s="3" t="s">
        <v>5994</v>
      </c>
      <c r="E848" s="5">
        <v>1000</v>
      </c>
      <c r="F848" s="5">
        <v>1351</v>
      </c>
      <c r="G848" t="s">
        <v>8219</v>
      </c>
      <c r="H848" t="s">
        <v>8224</v>
      </c>
      <c r="I848" t="s">
        <v>8246</v>
      </c>
      <c r="J848">
        <v>1354017600</v>
      </c>
      <c r="K848">
        <v>1350967535</v>
      </c>
      <c r="L848" t="b">
        <v>0</v>
      </c>
      <c r="M848">
        <v>26</v>
      </c>
      <c r="N848" t="b">
        <v>1</v>
      </c>
      <c r="O848" t="s">
        <v>8279</v>
      </c>
      <c r="P848" s="9">
        <f>IFERROR(F848/M848,"NULL")</f>
        <v>51.96153846153846</v>
      </c>
      <c r="Q848" t="str">
        <f>LEFT(O848,SEARCH("/",O848,1)-1)</f>
        <v>music</v>
      </c>
      <c r="R848" t="str">
        <f>RIGHT(O848,LEN(O848)-SEARCH("/",O848,1))</f>
        <v>indie rock</v>
      </c>
      <c r="S848" s="17">
        <f>(((K848/60)/60)/24)+DATE(1970,1,1)</f>
        <v>41205.198321759257</v>
      </c>
      <c r="T848" s="15">
        <f>(((J848/60)/60)/24)+DATE(1970,1,1)</f>
        <v>41240.5</v>
      </c>
      <c r="U848" t="b">
        <f>AND(L848,N848)</f>
        <v>0</v>
      </c>
    </row>
    <row r="849" spans="1:21" ht="20" customHeight="1" x14ac:dyDescent="0.35">
      <c r="A849" s="13">
        <f>F849/E849</f>
        <v>1.1632786885245903</v>
      </c>
      <c r="B849">
        <v>1885</v>
      </c>
      <c r="C849" s="3" t="s">
        <v>1886</v>
      </c>
      <c r="D849" s="3" t="s">
        <v>5995</v>
      </c>
      <c r="E849" s="5">
        <v>4575</v>
      </c>
      <c r="F849" s="5">
        <v>5322</v>
      </c>
      <c r="G849" t="s">
        <v>8219</v>
      </c>
      <c r="H849" t="s">
        <v>8224</v>
      </c>
      <c r="I849" t="s">
        <v>8246</v>
      </c>
      <c r="J849">
        <v>1344636000</v>
      </c>
      <c r="K849">
        <v>1341800110</v>
      </c>
      <c r="L849" t="b">
        <v>0</v>
      </c>
      <c r="M849">
        <v>105</v>
      </c>
      <c r="N849" t="b">
        <v>1</v>
      </c>
      <c r="O849" t="s">
        <v>8279</v>
      </c>
      <c r="P849" s="9">
        <f>IFERROR(F849/M849,"NULL")</f>
        <v>50.685714285714283</v>
      </c>
      <c r="Q849" t="str">
        <f>LEFT(O849,SEARCH("/",O849,1)-1)</f>
        <v>music</v>
      </c>
      <c r="R849" t="str">
        <f>RIGHT(O849,LEN(O849)-SEARCH("/",O849,1))</f>
        <v>indie rock</v>
      </c>
      <c r="S849" s="17">
        <f>(((K849/60)/60)/24)+DATE(1970,1,1)</f>
        <v>41099.093865740739</v>
      </c>
      <c r="T849" s="15">
        <f>(((J849/60)/60)/24)+DATE(1970,1,1)</f>
        <v>41131.916666666664</v>
      </c>
      <c r="U849" t="b">
        <f>AND(L849,N849)</f>
        <v>0</v>
      </c>
    </row>
    <row r="850" spans="1:21" ht="20" customHeight="1" x14ac:dyDescent="0.35">
      <c r="A850" s="13">
        <f>F850/E850</f>
        <v>1.0208333333333333</v>
      </c>
      <c r="B850">
        <v>1886</v>
      </c>
      <c r="C850" s="3" t="s">
        <v>1887</v>
      </c>
      <c r="D850" s="3" t="s">
        <v>5996</v>
      </c>
      <c r="E850" s="5">
        <v>1200</v>
      </c>
      <c r="F850" s="5">
        <v>1225</v>
      </c>
      <c r="G850" t="s">
        <v>8219</v>
      </c>
      <c r="H850" t="s">
        <v>8224</v>
      </c>
      <c r="I850" t="s">
        <v>8246</v>
      </c>
      <c r="J850">
        <v>1415832338</v>
      </c>
      <c r="K850">
        <v>1413236738</v>
      </c>
      <c r="L850" t="b">
        <v>0</v>
      </c>
      <c r="M850">
        <v>29</v>
      </c>
      <c r="N850" t="b">
        <v>1</v>
      </c>
      <c r="O850" t="s">
        <v>8279</v>
      </c>
      <c r="P850" s="9">
        <f>IFERROR(F850/M850,"NULL")</f>
        <v>42.241379310344826</v>
      </c>
      <c r="Q850" t="str">
        <f>LEFT(O850,SEARCH("/",O850,1)-1)</f>
        <v>music</v>
      </c>
      <c r="R850" t="str">
        <f>RIGHT(O850,LEN(O850)-SEARCH("/",O850,1))</f>
        <v>indie rock</v>
      </c>
      <c r="S850" s="17">
        <f>(((K850/60)/60)/24)+DATE(1970,1,1)</f>
        <v>41925.906689814816</v>
      </c>
      <c r="T850" s="15">
        <f>(((J850/60)/60)/24)+DATE(1970,1,1)</f>
        <v>41955.94835648148</v>
      </c>
      <c r="U850" t="b">
        <f>AND(L850,N850)</f>
        <v>0</v>
      </c>
    </row>
    <row r="851" spans="1:21" ht="20" customHeight="1" x14ac:dyDescent="0.35">
      <c r="A851" s="13">
        <f>F851/E851</f>
        <v>1.1116666666666666</v>
      </c>
      <c r="B851">
        <v>1887</v>
      </c>
      <c r="C851" s="3" t="s">
        <v>1888</v>
      </c>
      <c r="D851" s="3" t="s">
        <v>5997</v>
      </c>
      <c r="E851" s="5">
        <v>3000</v>
      </c>
      <c r="F851" s="5">
        <v>3335</v>
      </c>
      <c r="G851" t="s">
        <v>8219</v>
      </c>
      <c r="H851" t="s">
        <v>8227</v>
      </c>
      <c r="I851" t="s">
        <v>8249</v>
      </c>
      <c r="J851">
        <v>1449178200</v>
      </c>
      <c r="K851">
        <v>1447614732</v>
      </c>
      <c r="L851" t="b">
        <v>0</v>
      </c>
      <c r="M851">
        <v>8</v>
      </c>
      <c r="N851" t="b">
        <v>1</v>
      </c>
      <c r="O851" t="s">
        <v>8279</v>
      </c>
      <c r="P851" s="9">
        <f>IFERROR(F851/M851,"NULL")</f>
        <v>416.875</v>
      </c>
      <c r="Q851" t="str">
        <f>LEFT(O851,SEARCH("/",O851,1)-1)</f>
        <v>music</v>
      </c>
      <c r="R851" t="str">
        <f>RIGHT(O851,LEN(O851)-SEARCH("/",O851,1))</f>
        <v>indie rock</v>
      </c>
      <c r="S851" s="17">
        <f>(((K851/60)/60)/24)+DATE(1970,1,1)</f>
        <v>42323.800138888888</v>
      </c>
      <c r="T851" s="15">
        <f>(((J851/60)/60)/24)+DATE(1970,1,1)</f>
        <v>42341.895833333328</v>
      </c>
      <c r="U851" t="b">
        <f>AND(L851,N851)</f>
        <v>0</v>
      </c>
    </row>
    <row r="852" spans="1:21" ht="20" customHeight="1" x14ac:dyDescent="0.35">
      <c r="A852" s="13">
        <f>F852/E852</f>
        <v>1.6608000000000001</v>
      </c>
      <c r="B852">
        <v>1888</v>
      </c>
      <c r="C852" s="3" t="s">
        <v>1889</v>
      </c>
      <c r="D852" s="3" t="s">
        <v>5998</v>
      </c>
      <c r="E852" s="5">
        <v>2500</v>
      </c>
      <c r="F852" s="5">
        <v>4152</v>
      </c>
      <c r="G852" t="s">
        <v>8219</v>
      </c>
      <c r="H852" t="s">
        <v>8224</v>
      </c>
      <c r="I852" t="s">
        <v>8246</v>
      </c>
      <c r="J852">
        <v>1275368340</v>
      </c>
      <c r="K852">
        <v>1272692732</v>
      </c>
      <c r="L852" t="b">
        <v>0</v>
      </c>
      <c r="M852">
        <v>89</v>
      </c>
      <c r="N852" t="b">
        <v>1</v>
      </c>
      <c r="O852" t="s">
        <v>8279</v>
      </c>
      <c r="P852" s="9">
        <f>IFERROR(F852/M852,"NULL")</f>
        <v>46.651685393258425</v>
      </c>
      <c r="Q852" t="str">
        <f>LEFT(O852,SEARCH("/",O852,1)-1)</f>
        <v>music</v>
      </c>
      <c r="R852" t="str">
        <f>RIGHT(O852,LEN(O852)-SEARCH("/",O852,1))</f>
        <v>indie rock</v>
      </c>
      <c r="S852" s="17">
        <f>(((K852/60)/60)/24)+DATE(1970,1,1)</f>
        <v>40299.239953703705</v>
      </c>
      <c r="T852" s="15">
        <f>(((J852/60)/60)/24)+DATE(1970,1,1)</f>
        <v>40330.207638888889</v>
      </c>
      <c r="U852" t="b">
        <f>AND(L852,N852)</f>
        <v>0</v>
      </c>
    </row>
    <row r="853" spans="1:21" ht="20" customHeight="1" x14ac:dyDescent="0.35">
      <c r="A853" s="13">
        <f>F853/E853</f>
        <v>1.0660000000000001</v>
      </c>
      <c r="B853">
        <v>1889</v>
      </c>
      <c r="C853" s="3" t="s">
        <v>1890</v>
      </c>
      <c r="D853" s="3" t="s">
        <v>5999</v>
      </c>
      <c r="E853" s="5">
        <v>2000</v>
      </c>
      <c r="F853" s="5">
        <v>2132</v>
      </c>
      <c r="G853" t="s">
        <v>8219</v>
      </c>
      <c r="H853" t="s">
        <v>8224</v>
      </c>
      <c r="I853" t="s">
        <v>8246</v>
      </c>
      <c r="J853">
        <v>1363024946</v>
      </c>
      <c r="K853">
        <v>1359140546</v>
      </c>
      <c r="L853" t="b">
        <v>0</v>
      </c>
      <c r="M853">
        <v>44</v>
      </c>
      <c r="N853" t="b">
        <v>1</v>
      </c>
      <c r="O853" t="s">
        <v>8279</v>
      </c>
      <c r="P853" s="9">
        <f>IFERROR(F853/M853,"NULL")</f>
        <v>48.454545454545453</v>
      </c>
      <c r="Q853" t="str">
        <f>LEFT(O853,SEARCH("/",O853,1)-1)</f>
        <v>music</v>
      </c>
      <c r="R853" t="str">
        <f>RIGHT(O853,LEN(O853)-SEARCH("/",O853,1))</f>
        <v>indie rock</v>
      </c>
      <c r="S853" s="17">
        <f>(((K853/60)/60)/24)+DATE(1970,1,1)</f>
        <v>41299.793356481481</v>
      </c>
      <c r="T853" s="15">
        <f>(((J853/60)/60)/24)+DATE(1970,1,1)</f>
        <v>41344.751689814817</v>
      </c>
      <c r="U853" t="b">
        <f>AND(L853,N853)</f>
        <v>0</v>
      </c>
    </row>
    <row r="854" spans="1:21" ht="20" customHeight="1" x14ac:dyDescent="0.35">
      <c r="A854" s="13">
        <f>F854/E854</f>
        <v>1.4458441666666668</v>
      </c>
      <c r="B854">
        <v>1890</v>
      </c>
      <c r="C854" s="3" t="s">
        <v>1891</v>
      </c>
      <c r="D854" s="3" t="s">
        <v>6000</v>
      </c>
      <c r="E854" s="5">
        <v>12000</v>
      </c>
      <c r="F854" s="5">
        <v>17350.13</v>
      </c>
      <c r="G854" t="s">
        <v>8219</v>
      </c>
      <c r="H854" t="s">
        <v>8224</v>
      </c>
      <c r="I854" t="s">
        <v>8246</v>
      </c>
      <c r="J854">
        <v>1355597528</v>
      </c>
      <c r="K854">
        <v>1353005528</v>
      </c>
      <c r="L854" t="b">
        <v>0</v>
      </c>
      <c r="M854">
        <v>246</v>
      </c>
      <c r="N854" t="b">
        <v>1</v>
      </c>
      <c r="O854" t="s">
        <v>8279</v>
      </c>
      <c r="P854" s="9">
        <f>IFERROR(F854/M854,"NULL")</f>
        <v>70.5289837398374</v>
      </c>
      <c r="Q854" t="str">
        <f>LEFT(O854,SEARCH("/",O854,1)-1)</f>
        <v>music</v>
      </c>
      <c r="R854" t="str">
        <f>RIGHT(O854,LEN(O854)-SEARCH("/",O854,1))</f>
        <v>indie rock</v>
      </c>
      <c r="S854" s="17">
        <f>(((K854/60)/60)/24)+DATE(1970,1,1)</f>
        <v>41228.786203703705</v>
      </c>
      <c r="T854" s="15">
        <f>(((J854/60)/60)/24)+DATE(1970,1,1)</f>
        <v>41258.786203703705</v>
      </c>
      <c r="U854" t="b">
        <f>AND(L854,N854)</f>
        <v>0</v>
      </c>
    </row>
    <row r="855" spans="1:21" ht="20" customHeight="1" x14ac:dyDescent="0.35">
      <c r="A855" s="13">
        <f>F855/E855</f>
        <v>1.0555000000000001</v>
      </c>
      <c r="B855">
        <v>1891</v>
      </c>
      <c r="C855" s="3" t="s">
        <v>1892</v>
      </c>
      <c r="D855" s="3" t="s">
        <v>6001</v>
      </c>
      <c r="E855" s="5">
        <v>10000</v>
      </c>
      <c r="F855" s="5">
        <v>10555</v>
      </c>
      <c r="G855" t="s">
        <v>8219</v>
      </c>
      <c r="H855" t="s">
        <v>8224</v>
      </c>
      <c r="I855" t="s">
        <v>8246</v>
      </c>
      <c r="J855">
        <v>1279778400</v>
      </c>
      <c r="K855">
        <v>1275851354</v>
      </c>
      <c r="L855" t="b">
        <v>0</v>
      </c>
      <c r="M855">
        <v>120</v>
      </c>
      <c r="N855" t="b">
        <v>1</v>
      </c>
      <c r="O855" t="s">
        <v>8279</v>
      </c>
      <c r="P855" s="9">
        <f>IFERROR(F855/M855,"NULL")</f>
        <v>87.958333333333329</v>
      </c>
      <c r="Q855" t="str">
        <f>LEFT(O855,SEARCH("/",O855,1)-1)</f>
        <v>music</v>
      </c>
      <c r="R855" t="str">
        <f>RIGHT(O855,LEN(O855)-SEARCH("/",O855,1))</f>
        <v>indie rock</v>
      </c>
      <c r="S855" s="17">
        <f>(((K855/60)/60)/24)+DATE(1970,1,1)</f>
        <v>40335.798078703701</v>
      </c>
      <c r="T855" s="15">
        <f>(((J855/60)/60)/24)+DATE(1970,1,1)</f>
        <v>40381.25</v>
      </c>
      <c r="U855" t="b">
        <f>AND(L855,N855)</f>
        <v>0</v>
      </c>
    </row>
    <row r="856" spans="1:21" ht="20" customHeight="1" x14ac:dyDescent="0.35">
      <c r="A856" s="13">
        <f>F856/E856</f>
        <v>1.3660000000000001</v>
      </c>
      <c r="B856">
        <v>1892</v>
      </c>
      <c r="C856" s="3" t="s">
        <v>1893</v>
      </c>
      <c r="D856" s="3" t="s">
        <v>6002</v>
      </c>
      <c r="E856" s="5">
        <v>500</v>
      </c>
      <c r="F856" s="5">
        <v>683</v>
      </c>
      <c r="G856" t="s">
        <v>8219</v>
      </c>
      <c r="H856" t="s">
        <v>8224</v>
      </c>
      <c r="I856" t="s">
        <v>8246</v>
      </c>
      <c r="J856">
        <v>1307459881</v>
      </c>
      <c r="K856">
        <v>1304867881</v>
      </c>
      <c r="L856" t="b">
        <v>0</v>
      </c>
      <c r="M856">
        <v>26</v>
      </c>
      <c r="N856" t="b">
        <v>1</v>
      </c>
      <c r="O856" t="s">
        <v>8279</v>
      </c>
      <c r="P856" s="9">
        <f>IFERROR(F856/M856,"NULL")</f>
        <v>26.26923076923077</v>
      </c>
      <c r="Q856" t="str">
        <f>LEFT(O856,SEARCH("/",O856,1)-1)</f>
        <v>music</v>
      </c>
      <c r="R856" t="str">
        <f>RIGHT(O856,LEN(O856)-SEARCH("/",O856,1))</f>
        <v>indie rock</v>
      </c>
      <c r="S856" s="17">
        <f>(((K856/60)/60)/24)+DATE(1970,1,1)</f>
        <v>40671.637511574074</v>
      </c>
      <c r="T856" s="15">
        <f>(((J856/60)/60)/24)+DATE(1970,1,1)</f>
        <v>40701.637511574074</v>
      </c>
      <c r="U856" t="b">
        <f>AND(L856,N856)</f>
        <v>0</v>
      </c>
    </row>
    <row r="857" spans="1:21" ht="20" customHeight="1" x14ac:dyDescent="0.35">
      <c r="A857" s="13">
        <f>F857/E857</f>
        <v>1.04</v>
      </c>
      <c r="B857">
        <v>1893</v>
      </c>
      <c r="C857" s="3" t="s">
        <v>1894</v>
      </c>
      <c r="D857" s="3" t="s">
        <v>6003</v>
      </c>
      <c r="E857" s="5">
        <v>2500</v>
      </c>
      <c r="F857" s="5">
        <v>2600</v>
      </c>
      <c r="G857" t="s">
        <v>8219</v>
      </c>
      <c r="H857" t="s">
        <v>8224</v>
      </c>
      <c r="I857" t="s">
        <v>8246</v>
      </c>
      <c r="J857">
        <v>1302926340</v>
      </c>
      <c r="K857">
        <v>1301524585</v>
      </c>
      <c r="L857" t="b">
        <v>0</v>
      </c>
      <c r="M857">
        <v>45</v>
      </c>
      <c r="N857" t="b">
        <v>1</v>
      </c>
      <c r="O857" t="s">
        <v>8279</v>
      </c>
      <c r="P857" s="9">
        <f>IFERROR(F857/M857,"NULL")</f>
        <v>57.777777777777779</v>
      </c>
      <c r="Q857" t="str">
        <f>LEFT(O857,SEARCH("/",O857,1)-1)</f>
        <v>music</v>
      </c>
      <c r="R857" t="str">
        <f>RIGHT(O857,LEN(O857)-SEARCH("/",O857,1))</f>
        <v>indie rock</v>
      </c>
      <c r="S857" s="17">
        <f>(((K857/60)/60)/24)+DATE(1970,1,1)</f>
        <v>40632.94195601852</v>
      </c>
      <c r="T857" s="15">
        <f>(((J857/60)/60)/24)+DATE(1970,1,1)</f>
        <v>40649.165972222225</v>
      </c>
      <c r="U857" t="b">
        <f>AND(L857,N857)</f>
        <v>0</v>
      </c>
    </row>
    <row r="858" spans="1:21" ht="20" customHeight="1" x14ac:dyDescent="0.35">
      <c r="A858" s="13">
        <f>F858/E858</f>
        <v>1.145</v>
      </c>
      <c r="B858">
        <v>1894</v>
      </c>
      <c r="C858" s="3" t="s">
        <v>1895</v>
      </c>
      <c r="D858" s="3" t="s">
        <v>6004</v>
      </c>
      <c r="E858" s="5">
        <v>1000</v>
      </c>
      <c r="F858" s="5">
        <v>1145</v>
      </c>
      <c r="G858" t="s">
        <v>8219</v>
      </c>
      <c r="H858" t="s">
        <v>8224</v>
      </c>
      <c r="I858" t="s">
        <v>8246</v>
      </c>
      <c r="J858">
        <v>1329082983</v>
      </c>
      <c r="K858">
        <v>1326404583</v>
      </c>
      <c r="L858" t="b">
        <v>0</v>
      </c>
      <c r="M858">
        <v>20</v>
      </c>
      <c r="N858" t="b">
        <v>1</v>
      </c>
      <c r="O858" t="s">
        <v>8279</v>
      </c>
      <c r="P858" s="9">
        <f>IFERROR(F858/M858,"NULL")</f>
        <v>57.25</v>
      </c>
      <c r="Q858" t="str">
        <f>LEFT(O858,SEARCH("/",O858,1)-1)</f>
        <v>music</v>
      </c>
      <c r="R858" t="str">
        <f>RIGHT(O858,LEN(O858)-SEARCH("/",O858,1))</f>
        <v>indie rock</v>
      </c>
      <c r="S858" s="17">
        <f>(((K858/60)/60)/24)+DATE(1970,1,1)</f>
        <v>40920.904895833337</v>
      </c>
      <c r="T858" s="15">
        <f>(((J858/60)/60)/24)+DATE(1970,1,1)</f>
        <v>40951.904895833337</v>
      </c>
      <c r="U858" t="b">
        <f>AND(L858,N858)</f>
        <v>0</v>
      </c>
    </row>
    <row r="859" spans="1:21" ht="20" customHeight="1" x14ac:dyDescent="0.35">
      <c r="A859" s="13">
        <f>F859/E859</f>
        <v>1.0171957671957672</v>
      </c>
      <c r="B859">
        <v>1895</v>
      </c>
      <c r="C859" s="3" t="s">
        <v>1896</v>
      </c>
      <c r="D859" s="3" t="s">
        <v>6005</v>
      </c>
      <c r="E859" s="5">
        <v>9072</v>
      </c>
      <c r="F859" s="5">
        <v>9228</v>
      </c>
      <c r="G859" t="s">
        <v>8219</v>
      </c>
      <c r="H859" t="s">
        <v>8224</v>
      </c>
      <c r="I859" t="s">
        <v>8246</v>
      </c>
      <c r="J859">
        <v>1445363722</v>
      </c>
      <c r="K859">
        <v>1442771722</v>
      </c>
      <c r="L859" t="b">
        <v>0</v>
      </c>
      <c r="M859">
        <v>47</v>
      </c>
      <c r="N859" t="b">
        <v>1</v>
      </c>
      <c r="O859" t="s">
        <v>8279</v>
      </c>
      <c r="P859" s="9">
        <f>IFERROR(F859/M859,"NULL")</f>
        <v>196.34042553191489</v>
      </c>
      <c r="Q859" t="str">
        <f>LEFT(O859,SEARCH("/",O859,1)-1)</f>
        <v>music</v>
      </c>
      <c r="R859" t="str">
        <f>RIGHT(O859,LEN(O859)-SEARCH("/",O859,1))</f>
        <v>indie rock</v>
      </c>
      <c r="S859" s="17">
        <f>(((K859/60)/60)/24)+DATE(1970,1,1)</f>
        <v>42267.746782407412</v>
      </c>
      <c r="T859" s="15">
        <f>(((J859/60)/60)/24)+DATE(1970,1,1)</f>
        <v>42297.746782407412</v>
      </c>
      <c r="U859" t="b">
        <f>AND(L859,N859)</f>
        <v>0</v>
      </c>
    </row>
    <row r="860" spans="1:21" ht="20" customHeight="1" x14ac:dyDescent="0.35">
      <c r="A860" s="13">
        <f>F860/E860</f>
        <v>1.2394678492239468</v>
      </c>
      <c r="B860">
        <v>1896</v>
      </c>
      <c r="C860" s="3" t="s">
        <v>1897</v>
      </c>
      <c r="D860" s="3" t="s">
        <v>6006</v>
      </c>
      <c r="E860" s="5">
        <v>451</v>
      </c>
      <c r="F860" s="5">
        <v>559</v>
      </c>
      <c r="G860" t="s">
        <v>8219</v>
      </c>
      <c r="H860" t="s">
        <v>8224</v>
      </c>
      <c r="I860" t="s">
        <v>8246</v>
      </c>
      <c r="J860">
        <v>1334250165</v>
      </c>
      <c r="K860">
        <v>1331658165</v>
      </c>
      <c r="L860" t="b">
        <v>0</v>
      </c>
      <c r="M860">
        <v>13</v>
      </c>
      <c r="N860" t="b">
        <v>1</v>
      </c>
      <c r="O860" t="s">
        <v>8279</v>
      </c>
      <c r="P860" s="9">
        <f>IFERROR(F860/M860,"NULL")</f>
        <v>43</v>
      </c>
      <c r="Q860" t="str">
        <f>LEFT(O860,SEARCH("/",O860,1)-1)</f>
        <v>music</v>
      </c>
      <c r="R860" t="str">
        <f>RIGHT(O860,LEN(O860)-SEARCH("/",O860,1))</f>
        <v>indie rock</v>
      </c>
      <c r="S860" s="17">
        <f>(((K860/60)/60)/24)+DATE(1970,1,1)</f>
        <v>40981.710243055553</v>
      </c>
      <c r="T860" s="15">
        <f>(((J860/60)/60)/24)+DATE(1970,1,1)</f>
        <v>41011.710243055553</v>
      </c>
      <c r="U860" t="b">
        <f>AND(L860,N860)</f>
        <v>0</v>
      </c>
    </row>
    <row r="861" spans="1:21" ht="20" customHeight="1" x14ac:dyDescent="0.35">
      <c r="A861" s="13">
        <f>F861/E861</f>
        <v>1.0245669291338582</v>
      </c>
      <c r="B861">
        <v>1897</v>
      </c>
      <c r="C861" s="3" t="s">
        <v>1898</v>
      </c>
      <c r="D861" s="3" t="s">
        <v>6007</v>
      </c>
      <c r="E861" s="5">
        <v>6350</v>
      </c>
      <c r="F861" s="5">
        <v>6506</v>
      </c>
      <c r="G861" t="s">
        <v>8219</v>
      </c>
      <c r="H861" t="s">
        <v>8224</v>
      </c>
      <c r="I861" t="s">
        <v>8246</v>
      </c>
      <c r="J861">
        <v>1393966800</v>
      </c>
      <c r="K861">
        <v>1392040806</v>
      </c>
      <c r="L861" t="b">
        <v>0</v>
      </c>
      <c r="M861">
        <v>183</v>
      </c>
      <c r="N861" t="b">
        <v>1</v>
      </c>
      <c r="O861" t="s">
        <v>8279</v>
      </c>
      <c r="P861" s="9">
        <f>IFERROR(F861/M861,"NULL")</f>
        <v>35.551912568306008</v>
      </c>
      <c r="Q861" t="str">
        <f>LEFT(O861,SEARCH("/",O861,1)-1)</f>
        <v>music</v>
      </c>
      <c r="R861" t="str">
        <f>RIGHT(O861,LEN(O861)-SEARCH("/",O861,1))</f>
        <v>indie rock</v>
      </c>
      <c r="S861" s="17">
        <f>(((K861/60)/60)/24)+DATE(1970,1,1)</f>
        <v>41680.583402777782</v>
      </c>
      <c r="T861" s="15">
        <f>(((J861/60)/60)/24)+DATE(1970,1,1)</f>
        <v>41702.875</v>
      </c>
      <c r="U861" t="b">
        <f>AND(L861,N861)</f>
        <v>0</v>
      </c>
    </row>
    <row r="862" spans="1:21" ht="20" customHeight="1" x14ac:dyDescent="0.35">
      <c r="A862" s="13">
        <f>F862/E862</f>
        <v>1.4450000000000001</v>
      </c>
      <c r="B862">
        <v>1898</v>
      </c>
      <c r="C862" s="3" t="s">
        <v>1899</v>
      </c>
      <c r="D862" s="3" t="s">
        <v>6008</v>
      </c>
      <c r="E862" s="5">
        <v>1000</v>
      </c>
      <c r="F862" s="5">
        <v>1445</v>
      </c>
      <c r="G862" t="s">
        <v>8219</v>
      </c>
      <c r="H862" t="s">
        <v>8224</v>
      </c>
      <c r="I862" t="s">
        <v>8246</v>
      </c>
      <c r="J862">
        <v>1454349600</v>
      </c>
      <c r="K862">
        <v>1451277473</v>
      </c>
      <c r="L862" t="b">
        <v>0</v>
      </c>
      <c r="M862">
        <v>21</v>
      </c>
      <c r="N862" t="b">
        <v>1</v>
      </c>
      <c r="O862" t="s">
        <v>8279</v>
      </c>
      <c r="P862" s="9">
        <f>IFERROR(F862/M862,"NULL")</f>
        <v>68.80952380952381</v>
      </c>
      <c r="Q862" t="str">
        <f>LEFT(O862,SEARCH("/",O862,1)-1)</f>
        <v>music</v>
      </c>
      <c r="R862" t="str">
        <f>RIGHT(O862,LEN(O862)-SEARCH("/",O862,1))</f>
        <v>indie rock</v>
      </c>
      <c r="S862" s="17">
        <f>(((K862/60)/60)/24)+DATE(1970,1,1)</f>
        <v>42366.192974537036</v>
      </c>
      <c r="T862" s="15">
        <f>(((J862/60)/60)/24)+DATE(1970,1,1)</f>
        <v>42401.75</v>
      </c>
      <c r="U862" t="b">
        <f>AND(L862,N862)</f>
        <v>0</v>
      </c>
    </row>
    <row r="863" spans="1:21" ht="20" customHeight="1" x14ac:dyDescent="0.35">
      <c r="A863" s="13">
        <f>F863/E863</f>
        <v>1.3333333333333333</v>
      </c>
      <c r="B863">
        <v>1899</v>
      </c>
      <c r="C863" s="3" t="s">
        <v>1900</v>
      </c>
      <c r="D863" s="3" t="s">
        <v>6009</v>
      </c>
      <c r="E863" s="5">
        <v>900</v>
      </c>
      <c r="F863" s="5">
        <v>1200</v>
      </c>
      <c r="G863" t="s">
        <v>8219</v>
      </c>
      <c r="H863" t="s">
        <v>8224</v>
      </c>
      <c r="I863" t="s">
        <v>8246</v>
      </c>
      <c r="J863">
        <v>1427319366</v>
      </c>
      <c r="K863">
        <v>1424730966</v>
      </c>
      <c r="L863" t="b">
        <v>0</v>
      </c>
      <c r="M863">
        <v>42</v>
      </c>
      <c r="N863" t="b">
        <v>1</v>
      </c>
      <c r="O863" t="s">
        <v>8279</v>
      </c>
      <c r="P863" s="9">
        <f>IFERROR(F863/M863,"NULL")</f>
        <v>28.571428571428573</v>
      </c>
      <c r="Q863" t="str">
        <f>LEFT(O863,SEARCH("/",O863,1)-1)</f>
        <v>music</v>
      </c>
      <c r="R863" t="str">
        <f>RIGHT(O863,LEN(O863)-SEARCH("/",O863,1))</f>
        <v>indie rock</v>
      </c>
      <c r="S863" s="17">
        <f>(((K863/60)/60)/24)+DATE(1970,1,1)</f>
        <v>42058.941736111112</v>
      </c>
      <c r="T863" s="15">
        <f>(((J863/60)/60)/24)+DATE(1970,1,1)</f>
        <v>42088.90006944444</v>
      </c>
      <c r="U863" t="b">
        <f>AND(L863,N863)</f>
        <v>0</v>
      </c>
    </row>
    <row r="864" spans="1:21" ht="20" customHeight="1" x14ac:dyDescent="0.35">
      <c r="A864" s="13">
        <f>F864/E864</f>
        <v>1.0936440000000001</v>
      </c>
      <c r="B864">
        <v>1900</v>
      </c>
      <c r="C864" s="3" t="s">
        <v>1901</v>
      </c>
      <c r="D864" s="3" t="s">
        <v>6010</v>
      </c>
      <c r="E864" s="5">
        <v>2500</v>
      </c>
      <c r="F864" s="5">
        <v>2734.11</v>
      </c>
      <c r="G864" t="s">
        <v>8219</v>
      </c>
      <c r="H864" t="s">
        <v>8224</v>
      </c>
      <c r="I864" t="s">
        <v>8246</v>
      </c>
      <c r="J864">
        <v>1349517540</v>
      </c>
      <c r="K864">
        <v>1347137731</v>
      </c>
      <c r="L864" t="b">
        <v>0</v>
      </c>
      <c r="M864">
        <v>54</v>
      </c>
      <c r="N864" t="b">
        <v>1</v>
      </c>
      <c r="O864" t="s">
        <v>8279</v>
      </c>
      <c r="P864" s="9">
        <f>IFERROR(F864/M864,"NULL")</f>
        <v>50.631666666666668</v>
      </c>
      <c r="Q864" t="str">
        <f>LEFT(O864,SEARCH("/",O864,1)-1)</f>
        <v>music</v>
      </c>
      <c r="R864" t="str">
        <f>RIGHT(O864,LEN(O864)-SEARCH("/",O864,1))</f>
        <v>indie rock</v>
      </c>
      <c r="S864" s="17">
        <f>(((K864/60)/60)/24)+DATE(1970,1,1)</f>
        <v>41160.871886574074</v>
      </c>
      <c r="T864" s="15">
        <f>(((J864/60)/60)/24)+DATE(1970,1,1)</f>
        <v>41188.415972222225</v>
      </c>
      <c r="U864" t="b">
        <f>AND(L864,N864)</f>
        <v>0</v>
      </c>
    </row>
    <row r="865" spans="1:21" ht="20" customHeight="1" x14ac:dyDescent="0.35">
      <c r="A865" s="13">
        <f>F865/E865</f>
        <v>1.3680000000000001</v>
      </c>
      <c r="B865">
        <v>1921</v>
      </c>
      <c r="C865" s="3" t="s">
        <v>1922</v>
      </c>
      <c r="D865" s="3" t="s">
        <v>6031</v>
      </c>
      <c r="E865" s="5">
        <v>1500</v>
      </c>
      <c r="F865" s="5">
        <v>2052</v>
      </c>
      <c r="G865" t="s">
        <v>8219</v>
      </c>
      <c r="H865" t="s">
        <v>8224</v>
      </c>
      <c r="I865" t="s">
        <v>8246</v>
      </c>
      <c r="J865">
        <v>1342243143</v>
      </c>
      <c r="K865">
        <v>1339651143</v>
      </c>
      <c r="L865" t="b">
        <v>0</v>
      </c>
      <c r="M865">
        <v>38</v>
      </c>
      <c r="N865" t="b">
        <v>1</v>
      </c>
      <c r="O865" t="s">
        <v>8279</v>
      </c>
      <c r="P865" s="9">
        <f>IFERROR(F865/M865,"NULL")</f>
        <v>54</v>
      </c>
      <c r="Q865" t="str">
        <f>LEFT(O865,SEARCH("/",O865,1)-1)</f>
        <v>music</v>
      </c>
      <c r="R865" t="str">
        <f>RIGHT(O865,LEN(O865)-SEARCH("/",O865,1))</f>
        <v>indie rock</v>
      </c>
      <c r="S865" s="17">
        <f>(((K865/60)/60)/24)+DATE(1970,1,1)</f>
        <v>41074.221562500003</v>
      </c>
      <c r="T865" s="15">
        <f>(((J865/60)/60)/24)+DATE(1970,1,1)</f>
        <v>41104.221562500003</v>
      </c>
      <c r="U865" t="b">
        <f>AND(L865,N865)</f>
        <v>0</v>
      </c>
    </row>
    <row r="866" spans="1:21" ht="20" customHeight="1" x14ac:dyDescent="0.35">
      <c r="A866" s="13">
        <f>F866/E866</f>
        <v>1.1555</v>
      </c>
      <c r="B866">
        <v>1922</v>
      </c>
      <c r="C866" s="3" t="s">
        <v>1923</v>
      </c>
      <c r="D866" s="3" t="s">
        <v>6032</v>
      </c>
      <c r="E866" s="5">
        <v>2000</v>
      </c>
      <c r="F866" s="5">
        <v>2311</v>
      </c>
      <c r="G866" t="s">
        <v>8219</v>
      </c>
      <c r="H866" t="s">
        <v>8224</v>
      </c>
      <c r="I866" t="s">
        <v>8246</v>
      </c>
      <c r="J866">
        <v>1386828507</v>
      </c>
      <c r="K866">
        <v>1384236507</v>
      </c>
      <c r="L866" t="b">
        <v>0</v>
      </c>
      <c r="M866">
        <v>64</v>
      </c>
      <c r="N866" t="b">
        <v>1</v>
      </c>
      <c r="O866" t="s">
        <v>8279</v>
      </c>
      <c r="P866" s="9">
        <f>IFERROR(F866/M866,"NULL")</f>
        <v>36.109375</v>
      </c>
      <c r="Q866" t="str">
        <f>LEFT(O866,SEARCH("/",O866,1)-1)</f>
        <v>music</v>
      </c>
      <c r="R866" t="str">
        <f>RIGHT(O866,LEN(O866)-SEARCH("/",O866,1))</f>
        <v>indie rock</v>
      </c>
      <c r="S866" s="17">
        <f>(((K866/60)/60)/24)+DATE(1970,1,1)</f>
        <v>41590.255868055552</v>
      </c>
      <c r="T866" s="15">
        <f>(((J866/60)/60)/24)+DATE(1970,1,1)</f>
        <v>41620.255868055552</v>
      </c>
      <c r="U866" t="b">
        <f>AND(L866,N866)</f>
        <v>0</v>
      </c>
    </row>
    <row r="867" spans="1:21" ht="20" customHeight="1" x14ac:dyDescent="0.35">
      <c r="A867" s="13">
        <f>F867/E867</f>
        <v>2.4079999999999999</v>
      </c>
      <c r="B867">
        <v>1923</v>
      </c>
      <c r="C867" s="3" t="s">
        <v>1924</v>
      </c>
      <c r="D867" s="3" t="s">
        <v>6033</v>
      </c>
      <c r="E867" s="5">
        <v>125</v>
      </c>
      <c r="F867" s="5">
        <v>301</v>
      </c>
      <c r="G867" t="s">
        <v>8219</v>
      </c>
      <c r="H867" t="s">
        <v>8224</v>
      </c>
      <c r="I867" t="s">
        <v>8246</v>
      </c>
      <c r="J867">
        <v>1317099540</v>
      </c>
      <c r="K867">
        <v>1313612532</v>
      </c>
      <c r="L867" t="b">
        <v>0</v>
      </c>
      <c r="M867">
        <v>13</v>
      </c>
      <c r="N867" t="b">
        <v>1</v>
      </c>
      <c r="O867" t="s">
        <v>8279</v>
      </c>
      <c r="P867" s="9">
        <f>IFERROR(F867/M867,"NULL")</f>
        <v>23.153846153846153</v>
      </c>
      <c r="Q867" t="str">
        <f>LEFT(O867,SEARCH("/",O867,1)-1)</f>
        <v>music</v>
      </c>
      <c r="R867" t="str">
        <f>RIGHT(O867,LEN(O867)-SEARCH("/",O867,1))</f>
        <v>indie rock</v>
      </c>
      <c r="S867" s="17">
        <f>(((K867/60)/60)/24)+DATE(1970,1,1)</f>
        <v>40772.848749999997</v>
      </c>
      <c r="T867" s="15">
        <f>(((J867/60)/60)/24)+DATE(1970,1,1)</f>
        <v>40813.207638888889</v>
      </c>
      <c r="U867" t="b">
        <f>AND(L867,N867)</f>
        <v>0</v>
      </c>
    </row>
    <row r="868" spans="1:21" ht="20" customHeight="1" x14ac:dyDescent="0.35">
      <c r="A868" s="13">
        <f>F868/E868</f>
        <v>1.1439999999999999</v>
      </c>
      <c r="B868">
        <v>1924</v>
      </c>
      <c r="C868" s="3" t="s">
        <v>1925</v>
      </c>
      <c r="D868" s="3" t="s">
        <v>6034</v>
      </c>
      <c r="E868" s="5">
        <v>3000</v>
      </c>
      <c r="F868" s="5">
        <v>3432</v>
      </c>
      <c r="G868" t="s">
        <v>8219</v>
      </c>
      <c r="H868" t="s">
        <v>8224</v>
      </c>
      <c r="I868" t="s">
        <v>8246</v>
      </c>
      <c r="J868">
        <v>1389814380</v>
      </c>
      <c r="K868">
        <v>1387390555</v>
      </c>
      <c r="L868" t="b">
        <v>0</v>
      </c>
      <c r="M868">
        <v>33</v>
      </c>
      <c r="N868" t="b">
        <v>1</v>
      </c>
      <c r="O868" t="s">
        <v>8279</v>
      </c>
      <c r="P868" s="9">
        <f>IFERROR(F868/M868,"NULL")</f>
        <v>104</v>
      </c>
      <c r="Q868" t="str">
        <f>LEFT(O868,SEARCH("/",O868,1)-1)</f>
        <v>music</v>
      </c>
      <c r="R868" t="str">
        <f>RIGHT(O868,LEN(O868)-SEARCH("/",O868,1))</f>
        <v>indie rock</v>
      </c>
      <c r="S868" s="17">
        <f>(((K868/60)/60)/24)+DATE(1970,1,1)</f>
        <v>41626.761053240742</v>
      </c>
      <c r="T868" s="15">
        <f>(((J868/60)/60)/24)+DATE(1970,1,1)</f>
        <v>41654.814583333333</v>
      </c>
      <c r="U868" t="b">
        <f>AND(L868,N868)</f>
        <v>0</v>
      </c>
    </row>
    <row r="869" spans="1:21" ht="20" customHeight="1" x14ac:dyDescent="0.35">
      <c r="A869" s="13">
        <f>F869/E869</f>
        <v>1.1033333333333333</v>
      </c>
      <c r="B869">
        <v>1925</v>
      </c>
      <c r="C869" s="3" t="s">
        <v>1926</v>
      </c>
      <c r="D869" s="3" t="s">
        <v>6035</v>
      </c>
      <c r="E869" s="5">
        <v>1500</v>
      </c>
      <c r="F869" s="5">
        <v>1655</v>
      </c>
      <c r="G869" t="s">
        <v>8219</v>
      </c>
      <c r="H869" t="s">
        <v>8224</v>
      </c>
      <c r="I869" t="s">
        <v>8246</v>
      </c>
      <c r="J869">
        <v>1381449600</v>
      </c>
      <c r="K869">
        <v>1379540288</v>
      </c>
      <c r="L869" t="b">
        <v>0</v>
      </c>
      <c r="M869">
        <v>52</v>
      </c>
      <c r="N869" t="b">
        <v>1</v>
      </c>
      <c r="O869" t="s">
        <v>8279</v>
      </c>
      <c r="P869" s="9">
        <f>IFERROR(F869/M869,"NULL")</f>
        <v>31.826923076923077</v>
      </c>
      <c r="Q869" t="str">
        <f>LEFT(O869,SEARCH("/",O869,1)-1)</f>
        <v>music</v>
      </c>
      <c r="R869" t="str">
        <f>RIGHT(O869,LEN(O869)-SEARCH("/",O869,1))</f>
        <v>indie rock</v>
      </c>
      <c r="S869" s="17">
        <f>(((K869/60)/60)/24)+DATE(1970,1,1)</f>
        <v>41535.90148148148</v>
      </c>
      <c r="T869" s="15">
        <f>(((J869/60)/60)/24)+DATE(1970,1,1)</f>
        <v>41558</v>
      </c>
      <c r="U869" t="b">
        <f>AND(L869,N869)</f>
        <v>0</v>
      </c>
    </row>
    <row r="870" spans="1:21" ht="20" customHeight="1" x14ac:dyDescent="0.35">
      <c r="A870" s="13">
        <f>F870/E870</f>
        <v>1.9537933333333333</v>
      </c>
      <c r="B870">
        <v>1926</v>
      </c>
      <c r="C870" s="3" t="s">
        <v>1927</v>
      </c>
      <c r="D870" s="3" t="s">
        <v>6036</v>
      </c>
      <c r="E870" s="5">
        <v>1500</v>
      </c>
      <c r="F870" s="5">
        <v>2930.69</v>
      </c>
      <c r="G870" t="s">
        <v>8219</v>
      </c>
      <c r="H870" t="s">
        <v>8224</v>
      </c>
      <c r="I870" t="s">
        <v>8246</v>
      </c>
      <c r="J870">
        <v>1288657560</v>
      </c>
      <c r="K870">
        <v>1286319256</v>
      </c>
      <c r="L870" t="b">
        <v>0</v>
      </c>
      <c r="M870">
        <v>107</v>
      </c>
      <c r="N870" t="b">
        <v>1</v>
      </c>
      <c r="O870" t="s">
        <v>8279</v>
      </c>
      <c r="P870" s="9">
        <f>IFERROR(F870/M870,"NULL")</f>
        <v>27.3896261682243</v>
      </c>
      <c r="Q870" t="str">
        <f>LEFT(O870,SEARCH("/",O870,1)-1)</f>
        <v>music</v>
      </c>
      <c r="R870" t="str">
        <f>RIGHT(O870,LEN(O870)-SEARCH("/",O870,1))</f>
        <v>indie rock</v>
      </c>
      <c r="S870" s="17">
        <f>(((K870/60)/60)/24)+DATE(1970,1,1)</f>
        <v>40456.954351851848</v>
      </c>
      <c r="T870" s="15">
        <f>(((J870/60)/60)/24)+DATE(1970,1,1)</f>
        <v>40484.018055555556</v>
      </c>
      <c r="U870" t="b">
        <f>AND(L870,N870)</f>
        <v>0</v>
      </c>
    </row>
    <row r="871" spans="1:21" ht="20" customHeight="1" x14ac:dyDescent="0.35">
      <c r="A871" s="13">
        <f>F871/E871</f>
        <v>1.0333333333333334</v>
      </c>
      <c r="B871">
        <v>1927</v>
      </c>
      <c r="C871" s="3" t="s">
        <v>1928</v>
      </c>
      <c r="D871" s="3" t="s">
        <v>6037</v>
      </c>
      <c r="E871" s="5">
        <v>600</v>
      </c>
      <c r="F871" s="5">
        <v>620</v>
      </c>
      <c r="G871" t="s">
        <v>8219</v>
      </c>
      <c r="H871" t="s">
        <v>8224</v>
      </c>
      <c r="I871" t="s">
        <v>8246</v>
      </c>
      <c r="J871">
        <v>1331182740</v>
      </c>
      <c r="K871">
        <v>1329856839</v>
      </c>
      <c r="L871" t="b">
        <v>0</v>
      </c>
      <c r="M871">
        <v>11</v>
      </c>
      <c r="N871" t="b">
        <v>1</v>
      </c>
      <c r="O871" t="s">
        <v>8279</v>
      </c>
      <c r="P871" s="9">
        <f>IFERROR(F871/M871,"NULL")</f>
        <v>56.363636363636367</v>
      </c>
      <c r="Q871" t="str">
        <f>LEFT(O871,SEARCH("/",O871,1)-1)</f>
        <v>music</v>
      </c>
      <c r="R871" t="str">
        <f>RIGHT(O871,LEN(O871)-SEARCH("/",O871,1))</f>
        <v>indie rock</v>
      </c>
      <c r="S871" s="17">
        <f>(((K871/60)/60)/24)+DATE(1970,1,1)</f>
        <v>40960.861562500002</v>
      </c>
      <c r="T871" s="15">
        <f>(((J871/60)/60)/24)+DATE(1970,1,1)</f>
        <v>40976.207638888889</v>
      </c>
      <c r="U871" t="b">
        <f>AND(L871,N871)</f>
        <v>0</v>
      </c>
    </row>
    <row r="872" spans="1:21" ht="20" customHeight="1" x14ac:dyDescent="0.35">
      <c r="A872" s="13">
        <f>F872/E872</f>
        <v>1.031372549019608</v>
      </c>
      <c r="B872">
        <v>1928</v>
      </c>
      <c r="C872" s="3" t="s">
        <v>1929</v>
      </c>
      <c r="D872" s="3" t="s">
        <v>6038</v>
      </c>
      <c r="E872" s="5">
        <v>2550</v>
      </c>
      <c r="F872" s="5">
        <v>2630</v>
      </c>
      <c r="G872" t="s">
        <v>8219</v>
      </c>
      <c r="H872" t="s">
        <v>8224</v>
      </c>
      <c r="I872" t="s">
        <v>8246</v>
      </c>
      <c r="J872">
        <v>1367940794</v>
      </c>
      <c r="K872">
        <v>1365348794</v>
      </c>
      <c r="L872" t="b">
        <v>0</v>
      </c>
      <c r="M872">
        <v>34</v>
      </c>
      <c r="N872" t="b">
        <v>1</v>
      </c>
      <c r="O872" t="s">
        <v>8279</v>
      </c>
      <c r="P872" s="9">
        <f>IFERROR(F872/M872,"NULL")</f>
        <v>77.352941176470594</v>
      </c>
      <c r="Q872" t="str">
        <f>LEFT(O872,SEARCH("/",O872,1)-1)</f>
        <v>music</v>
      </c>
      <c r="R872" t="str">
        <f>RIGHT(O872,LEN(O872)-SEARCH("/",O872,1))</f>
        <v>indie rock</v>
      </c>
      <c r="S872" s="17">
        <f>(((K872/60)/60)/24)+DATE(1970,1,1)</f>
        <v>41371.648078703707</v>
      </c>
      <c r="T872" s="15">
        <f>(((J872/60)/60)/24)+DATE(1970,1,1)</f>
        <v>41401.648078703707</v>
      </c>
      <c r="U872" t="b">
        <f>AND(L872,N872)</f>
        <v>0</v>
      </c>
    </row>
    <row r="873" spans="1:21" ht="20" customHeight="1" x14ac:dyDescent="0.35">
      <c r="A873" s="13">
        <f>F873/E873</f>
        <v>1.003125</v>
      </c>
      <c r="B873">
        <v>1929</v>
      </c>
      <c r="C873" s="3" t="s">
        <v>1930</v>
      </c>
      <c r="D873" s="3" t="s">
        <v>6039</v>
      </c>
      <c r="E873" s="5">
        <v>3200</v>
      </c>
      <c r="F873" s="5">
        <v>3210</v>
      </c>
      <c r="G873" t="s">
        <v>8219</v>
      </c>
      <c r="H873" t="s">
        <v>8224</v>
      </c>
      <c r="I873" t="s">
        <v>8246</v>
      </c>
      <c r="J873">
        <v>1309825866</v>
      </c>
      <c r="K873">
        <v>1306197066</v>
      </c>
      <c r="L873" t="b">
        <v>0</v>
      </c>
      <c r="M873">
        <v>75</v>
      </c>
      <c r="N873" t="b">
        <v>1</v>
      </c>
      <c r="O873" t="s">
        <v>8279</v>
      </c>
      <c r="P873" s="9">
        <f>IFERROR(F873/M873,"NULL")</f>
        <v>42.8</v>
      </c>
      <c r="Q873" t="str">
        <f>LEFT(O873,SEARCH("/",O873,1)-1)</f>
        <v>music</v>
      </c>
      <c r="R873" t="str">
        <f>RIGHT(O873,LEN(O873)-SEARCH("/",O873,1))</f>
        <v>indie rock</v>
      </c>
      <c r="S873" s="17">
        <f>(((K873/60)/60)/24)+DATE(1970,1,1)</f>
        <v>40687.021597222221</v>
      </c>
      <c r="T873" s="15">
        <f>(((J873/60)/60)/24)+DATE(1970,1,1)</f>
        <v>40729.021597222221</v>
      </c>
      <c r="U873" t="b">
        <f>AND(L873,N873)</f>
        <v>0</v>
      </c>
    </row>
    <row r="874" spans="1:21" ht="20" customHeight="1" x14ac:dyDescent="0.35">
      <c r="A874" s="13">
        <f>F874/E874</f>
        <v>1.27</v>
      </c>
      <c r="B874">
        <v>1930</v>
      </c>
      <c r="C874" s="3" t="s">
        <v>1931</v>
      </c>
      <c r="D874" s="3" t="s">
        <v>6040</v>
      </c>
      <c r="E874" s="5">
        <v>1000</v>
      </c>
      <c r="F874" s="5">
        <v>1270</v>
      </c>
      <c r="G874" t="s">
        <v>8219</v>
      </c>
      <c r="H874" t="s">
        <v>8224</v>
      </c>
      <c r="I874" t="s">
        <v>8246</v>
      </c>
      <c r="J874">
        <v>1373203482</v>
      </c>
      <c r="K874">
        <v>1368019482</v>
      </c>
      <c r="L874" t="b">
        <v>0</v>
      </c>
      <c r="M874">
        <v>26</v>
      </c>
      <c r="N874" t="b">
        <v>1</v>
      </c>
      <c r="O874" t="s">
        <v>8279</v>
      </c>
      <c r="P874" s="9">
        <f>IFERROR(F874/M874,"NULL")</f>
        <v>48.846153846153847</v>
      </c>
      <c r="Q874" t="str">
        <f>LEFT(O874,SEARCH("/",O874,1)-1)</f>
        <v>music</v>
      </c>
      <c r="R874" t="str">
        <f>RIGHT(O874,LEN(O874)-SEARCH("/",O874,1))</f>
        <v>indie rock</v>
      </c>
      <c r="S874" s="17">
        <f>(((K874/60)/60)/24)+DATE(1970,1,1)</f>
        <v>41402.558819444443</v>
      </c>
      <c r="T874" s="15">
        <f>(((J874/60)/60)/24)+DATE(1970,1,1)</f>
        <v>41462.558819444443</v>
      </c>
      <c r="U874" t="b">
        <f>AND(L874,N874)</f>
        <v>0</v>
      </c>
    </row>
    <row r="875" spans="1:21" ht="20" customHeight="1" x14ac:dyDescent="0.35">
      <c r="A875" s="13">
        <f>F875/E875</f>
        <v>1.20601</v>
      </c>
      <c r="B875">
        <v>1931</v>
      </c>
      <c r="C875" s="3" t="s">
        <v>1932</v>
      </c>
      <c r="D875" s="3" t="s">
        <v>6041</v>
      </c>
      <c r="E875" s="5">
        <v>2000</v>
      </c>
      <c r="F875" s="5">
        <v>2412.02</v>
      </c>
      <c r="G875" t="s">
        <v>8219</v>
      </c>
      <c r="H875" t="s">
        <v>8224</v>
      </c>
      <c r="I875" t="s">
        <v>8246</v>
      </c>
      <c r="J875">
        <v>1337657400</v>
      </c>
      <c r="K875">
        <v>1336512309</v>
      </c>
      <c r="L875" t="b">
        <v>0</v>
      </c>
      <c r="M875">
        <v>50</v>
      </c>
      <c r="N875" t="b">
        <v>1</v>
      </c>
      <c r="O875" t="s">
        <v>8279</v>
      </c>
      <c r="P875" s="9">
        <f>IFERROR(F875/M875,"NULL")</f>
        <v>48.240400000000001</v>
      </c>
      <c r="Q875" t="str">
        <f>LEFT(O875,SEARCH("/",O875,1)-1)</f>
        <v>music</v>
      </c>
      <c r="R875" t="str">
        <f>RIGHT(O875,LEN(O875)-SEARCH("/",O875,1))</f>
        <v>indie rock</v>
      </c>
      <c r="S875" s="17">
        <f>(((K875/60)/60)/24)+DATE(1970,1,1)</f>
        <v>41037.892465277779</v>
      </c>
      <c r="T875" s="15">
        <f>(((J875/60)/60)/24)+DATE(1970,1,1)</f>
        <v>41051.145833333336</v>
      </c>
      <c r="U875" t="b">
        <f>AND(L875,N875)</f>
        <v>0</v>
      </c>
    </row>
    <row r="876" spans="1:21" ht="20" customHeight="1" x14ac:dyDescent="0.35">
      <c r="A876" s="13">
        <f>F876/E876</f>
        <v>1.0699047619047619</v>
      </c>
      <c r="B876">
        <v>1932</v>
      </c>
      <c r="C876" s="3" t="s">
        <v>1933</v>
      </c>
      <c r="D876" s="3" t="s">
        <v>6042</v>
      </c>
      <c r="E876" s="5">
        <v>5250</v>
      </c>
      <c r="F876" s="5">
        <v>5617</v>
      </c>
      <c r="G876" t="s">
        <v>8219</v>
      </c>
      <c r="H876" t="s">
        <v>8224</v>
      </c>
      <c r="I876" t="s">
        <v>8246</v>
      </c>
      <c r="J876">
        <v>1327433173</v>
      </c>
      <c r="K876">
        <v>1325618773</v>
      </c>
      <c r="L876" t="b">
        <v>0</v>
      </c>
      <c r="M876">
        <v>80</v>
      </c>
      <c r="N876" t="b">
        <v>1</v>
      </c>
      <c r="O876" t="s">
        <v>8279</v>
      </c>
      <c r="P876" s="9">
        <f>IFERROR(F876/M876,"NULL")</f>
        <v>70.212500000000006</v>
      </c>
      <c r="Q876" t="str">
        <f>LEFT(O876,SEARCH("/",O876,1)-1)</f>
        <v>music</v>
      </c>
      <c r="R876" t="str">
        <f>RIGHT(O876,LEN(O876)-SEARCH("/",O876,1))</f>
        <v>indie rock</v>
      </c>
      <c r="S876" s="17">
        <f>(((K876/60)/60)/24)+DATE(1970,1,1)</f>
        <v>40911.809872685182</v>
      </c>
      <c r="T876" s="15">
        <f>(((J876/60)/60)/24)+DATE(1970,1,1)</f>
        <v>40932.809872685182</v>
      </c>
      <c r="U876" t="b">
        <f>AND(L876,N876)</f>
        <v>0</v>
      </c>
    </row>
    <row r="877" spans="1:21" ht="20" customHeight="1" x14ac:dyDescent="0.35">
      <c r="A877" s="13">
        <f>F877/E877</f>
        <v>1.7243333333333333</v>
      </c>
      <c r="B877">
        <v>1933</v>
      </c>
      <c r="C877" s="3" t="s">
        <v>1934</v>
      </c>
      <c r="D877" s="3" t="s">
        <v>6043</v>
      </c>
      <c r="E877" s="5">
        <v>6000</v>
      </c>
      <c r="F877" s="5">
        <v>10346</v>
      </c>
      <c r="G877" t="s">
        <v>8219</v>
      </c>
      <c r="H877" t="s">
        <v>8224</v>
      </c>
      <c r="I877" t="s">
        <v>8246</v>
      </c>
      <c r="J877">
        <v>1411787307</v>
      </c>
      <c r="K877">
        <v>1409195307</v>
      </c>
      <c r="L877" t="b">
        <v>0</v>
      </c>
      <c r="M877">
        <v>110</v>
      </c>
      <c r="N877" t="b">
        <v>1</v>
      </c>
      <c r="O877" t="s">
        <v>8279</v>
      </c>
      <c r="P877" s="9">
        <f>IFERROR(F877/M877,"NULL")</f>
        <v>94.054545454545448</v>
      </c>
      <c r="Q877" t="str">
        <f>LEFT(O877,SEARCH("/",O877,1)-1)</f>
        <v>music</v>
      </c>
      <c r="R877" t="str">
        <f>RIGHT(O877,LEN(O877)-SEARCH("/",O877,1))</f>
        <v>indie rock</v>
      </c>
      <c r="S877" s="17">
        <f>(((K877/60)/60)/24)+DATE(1970,1,1)</f>
        <v>41879.130868055552</v>
      </c>
      <c r="T877" s="15">
        <f>(((J877/60)/60)/24)+DATE(1970,1,1)</f>
        <v>41909.130868055552</v>
      </c>
      <c r="U877" t="b">
        <f>AND(L877,N877)</f>
        <v>0</v>
      </c>
    </row>
    <row r="878" spans="1:21" ht="20" customHeight="1" x14ac:dyDescent="0.35">
      <c r="A878" s="13">
        <f>F878/E878</f>
        <v>1.2362</v>
      </c>
      <c r="B878">
        <v>1934</v>
      </c>
      <c r="C878" s="3" t="s">
        <v>1935</v>
      </c>
      <c r="D878" s="3" t="s">
        <v>6044</v>
      </c>
      <c r="E878" s="5">
        <v>5000</v>
      </c>
      <c r="F878" s="5">
        <v>6181</v>
      </c>
      <c r="G878" t="s">
        <v>8219</v>
      </c>
      <c r="H878" t="s">
        <v>8224</v>
      </c>
      <c r="I878" t="s">
        <v>8246</v>
      </c>
      <c r="J878">
        <v>1324789200</v>
      </c>
      <c r="K878">
        <v>1321649321</v>
      </c>
      <c r="L878" t="b">
        <v>0</v>
      </c>
      <c r="M878">
        <v>77</v>
      </c>
      <c r="N878" t="b">
        <v>1</v>
      </c>
      <c r="O878" t="s">
        <v>8279</v>
      </c>
      <c r="P878" s="9">
        <f>IFERROR(F878/M878,"NULL")</f>
        <v>80.272727272727266</v>
      </c>
      <c r="Q878" t="str">
        <f>LEFT(O878,SEARCH("/",O878,1)-1)</f>
        <v>music</v>
      </c>
      <c r="R878" t="str">
        <f>RIGHT(O878,LEN(O878)-SEARCH("/",O878,1))</f>
        <v>indie rock</v>
      </c>
      <c r="S878" s="17">
        <f>(((K878/60)/60)/24)+DATE(1970,1,1)</f>
        <v>40865.867141203707</v>
      </c>
      <c r="T878" s="15">
        <f>(((J878/60)/60)/24)+DATE(1970,1,1)</f>
        <v>40902.208333333336</v>
      </c>
      <c r="U878" t="b">
        <f>AND(L878,N878)</f>
        <v>0</v>
      </c>
    </row>
    <row r="879" spans="1:21" ht="20" customHeight="1" x14ac:dyDescent="0.35">
      <c r="A879" s="13">
        <f>F879/E879</f>
        <v>1.0840000000000001</v>
      </c>
      <c r="B879">
        <v>1935</v>
      </c>
      <c r="C879" s="3" t="s">
        <v>1936</v>
      </c>
      <c r="D879" s="3" t="s">
        <v>6045</v>
      </c>
      <c r="E879" s="5">
        <v>2500</v>
      </c>
      <c r="F879" s="5">
        <v>2710</v>
      </c>
      <c r="G879" t="s">
        <v>8219</v>
      </c>
      <c r="H879" t="s">
        <v>8224</v>
      </c>
      <c r="I879" t="s">
        <v>8246</v>
      </c>
      <c r="J879">
        <v>1403326740</v>
      </c>
      <c r="K879">
        <v>1400106171</v>
      </c>
      <c r="L879" t="b">
        <v>0</v>
      </c>
      <c r="M879">
        <v>50</v>
      </c>
      <c r="N879" t="b">
        <v>1</v>
      </c>
      <c r="O879" t="s">
        <v>8279</v>
      </c>
      <c r="P879" s="9">
        <f>IFERROR(F879/M879,"NULL")</f>
        <v>54.2</v>
      </c>
      <c r="Q879" t="str">
        <f>LEFT(O879,SEARCH("/",O879,1)-1)</f>
        <v>music</v>
      </c>
      <c r="R879" t="str">
        <f>RIGHT(O879,LEN(O879)-SEARCH("/",O879,1))</f>
        <v>indie rock</v>
      </c>
      <c r="S879" s="17">
        <f>(((K879/60)/60)/24)+DATE(1970,1,1)</f>
        <v>41773.932534722226</v>
      </c>
      <c r="T879" s="15">
        <f>(((J879/60)/60)/24)+DATE(1970,1,1)</f>
        <v>41811.207638888889</v>
      </c>
      <c r="U879" t="b">
        <f>AND(L879,N879)</f>
        <v>0</v>
      </c>
    </row>
    <row r="880" spans="1:21" ht="20" customHeight="1" x14ac:dyDescent="0.35">
      <c r="A880" s="13">
        <f>F880/E880</f>
        <v>1.1652013333333333</v>
      </c>
      <c r="B880">
        <v>1936</v>
      </c>
      <c r="C880" s="3" t="s">
        <v>1937</v>
      </c>
      <c r="D880" s="3" t="s">
        <v>6046</v>
      </c>
      <c r="E880" s="5">
        <v>7500</v>
      </c>
      <c r="F880" s="5">
        <v>8739.01</v>
      </c>
      <c r="G880" t="s">
        <v>8219</v>
      </c>
      <c r="H880" t="s">
        <v>8224</v>
      </c>
      <c r="I880" t="s">
        <v>8246</v>
      </c>
      <c r="J880">
        <v>1323151140</v>
      </c>
      <c r="K880">
        <v>1320528070</v>
      </c>
      <c r="L880" t="b">
        <v>0</v>
      </c>
      <c r="M880">
        <v>145</v>
      </c>
      <c r="N880" t="b">
        <v>1</v>
      </c>
      <c r="O880" t="s">
        <v>8279</v>
      </c>
      <c r="P880" s="9">
        <f>IFERROR(F880/M880,"NULL")</f>
        <v>60.26903448275862</v>
      </c>
      <c r="Q880" t="str">
        <f>LEFT(O880,SEARCH("/",O880,1)-1)</f>
        <v>music</v>
      </c>
      <c r="R880" t="str">
        <f>RIGHT(O880,LEN(O880)-SEARCH("/",O880,1))</f>
        <v>indie rock</v>
      </c>
      <c r="S880" s="17">
        <f>(((K880/60)/60)/24)+DATE(1970,1,1)</f>
        <v>40852.889699074076</v>
      </c>
      <c r="T880" s="15">
        <f>(((J880/60)/60)/24)+DATE(1970,1,1)</f>
        <v>40883.249305555553</v>
      </c>
      <c r="U880" t="b">
        <f>AND(L880,N880)</f>
        <v>0</v>
      </c>
    </row>
    <row r="881" spans="1:21" ht="20" customHeight="1" x14ac:dyDescent="0.35">
      <c r="A881" s="13">
        <f>F881/E881</f>
        <v>1.8724499999999999</v>
      </c>
      <c r="B881">
        <v>1937</v>
      </c>
      <c r="C881" s="3" t="s">
        <v>1938</v>
      </c>
      <c r="D881" s="3" t="s">
        <v>6047</v>
      </c>
      <c r="E881" s="5">
        <v>600</v>
      </c>
      <c r="F881" s="5">
        <v>1123.47</v>
      </c>
      <c r="G881" t="s">
        <v>8219</v>
      </c>
      <c r="H881" t="s">
        <v>8224</v>
      </c>
      <c r="I881" t="s">
        <v>8246</v>
      </c>
      <c r="J881">
        <v>1339732740</v>
      </c>
      <c r="K881">
        <v>1338346281</v>
      </c>
      <c r="L881" t="b">
        <v>0</v>
      </c>
      <c r="M881">
        <v>29</v>
      </c>
      <c r="N881" t="b">
        <v>1</v>
      </c>
      <c r="O881" t="s">
        <v>8279</v>
      </c>
      <c r="P881" s="9">
        <f>IFERROR(F881/M881,"NULL")</f>
        <v>38.740344827586206</v>
      </c>
      <c r="Q881" t="str">
        <f>LEFT(O881,SEARCH("/",O881,1)-1)</f>
        <v>music</v>
      </c>
      <c r="R881" t="str">
        <f>RIGHT(O881,LEN(O881)-SEARCH("/",O881,1))</f>
        <v>indie rock</v>
      </c>
      <c r="S881" s="17">
        <f>(((K881/60)/60)/24)+DATE(1970,1,1)</f>
        <v>41059.118993055556</v>
      </c>
      <c r="T881" s="15">
        <f>(((J881/60)/60)/24)+DATE(1970,1,1)</f>
        <v>41075.165972222225</v>
      </c>
      <c r="U881" t="b">
        <f>AND(L881,N881)</f>
        <v>0</v>
      </c>
    </row>
    <row r="882" spans="1:21" ht="20" customHeight="1" x14ac:dyDescent="0.35">
      <c r="A882" s="13">
        <f>F882/E882</f>
        <v>1.1593333333333333</v>
      </c>
      <c r="B882">
        <v>1938</v>
      </c>
      <c r="C882" s="3" t="s">
        <v>1939</v>
      </c>
      <c r="D882" s="3" t="s">
        <v>6048</v>
      </c>
      <c r="E882" s="5">
        <v>15000</v>
      </c>
      <c r="F882" s="5">
        <v>17390</v>
      </c>
      <c r="G882" t="s">
        <v>8219</v>
      </c>
      <c r="H882" t="s">
        <v>8224</v>
      </c>
      <c r="I882" t="s">
        <v>8246</v>
      </c>
      <c r="J882">
        <v>1372741200</v>
      </c>
      <c r="K882">
        <v>1370067231</v>
      </c>
      <c r="L882" t="b">
        <v>0</v>
      </c>
      <c r="M882">
        <v>114</v>
      </c>
      <c r="N882" t="b">
        <v>1</v>
      </c>
      <c r="O882" t="s">
        <v>8279</v>
      </c>
      <c r="P882" s="9">
        <f>IFERROR(F882/M882,"NULL")</f>
        <v>152.54385964912279</v>
      </c>
      <c r="Q882" t="str">
        <f>LEFT(O882,SEARCH("/",O882,1)-1)</f>
        <v>music</v>
      </c>
      <c r="R882" t="str">
        <f>RIGHT(O882,LEN(O882)-SEARCH("/",O882,1))</f>
        <v>indie rock</v>
      </c>
      <c r="S882" s="17">
        <f>(((K882/60)/60)/24)+DATE(1970,1,1)</f>
        <v>41426.259618055556</v>
      </c>
      <c r="T882" s="15">
        <f>(((J882/60)/60)/24)+DATE(1970,1,1)</f>
        <v>41457.208333333336</v>
      </c>
      <c r="U882" t="b">
        <f>AND(L882,N882)</f>
        <v>0</v>
      </c>
    </row>
    <row r="883" spans="1:21" ht="20" customHeight="1" x14ac:dyDescent="0.35">
      <c r="A883" s="13">
        <f>F883/E883</f>
        <v>1.107</v>
      </c>
      <c r="B883">
        <v>1939</v>
      </c>
      <c r="C883" s="3" t="s">
        <v>1940</v>
      </c>
      <c r="D883" s="3" t="s">
        <v>6049</v>
      </c>
      <c r="E883" s="5">
        <v>10000</v>
      </c>
      <c r="F883" s="5">
        <v>11070</v>
      </c>
      <c r="G883" t="s">
        <v>8219</v>
      </c>
      <c r="H883" t="s">
        <v>8224</v>
      </c>
      <c r="I883" t="s">
        <v>8246</v>
      </c>
      <c r="J883">
        <v>1362955108</v>
      </c>
      <c r="K883">
        <v>1360366708</v>
      </c>
      <c r="L883" t="b">
        <v>0</v>
      </c>
      <c r="M883">
        <v>96</v>
      </c>
      <c r="N883" t="b">
        <v>1</v>
      </c>
      <c r="O883" t="s">
        <v>8279</v>
      </c>
      <c r="P883" s="9">
        <f>IFERROR(F883/M883,"NULL")</f>
        <v>115.3125</v>
      </c>
      <c r="Q883" t="str">
        <f>LEFT(O883,SEARCH("/",O883,1)-1)</f>
        <v>music</v>
      </c>
      <c r="R883" t="str">
        <f>RIGHT(O883,LEN(O883)-SEARCH("/",O883,1))</f>
        <v>indie rock</v>
      </c>
      <c r="S883" s="17">
        <f>(((K883/60)/60)/24)+DATE(1970,1,1)</f>
        <v>41313.985046296293</v>
      </c>
      <c r="T883" s="15">
        <f>(((J883/60)/60)/24)+DATE(1970,1,1)</f>
        <v>41343.943379629629</v>
      </c>
      <c r="U883" t="b">
        <f>AND(L883,N883)</f>
        <v>0</v>
      </c>
    </row>
    <row r="884" spans="1:21" ht="20" customHeight="1" x14ac:dyDescent="0.35">
      <c r="A884" s="13">
        <f>F884/E884</f>
        <v>1.7092307692307693</v>
      </c>
      <c r="B884">
        <v>1940</v>
      </c>
      <c r="C884" s="3" t="s">
        <v>1941</v>
      </c>
      <c r="D884" s="3" t="s">
        <v>6050</v>
      </c>
      <c r="E884" s="5">
        <v>650</v>
      </c>
      <c r="F884" s="5">
        <v>1111</v>
      </c>
      <c r="G884" t="s">
        <v>8219</v>
      </c>
      <c r="H884" t="s">
        <v>8224</v>
      </c>
      <c r="I884" t="s">
        <v>8246</v>
      </c>
      <c r="J884">
        <v>1308110340</v>
      </c>
      <c r="K884">
        <v>1304770233</v>
      </c>
      <c r="L884" t="b">
        <v>0</v>
      </c>
      <c r="M884">
        <v>31</v>
      </c>
      <c r="N884" t="b">
        <v>1</v>
      </c>
      <c r="O884" t="s">
        <v>8279</v>
      </c>
      <c r="P884" s="9">
        <f>IFERROR(F884/M884,"NULL")</f>
        <v>35.838709677419352</v>
      </c>
      <c r="Q884" t="str">
        <f>LEFT(O884,SEARCH("/",O884,1)-1)</f>
        <v>music</v>
      </c>
      <c r="R884" t="str">
        <f>RIGHT(O884,LEN(O884)-SEARCH("/",O884,1))</f>
        <v>indie rock</v>
      </c>
      <c r="S884" s="17">
        <f>(((K884/60)/60)/24)+DATE(1970,1,1)</f>
        <v>40670.507326388892</v>
      </c>
      <c r="T884" s="15">
        <f>(((J884/60)/60)/24)+DATE(1970,1,1)</f>
        <v>40709.165972222225</v>
      </c>
      <c r="U884" t="b">
        <f>AND(L884,N884)</f>
        <v>0</v>
      </c>
    </row>
    <row r="885" spans="1:21" ht="20" customHeight="1" x14ac:dyDescent="0.35">
      <c r="A885" s="13">
        <f>F885/E885</f>
        <v>1.2611835600000001</v>
      </c>
      <c r="B885">
        <v>1941</v>
      </c>
      <c r="C885" s="3" t="s">
        <v>1942</v>
      </c>
      <c r="D885" s="3" t="s">
        <v>6051</v>
      </c>
      <c r="E885" s="5">
        <v>250000</v>
      </c>
      <c r="F885" s="5">
        <v>315295.89</v>
      </c>
      <c r="G885" t="s">
        <v>8219</v>
      </c>
      <c r="H885" t="s">
        <v>8224</v>
      </c>
      <c r="I885" t="s">
        <v>8246</v>
      </c>
      <c r="J885">
        <v>1400137131</v>
      </c>
      <c r="K885">
        <v>1397545131</v>
      </c>
      <c r="L885" t="b">
        <v>1</v>
      </c>
      <c r="M885">
        <v>4883</v>
      </c>
      <c r="N885" t="b">
        <v>1</v>
      </c>
      <c r="O885" t="s">
        <v>8295</v>
      </c>
      <c r="P885" s="9">
        <f>IFERROR(F885/M885,"NULL")</f>
        <v>64.570118779438872</v>
      </c>
      <c r="Q885" t="str">
        <f>LEFT(O885,SEARCH("/",O885,1)-1)</f>
        <v>technology</v>
      </c>
      <c r="R885" t="str">
        <f>RIGHT(O885,LEN(O885)-SEARCH("/",O885,1))</f>
        <v>hardware</v>
      </c>
      <c r="S885" s="17">
        <f>(((K885/60)/60)/24)+DATE(1970,1,1)</f>
        <v>41744.290868055556</v>
      </c>
      <c r="T885" s="15">
        <f>(((J885/60)/60)/24)+DATE(1970,1,1)</f>
        <v>41774.290868055556</v>
      </c>
      <c r="U885" t="b">
        <f>AND(L885,N885)</f>
        <v>1</v>
      </c>
    </row>
    <row r="886" spans="1:21" ht="20" customHeight="1" x14ac:dyDescent="0.35">
      <c r="A886" s="13">
        <f>F886/E886</f>
        <v>1.3844033333333334</v>
      </c>
      <c r="B886">
        <v>1942</v>
      </c>
      <c r="C886" s="3" t="s">
        <v>1943</v>
      </c>
      <c r="D886" s="3" t="s">
        <v>6052</v>
      </c>
      <c r="E886" s="5">
        <v>6000</v>
      </c>
      <c r="F886" s="5">
        <v>8306.42</v>
      </c>
      <c r="G886" t="s">
        <v>8219</v>
      </c>
      <c r="H886" t="s">
        <v>8224</v>
      </c>
      <c r="I886" t="s">
        <v>8246</v>
      </c>
      <c r="J886">
        <v>1309809140</v>
      </c>
      <c r="K886">
        <v>1302033140</v>
      </c>
      <c r="L886" t="b">
        <v>1</v>
      </c>
      <c r="M886">
        <v>95</v>
      </c>
      <c r="N886" t="b">
        <v>1</v>
      </c>
      <c r="O886" t="s">
        <v>8295</v>
      </c>
      <c r="P886" s="9">
        <f>IFERROR(F886/M886,"NULL")</f>
        <v>87.436000000000007</v>
      </c>
      <c r="Q886" t="str">
        <f>LEFT(O886,SEARCH("/",O886,1)-1)</f>
        <v>technology</v>
      </c>
      <c r="R886" t="str">
        <f>RIGHT(O886,LEN(O886)-SEARCH("/",O886,1))</f>
        <v>hardware</v>
      </c>
      <c r="S886" s="17">
        <f>(((K886/60)/60)/24)+DATE(1970,1,1)</f>
        <v>40638.828009259261</v>
      </c>
      <c r="T886" s="15">
        <f>(((J886/60)/60)/24)+DATE(1970,1,1)</f>
        <v>40728.828009259261</v>
      </c>
      <c r="U886" t="b">
        <f>AND(L886,N886)</f>
        <v>1</v>
      </c>
    </row>
    <row r="887" spans="1:21" ht="20" customHeight="1" x14ac:dyDescent="0.35">
      <c r="A887" s="13">
        <f>F887/E887</f>
        <v>17.052499999999998</v>
      </c>
      <c r="B887">
        <v>1943</v>
      </c>
      <c r="C887" s="3" t="s">
        <v>1944</v>
      </c>
      <c r="D887" s="3" t="s">
        <v>6053</v>
      </c>
      <c r="E887" s="5">
        <v>10000</v>
      </c>
      <c r="F887" s="5">
        <v>170525</v>
      </c>
      <c r="G887" t="s">
        <v>8219</v>
      </c>
      <c r="H887" t="s">
        <v>8224</v>
      </c>
      <c r="I887" t="s">
        <v>8246</v>
      </c>
      <c r="J887">
        <v>1470896916</v>
      </c>
      <c r="K887">
        <v>1467008916</v>
      </c>
      <c r="L887" t="b">
        <v>1</v>
      </c>
      <c r="M887">
        <v>2478</v>
      </c>
      <c r="N887" t="b">
        <v>1</v>
      </c>
      <c r="O887" t="s">
        <v>8295</v>
      </c>
      <c r="P887" s="9">
        <f>IFERROR(F887/M887,"NULL")</f>
        <v>68.815577078288939</v>
      </c>
      <c r="Q887" t="str">
        <f>LEFT(O887,SEARCH("/",O887,1)-1)</f>
        <v>technology</v>
      </c>
      <c r="R887" t="str">
        <f>RIGHT(O887,LEN(O887)-SEARCH("/",O887,1))</f>
        <v>hardware</v>
      </c>
      <c r="S887" s="17">
        <f>(((K887/60)/60)/24)+DATE(1970,1,1)</f>
        <v>42548.269861111112</v>
      </c>
      <c r="T887" s="15">
        <f>(((J887/60)/60)/24)+DATE(1970,1,1)</f>
        <v>42593.269861111112</v>
      </c>
      <c r="U887" t="b">
        <f>AND(L887,N887)</f>
        <v>1</v>
      </c>
    </row>
    <row r="888" spans="1:21" ht="20" customHeight="1" x14ac:dyDescent="0.35">
      <c r="A888" s="13">
        <f>F888/E888</f>
        <v>7.8805550000000002</v>
      </c>
      <c r="B888">
        <v>1944</v>
      </c>
      <c r="C888" s="3" t="s">
        <v>1945</v>
      </c>
      <c r="D888" s="3" t="s">
        <v>6054</v>
      </c>
      <c r="E888" s="5">
        <v>40000</v>
      </c>
      <c r="F888" s="5">
        <v>315222.2</v>
      </c>
      <c r="G888" t="s">
        <v>8219</v>
      </c>
      <c r="H888" t="s">
        <v>8224</v>
      </c>
      <c r="I888" t="s">
        <v>8246</v>
      </c>
      <c r="J888">
        <v>1398952890</v>
      </c>
      <c r="K888">
        <v>1396360890</v>
      </c>
      <c r="L888" t="b">
        <v>1</v>
      </c>
      <c r="M888">
        <v>1789</v>
      </c>
      <c r="N888" t="b">
        <v>1</v>
      </c>
      <c r="O888" t="s">
        <v>8295</v>
      </c>
      <c r="P888" s="9">
        <f>IFERROR(F888/M888,"NULL")</f>
        <v>176.200223588597</v>
      </c>
      <c r="Q888" t="str">
        <f>LEFT(O888,SEARCH("/",O888,1)-1)</f>
        <v>technology</v>
      </c>
      <c r="R888" t="str">
        <f>RIGHT(O888,LEN(O888)-SEARCH("/",O888,1))</f>
        <v>hardware</v>
      </c>
      <c r="S888" s="17">
        <f>(((K888/60)/60)/24)+DATE(1970,1,1)</f>
        <v>41730.584374999999</v>
      </c>
      <c r="T888" s="15">
        <f>(((J888/60)/60)/24)+DATE(1970,1,1)</f>
        <v>41760.584374999999</v>
      </c>
      <c r="U888" t="b">
        <f>AND(L888,N888)</f>
        <v>1</v>
      </c>
    </row>
    <row r="889" spans="1:21" ht="20" customHeight="1" x14ac:dyDescent="0.35">
      <c r="A889" s="13">
        <f>F889/E889</f>
        <v>3.4801799999999998</v>
      </c>
      <c r="B889">
        <v>1945</v>
      </c>
      <c r="C889" s="3" t="s">
        <v>1946</v>
      </c>
      <c r="D889" s="3" t="s">
        <v>6055</v>
      </c>
      <c r="E889" s="5">
        <v>100000</v>
      </c>
      <c r="F889" s="5">
        <v>348018</v>
      </c>
      <c r="G889" t="s">
        <v>8219</v>
      </c>
      <c r="H889" t="s">
        <v>8227</v>
      </c>
      <c r="I889" t="s">
        <v>8249</v>
      </c>
      <c r="J889">
        <v>1436680958</v>
      </c>
      <c r="K889">
        <v>1433224958</v>
      </c>
      <c r="L889" t="b">
        <v>1</v>
      </c>
      <c r="M889">
        <v>680</v>
      </c>
      <c r="N889" t="b">
        <v>1</v>
      </c>
      <c r="O889" t="s">
        <v>8295</v>
      </c>
      <c r="P889" s="9">
        <f>IFERROR(F889/M889,"NULL")</f>
        <v>511.79117647058825</v>
      </c>
      <c r="Q889" t="str">
        <f>LEFT(O889,SEARCH("/",O889,1)-1)</f>
        <v>technology</v>
      </c>
      <c r="R889" t="str">
        <f>RIGHT(O889,LEN(O889)-SEARCH("/",O889,1))</f>
        <v>hardware</v>
      </c>
      <c r="S889" s="17">
        <f>(((K889/60)/60)/24)+DATE(1970,1,1)</f>
        <v>42157.251828703709</v>
      </c>
      <c r="T889" s="15">
        <f>(((J889/60)/60)/24)+DATE(1970,1,1)</f>
        <v>42197.251828703709</v>
      </c>
      <c r="U889" t="b">
        <f>AND(L889,N889)</f>
        <v>1</v>
      </c>
    </row>
    <row r="890" spans="1:21" ht="20" customHeight="1" x14ac:dyDescent="0.35">
      <c r="A890" s="13">
        <f>F890/E890</f>
        <v>1.4974666666666667</v>
      </c>
      <c r="B890">
        <v>1946</v>
      </c>
      <c r="C890" s="3" t="s">
        <v>1947</v>
      </c>
      <c r="D890" s="3" t="s">
        <v>6056</v>
      </c>
      <c r="E890" s="5">
        <v>7500</v>
      </c>
      <c r="F890" s="5">
        <v>11231</v>
      </c>
      <c r="G890" t="s">
        <v>8219</v>
      </c>
      <c r="H890" t="s">
        <v>8224</v>
      </c>
      <c r="I890" t="s">
        <v>8246</v>
      </c>
      <c r="J890">
        <v>1397961361</v>
      </c>
      <c r="K890">
        <v>1392780961</v>
      </c>
      <c r="L890" t="b">
        <v>1</v>
      </c>
      <c r="M890">
        <v>70</v>
      </c>
      <c r="N890" t="b">
        <v>1</v>
      </c>
      <c r="O890" t="s">
        <v>8295</v>
      </c>
      <c r="P890" s="9">
        <f>IFERROR(F890/M890,"NULL")</f>
        <v>160.44285714285715</v>
      </c>
      <c r="Q890" t="str">
        <f>LEFT(O890,SEARCH("/",O890,1)-1)</f>
        <v>technology</v>
      </c>
      <c r="R890" t="str">
        <f>RIGHT(O890,LEN(O890)-SEARCH("/",O890,1))</f>
        <v>hardware</v>
      </c>
      <c r="S890" s="17">
        <f>(((K890/60)/60)/24)+DATE(1970,1,1)</f>
        <v>41689.150011574071</v>
      </c>
      <c r="T890" s="15">
        <f>(((J890/60)/60)/24)+DATE(1970,1,1)</f>
        <v>41749.108344907407</v>
      </c>
      <c r="U890" t="b">
        <f>AND(L890,N890)</f>
        <v>1</v>
      </c>
    </row>
    <row r="891" spans="1:21" ht="20" customHeight="1" x14ac:dyDescent="0.35">
      <c r="A891" s="13">
        <f>F891/E891</f>
        <v>1.0063375000000001</v>
      </c>
      <c r="B891">
        <v>1947</v>
      </c>
      <c r="C891" s="3" t="s">
        <v>1948</v>
      </c>
      <c r="D891" s="3" t="s">
        <v>6057</v>
      </c>
      <c r="E891" s="5">
        <v>800</v>
      </c>
      <c r="F891" s="5">
        <v>805.07</v>
      </c>
      <c r="G891" t="s">
        <v>8219</v>
      </c>
      <c r="H891" t="s">
        <v>8224</v>
      </c>
      <c r="I891" t="s">
        <v>8246</v>
      </c>
      <c r="J891">
        <v>1258955940</v>
      </c>
      <c r="K891">
        <v>1255730520</v>
      </c>
      <c r="L891" t="b">
        <v>1</v>
      </c>
      <c r="M891">
        <v>23</v>
      </c>
      <c r="N891" t="b">
        <v>1</v>
      </c>
      <c r="O891" t="s">
        <v>8295</v>
      </c>
      <c r="P891" s="9">
        <f>IFERROR(F891/M891,"NULL")</f>
        <v>35.003043478260871</v>
      </c>
      <c r="Q891" t="str">
        <f>LEFT(O891,SEARCH("/",O891,1)-1)</f>
        <v>technology</v>
      </c>
      <c r="R891" t="str">
        <f>RIGHT(O891,LEN(O891)-SEARCH("/",O891,1))</f>
        <v>hardware</v>
      </c>
      <c r="S891" s="17">
        <f>(((K891/60)/60)/24)+DATE(1970,1,1)</f>
        <v>40102.918055555558</v>
      </c>
      <c r="T891" s="15">
        <f>(((J891/60)/60)/24)+DATE(1970,1,1)</f>
        <v>40140.249305555553</v>
      </c>
      <c r="U891" t="b">
        <f>AND(L891,N891)</f>
        <v>1</v>
      </c>
    </row>
    <row r="892" spans="1:21" ht="20" customHeight="1" x14ac:dyDescent="0.35">
      <c r="A892" s="13">
        <f>F892/E892</f>
        <v>8.0021100000000001</v>
      </c>
      <c r="B892">
        <v>1948</v>
      </c>
      <c r="C892" s="3" t="s">
        <v>1949</v>
      </c>
      <c r="D892" s="3" t="s">
        <v>6058</v>
      </c>
      <c r="E892" s="5">
        <v>100000</v>
      </c>
      <c r="F892" s="5">
        <v>800211</v>
      </c>
      <c r="G892" t="s">
        <v>8219</v>
      </c>
      <c r="H892" t="s">
        <v>8224</v>
      </c>
      <c r="I892" t="s">
        <v>8246</v>
      </c>
      <c r="J892">
        <v>1465232520</v>
      </c>
      <c r="K892">
        <v>1460557809</v>
      </c>
      <c r="L892" t="b">
        <v>1</v>
      </c>
      <c r="M892">
        <v>4245</v>
      </c>
      <c r="N892" t="b">
        <v>1</v>
      </c>
      <c r="O892" t="s">
        <v>8295</v>
      </c>
      <c r="P892" s="9">
        <f>IFERROR(F892/M892,"NULL")</f>
        <v>188.50671378091872</v>
      </c>
      <c r="Q892" t="str">
        <f>LEFT(O892,SEARCH("/",O892,1)-1)</f>
        <v>technology</v>
      </c>
      <c r="R892" t="str">
        <f>RIGHT(O892,LEN(O892)-SEARCH("/",O892,1))</f>
        <v>hardware</v>
      </c>
      <c r="S892" s="17">
        <f>(((K892/60)/60)/24)+DATE(1970,1,1)</f>
        <v>42473.604270833333</v>
      </c>
      <c r="T892" s="15">
        <f>(((J892/60)/60)/24)+DATE(1970,1,1)</f>
        <v>42527.709722222222</v>
      </c>
      <c r="U892" t="b">
        <f>AND(L892,N892)</f>
        <v>1</v>
      </c>
    </row>
    <row r="893" spans="1:21" ht="20" customHeight="1" x14ac:dyDescent="0.35">
      <c r="A893" s="13">
        <f>F893/E893</f>
        <v>1.0600260000000001</v>
      </c>
      <c r="B893">
        <v>1949</v>
      </c>
      <c r="C893" s="3" t="s">
        <v>1950</v>
      </c>
      <c r="D893" s="3" t="s">
        <v>6059</v>
      </c>
      <c r="E893" s="5">
        <v>50000</v>
      </c>
      <c r="F893" s="5">
        <v>53001.3</v>
      </c>
      <c r="G893" t="s">
        <v>8219</v>
      </c>
      <c r="H893" t="s">
        <v>8225</v>
      </c>
      <c r="I893" t="s">
        <v>8247</v>
      </c>
      <c r="J893">
        <v>1404986951</v>
      </c>
      <c r="K893">
        <v>1402394951</v>
      </c>
      <c r="L893" t="b">
        <v>1</v>
      </c>
      <c r="M893">
        <v>943</v>
      </c>
      <c r="N893" t="b">
        <v>1</v>
      </c>
      <c r="O893" t="s">
        <v>8295</v>
      </c>
      <c r="P893" s="9">
        <f>IFERROR(F893/M893,"NULL")</f>
        <v>56.204984093319197</v>
      </c>
      <c r="Q893" t="str">
        <f>LEFT(O893,SEARCH("/",O893,1)-1)</f>
        <v>technology</v>
      </c>
      <c r="R893" t="str">
        <f>RIGHT(O893,LEN(O893)-SEARCH("/",O893,1))</f>
        <v>hardware</v>
      </c>
      <c r="S893" s="17">
        <f>(((K893/60)/60)/24)+DATE(1970,1,1)</f>
        <v>41800.423043981478</v>
      </c>
      <c r="T893" s="15">
        <f>(((J893/60)/60)/24)+DATE(1970,1,1)</f>
        <v>41830.423043981478</v>
      </c>
      <c r="U893" t="b">
        <f>AND(L893,N893)</f>
        <v>1</v>
      </c>
    </row>
    <row r="894" spans="1:21" ht="20" customHeight="1" x14ac:dyDescent="0.35">
      <c r="A894" s="13">
        <f>F894/E894</f>
        <v>2.0051866666666669</v>
      </c>
      <c r="B894">
        <v>1950</v>
      </c>
      <c r="C894" s="3" t="s">
        <v>1951</v>
      </c>
      <c r="D894" s="3" t="s">
        <v>6060</v>
      </c>
      <c r="E894" s="5">
        <v>48000</v>
      </c>
      <c r="F894" s="5">
        <v>96248.960000000006</v>
      </c>
      <c r="G894" t="s">
        <v>8219</v>
      </c>
      <c r="H894" t="s">
        <v>8224</v>
      </c>
      <c r="I894" t="s">
        <v>8246</v>
      </c>
      <c r="J894">
        <v>1303446073</v>
      </c>
      <c r="K894">
        <v>1300767673</v>
      </c>
      <c r="L894" t="b">
        <v>1</v>
      </c>
      <c r="M894">
        <v>1876</v>
      </c>
      <c r="N894" t="b">
        <v>1</v>
      </c>
      <c r="O894" t="s">
        <v>8295</v>
      </c>
      <c r="P894" s="9">
        <f>IFERROR(F894/M894,"NULL")</f>
        <v>51.3054157782516</v>
      </c>
      <c r="Q894" t="str">
        <f>LEFT(O894,SEARCH("/",O894,1)-1)</f>
        <v>technology</v>
      </c>
      <c r="R894" t="str">
        <f>RIGHT(O894,LEN(O894)-SEARCH("/",O894,1))</f>
        <v>hardware</v>
      </c>
      <c r="S894" s="17">
        <f>(((K894/60)/60)/24)+DATE(1970,1,1)</f>
        <v>40624.181400462963</v>
      </c>
      <c r="T894" s="15">
        <f>(((J894/60)/60)/24)+DATE(1970,1,1)</f>
        <v>40655.181400462963</v>
      </c>
      <c r="U894" t="b">
        <f>AND(L894,N894)</f>
        <v>1</v>
      </c>
    </row>
    <row r="895" spans="1:21" ht="20" customHeight="1" x14ac:dyDescent="0.35">
      <c r="A895" s="13">
        <f>F895/E895</f>
        <v>2.1244399999999999</v>
      </c>
      <c r="B895">
        <v>1951</v>
      </c>
      <c r="C895" s="3" t="s">
        <v>1952</v>
      </c>
      <c r="D895" s="3" t="s">
        <v>6061</v>
      </c>
      <c r="E895" s="5">
        <v>50000</v>
      </c>
      <c r="F895" s="5">
        <v>106222</v>
      </c>
      <c r="G895" t="s">
        <v>8219</v>
      </c>
      <c r="H895" t="s">
        <v>8224</v>
      </c>
      <c r="I895" t="s">
        <v>8246</v>
      </c>
      <c r="J895">
        <v>1478516737</v>
      </c>
      <c r="K895">
        <v>1475921137</v>
      </c>
      <c r="L895" t="b">
        <v>1</v>
      </c>
      <c r="M895">
        <v>834</v>
      </c>
      <c r="N895" t="b">
        <v>1</v>
      </c>
      <c r="O895" t="s">
        <v>8295</v>
      </c>
      <c r="P895" s="9">
        <f>IFERROR(F895/M895,"NULL")</f>
        <v>127.36450839328538</v>
      </c>
      <c r="Q895" t="str">
        <f>LEFT(O895,SEARCH("/",O895,1)-1)</f>
        <v>technology</v>
      </c>
      <c r="R895" t="str">
        <f>RIGHT(O895,LEN(O895)-SEARCH("/",O895,1))</f>
        <v>hardware</v>
      </c>
      <c r="S895" s="17">
        <f>(((K895/60)/60)/24)+DATE(1970,1,1)</f>
        <v>42651.420567129629</v>
      </c>
      <c r="T895" s="15">
        <f>(((J895/60)/60)/24)+DATE(1970,1,1)</f>
        <v>42681.462233796294</v>
      </c>
      <c r="U895" t="b">
        <f>AND(L895,N895)</f>
        <v>1</v>
      </c>
    </row>
    <row r="896" spans="1:21" ht="20" customHeight="1" x14ac:dyDescent="0.35">
      <c r="A896" s="13">
        <f>F896/E896</f>
        <v>1.9847237142857144</v>
      </c>
      <c r="B896">
        <v>1952</v>
      </c>
      <c r="C896" s="3" t="s">
        <v>1953</v>
      </c>
      <c r="D896" s="3" t="s">
        <v>6062</v>
      </c>
      <c r="E896" s="5">
        <v>35000</v>
      </c>
      <c r="F896" s="5">
        <v>69465.33</v>
      </c>
      <c r="G896" t="s">
        <v>8219</v>
      </c>
      <c r="H896" t="s">
        <v>8229</v>
      </c>
      <c r="I896" t="s">
        <v>8251</v>
      </c>
      <c r="J896">
        <v>1381934015</v>
      </c>
      <c r="K896">
        <v>1378737215</v>
      </c>
      <c r="L896" t="b">
        <v>1</v>
      </c>
      <c r="M896">
        <v>682</v>
      </c>
      <c r="N896" t="b">
        <v>1</v>
      </c>
      <c r="O896" t="s">
        <v>8295</v>
      </c>
      <c r="P896" s="9">
        <f>IFERROR(F896/M896,"NULL")</f>
        <v>101.85532258064516</v>
      </c>
      <c r="Q896" t="str">
        <f>LEFT(O896,SEARCH("/",O896,1)-1)</f>
        <v>technology</v>
      </c>
      <c r="R896" t="str">
        <f>RIGHT(O896,LEN(O896)-SEARCH("/",O896,1))</f>
        <v>hardware</v>
      </c>
      <c r="S896" s="17">
        <f>(((K896/60)/60)/24)+DATE(1970,1,1)</f>
        <v>41526.60665509259</v>
      </c>
      <c r="T896" s="15">
        <f>(((J896/60)/60)/24)+DATE(1970,1,1)</f>
        <v>41563.60665509259</v>
      </c>
      <c r="U896" t="b">
        <f>AND(L896,N896)</f>
        <v>1</v>
      </c>
    </row>
    <row r="897" spans="1:21" ht="20" customHeight="1" x14ac:dyDescent="0.35">
      <c r="A897" s="13">
        <f>F897/E897</f>
        <v>2.2594666666666665</v>
      </c>
      <c r="B897">
        <v>1953</v>
      </c>
      <c r="C897" s="3" t="s">
        <v>1954</v>
      </c>
      <c r="D897" s="3" t="s">
        <v>6063</v>
      </c>
      <c r="E897" s="5">
        <v>15000</v>
      </c>
      <c r="F897" s="5">
        <v>33892</v>
      </c>
      <c r="G897" t="s">
        <v>8219</v>
      </c>
      <c r="H897" t="s">
        <v>8224</v>
      </c>
      <c r="I897" t="s">
        <v>8246</v>
      </c>
      <c r="J897">
        <v>1330657200</v>
      </c>
      <c r="K897">
        <v>1328158065</v>
      </c>
      <c r="L897" t="b">
        <v>1</v>
      </c>
      <c r="M897">
        <v>147</v>
      </c>
      <c r="N897" t="b">
        <v>1</v>
      </c>
      <c r="O897" t="s">
        <v>8295</v>
      </c>
      <c r="P897" s="9">
        <f>IFERROR(F897/M897,"NULL")</f>
        <v>230.55782312925169</v>
      </c>
      <c r="Q897" t="str">
        <f>LEFT(O897,SEARCH("/",O897,1)-1)</f>
        <v>technology</v>
      </c>
      <c r="R897" t="str">
        <f>RIGHT(O897,LEN(O897)-SEARCH("/",O897,1))</f>
        <v>hardware</v>
      </c>
      <c r="S897" s="17">
        <f>(((K897/60)/60)/24)+DATE(1970,1,1)</f>
        <v>40941.199826388889</v>
      </c>
      <c r="T897" s="15">
        <f>(((J897/60)/60)/24)+DATE(1970,1,1)</f>
        <v>40970.125</v>
      </c>
      <c r="U897" t="b">
        <f>AND(L897,N897)</f>
        <v>1</v>
      </c>
    </row>
    <row r="898" spans="1:21" ht="20" customHeight="1" x14ac:dyDescent="0.35">
      <c r="A898" s="13">
        <f>F898/E898</f>
        <v>6.9894800000000004</v>
      </c>
      <c r="B898">
        <v>1954</v>
      </c>
      <c r="C898" s="3" t="s">
        <v>1955</v>
      </c>
      <c r="D898" s="3" t="s">
        <v>6064</v>
      </c>
      <c r="E898" s="5">
        <v>50000</v>
      </c>
      <c r="F898" s="5">
        <v>349474</v>
      </c>
      <c r="G898" t="s">
        <v>8219</v>
      </c>
      <c r="H898" t="s">
        <v>8224</v>
      </c>
      <c r="I898" t="s">
        <v>8246</v>
      </c>
      <c r="J898">
        <v>1457758800</v>
      </c>
      <c r="K898">
        <v>1453730176</v>
      </c>
      <c r="L898" t="b">
        <v>1</v>
      </c>
      <c r="M898">
        <v>415</v>
      </c>
      <c r="N898" t="b">
        <v>1</v>
      </c>
      <c r="O898" t="s">
        <v>8295</v>
      </c>
      <c r="P898" s="9">
        <f>IFERROR(F898/M898,"NULL")</f>
        <v>842.10602409638557</v>
      </c>
      <c r="Q898" t="str">
        <f>LEFT(O898,SEARCH("/",O898,1)-1)</f>
        <v>technology</v>
      </c>
      <c r="R898" t="str">
        <f>RIGHT(O898,LEN(O898)-SEARCH("/",O898,1))</f>
        <v>hardware</v>
      </c>
      <c r="S898" s="17">
        <f>(((K898/60)/60)/24)+DATE(1970,1,1)</f>
        <v>42394.580740740741</v>
      </c>
      <c r="T898" s="15">
        <f>(((J898/60)/60)/24)+DATE(1970,1,1)</f>
        <v>42441.208333333328</v>
      </c>
      <c r="U898" t="b">
        <f>AND(L898,N898)</f>
        <v>1</v>
      </c>
    </row>
    <row r="899" spans="1:21" ht="20" customHeight="1" x14ac:dyDescent="0.35">
      <c r="A899" s="13">
        <f>F899/E899</f>
        <v>3.9859528571428569</v>
      </c>
      <c r="B899">
        <v>1955</v>
      </c>
      <c r="C899" s="3" t="s">
        <v>1956</v>
      </c>
      <c r="D899" s="3" t="s">
        <v>6065</v>
      </c>
      <c r="E899" s="5">
        <v>42000</v>
      </c>
      <c r="F899" s="5">
        <v>167410.01999999999</v>
      </c>
      <c r="G899" t="s">
        <v>8219</v>
      </c>
      <c r="H899" t="s">
        <v>8224</v>
      </c>
      <c r="I899" t="s">
        <v>8246</v>
      </c>
      <c r="J899">
        <v>1337799600</v>
      </c>
      <c r="K899">
        <v>1334989881</v>
      </c>
      <c r="L899" t="b">
        <v>1</v>
      </c>
      <c r="M899">
        <v>290</v>
      </c>
      <c r="N899" t="b">
        <v>1</v>
      </c>
      <c r="O899" t="s">
        <v>8295</v>
      </c>
      <c r="P899" s="9">
        <f>IFERROR(F899/M899,"NULL")</f>
        <v>577.27593103448271</v>
      </c>
      <c r="Q899" t="str">
        <f>LEFT(O899,SEARCH("/",O899,1)-1)</f>
        <v>technology</v>
      </c>
      <c r="R899" t="str">
        <f>RIGHT(O899,LEN(O899)-SEARCH("/",O899,1))</f>
        <v>hardware</v>
      </c>
      <c r="S899" s="17">
        <f>(((K899/60)/60)/24)+DATE(1970,1,1)</f>
        <v>41020.271770833337</v>
      </c>
      <c r="T899" s="15">
        <f>(((J899/60)/60)/24)+DATE(1970,1,1)</f>
        <v>41052.791666666664</v>
      </c>
      <c r="U899" t="b">
        <f>AND(L899,N899)</f>
        <v>1</v>
      </c>
    </row>
    <row r="900" spans="1:21" ht="20" customHeight="1" x14ac:dyDescent="0.35">
      <c r="A900" s="13">
        <f>F900/E900</f>
        <v>2.9403333333333332</v>
      </c>
      <c r="B900">
        <v>1956</v>
      </c>
      <c r="C900" s="3" t="s">
        <v>1957</v>
      </c>
      <c r="D900" s="3" t="s">
        <v>6066</v>
      </c>
      <c r="E900" s="5">
        <v>60000</v>
      </c>
      <c r="F900" s="5">
        <v>176420</v>
      </c>
      <c r="G900" t="s">
        <v>8219</v>
      </c>
      <c r="H900" t="s">
        <v>8224</v>
      </c>
      <c r="I900" t="s">
        <v>8246</v>
      </c>
      <c r="J900">
        <v>1429391405</v>
      </c>
      <c r="K900">
        <v>1425507005</v>
      </c>
      <c r="L900" t="b">
        <v>1</v>
      </c>
      <c r="M900">
        <v>365</v>
      </c>
      <c r="N900" t="b">
        <v>1</v>
      </c>
      <c r="O900" t="s">
        <v>8295</v>
      </c>
      <c r="P900" s="9">
        <f>IFERROR(F900/M900,"NULL")</f>
        <v>483.34246575342468</v>
      </c>
      <c r="Q900" t="str">
        <f>LEFT(O900,SEARCH("/",O900,1)-1)</f>
        <v>technology</v>
      </c>
      <c r="R900" t="str">
        <f>RIGHT(O900,LEN(O900)-SEARCH("/",O900,1))</f>
        <v>hardware</v>
      </c>
      <c r="S900" s="17">
        <f>(((K900/60)/60)/24)+DATE(1970,1,1)</f>
        <v>42067.923668981486</v>
      </c>
      <c r="T900" s="15">
        <f>(((J900/60)/60)/24)+DATE(1970,1,1)</f>
        <v>42112.882002314815</v>
      </c>
      <c r="U900" t="b">
        <f>AND(L900,N900)</f>
        <v>1</v>
      </c>
    </row>
    <row r="901" spans="1:21" ht="20" customHeight="1" x14ac:dyDescent="0.35">
      <c r="A901" s="13">
        <f>F901/E901</f>
        <v>1.6750470000000002</v>
      </c>
      <c r="B901">
        <v>1957</v>
      </c>
      <c r="C901" s="3" t="s">
        <v>1958</v>
      </c>
      <c r="D901" s="3" t="s">
        <v>6067</v>
      </c>
      <c r="E901" s="5">
        <v>30000</v>
      </c>
      <c r="F901" s="5">
        <v>50251.41</v>
      </c>
      <c r="G901" t="s">
        <v>8219</v>
      </c>
      <c r="H901" t="s">
        <v>8224</v>
      </c>
      <c r="I901" t="s">
        <v>8246</v>
      </c>
      <c r="J901">
        <v>1351304513</v>
      </c>
      <c r="K901">
        <v>1348712513</v>
      </c>
      <c r="L901" t="b">
        <v>1</v>
      </c>
      <c r="M901">
        <v>660</v>
      </c>
      <c r="N901" t="b">
        <v>1</v>
      </c>
      <c r="O901" t="s">
        <v>8295</v>
      </c>
      <c r="P901" s="9">
        <f>IFERROR(F901/M901,"NULL")</f>
        <v>76.138500000000008</v>
      </c>
      <c r="Q901" t="str">
        <f>LEFT(O901,SEARCH("/",O901,1)-1)</f>
        <v>technology</v>
      </c>
      <c r="R901" t="str">
        <f>RIGHT(O901,LEN(O901)-SEARCH("/",O901,1))</f>
        <v>hardware</v>
      </c>
      <c r="S901" s="17">
        <f>(((K901/60)/60)/24)+DATE(1970,1,1)</f>
        <v>41179.098530092589</v>
      </c>
      <c r="T901" s="15">
        <f>(((J901/60)/60)/24)+DATE(1970,1,1)</f>
        <v>41209.098530092589</v>
      </c>
      <c r="U901" t="b">
        <f>AND(L901,N901)</f>
        <v>1</v>
      </c>
    </row>
    <row r="902" spans="1:21" ht="20" customHeight="1" x14ac:dyDescent="0.35">
      <c r="A902" s="13">
        <f>F902/E902</f>
        <v>14.355717142857143</v>
      </c>
      <c r="B902">
        <v>1958</v>
      </c>
      <c r="C902" s="3" t="s">
        <v>1959</v>
      </c>
      <c r="D902" s="3" t="s">
        <v>6068</v>
      </c>
      <c r="E902" s="5">
        <v>7000</v>
      </c>
      <c r="F902" s="5">
        <v>100490.02</v>
      </c>
      <c r="G902" t="s">
        <v>8219</v>
      </c>
      <c r="H902" t="s">
        <v>8224</v>
      </c>
      <c r="I902" t="s">
        <v>8246</v>
      </c>
      <c r="J902">
        <v>1364078561</v>
      </c>
      <c r="K902">
        <v>1361490161</v>
      </c>
      <c r="L902" t="b">
        <v>1</v>
      </c>
      <c r="M902">
        <v>1356</v>
      </c>
      <c r="N902" t="b">
        <v>1</v>
      </c>
      <c r="O902" t="s">
        <v>8295</v>
      </c>
      <c r="P902" s="9">
        <f>IFERROR(F902/M902,"NULL")</f>
        <v>74.107684365781708</v>
      </c>
      <c r="Q902" t="str">
        <f>LEFT(O902,SEARCH("/",O902,1)-1)</f>
        <v>technology</v>
      </c>
      <c r="R902" t="str">
        <f>RIGHT(O902,LEN(O902)-SEARCH("/",O902,1))</f>
        <v>hardware</v>
      </c>
      <c r="S902" s="17">
        <f>(((K902/60)/60)/24)+DATE(1970,1,1)</f>
        <v>41326.987974537034</v>
      </c>
      <c r="T902" s="15">
        <f>(((J902/60)/60)/24)+DATE(1970,1,1)</f>
        <v>41356.94630787037</v>
      </c>
      <c r="U902" t="b">
        <f>AND(L902,N902)</f>
        <v>1</v>
      </c>
    </row>
    <row r="903" spans="1:21" ht="20" customHeight="1" x14ac:dyDescent="0.35">
      <c r="A903" s="13">
        <f>F903/E903</f>
        <v>1.5673440000000001</v>
      </c>
      <c r="B903">
        <v>1959</v>
      </c>
      <c r="C903" s="3" t="s">
        <v>1960</v>
      </c>
      <c r="D903" s="3" t="s">
        <v>6069</v>
      </c>
      <c r="E903" s="5">
        <v>10000</v>
      </c>
      <c r="F903" s="5">
        <v>15673.44</v>
      </c>
      <c r="G903" t="s">
        <v>8219</v>
      </c>
      <c r="H903" t="s">
        <v>8224</v>
      </c>
      <c r="I903" t="s">
        <v>8246</v>
      </c>
      <c r="J903">
        <v>1412121600</v>
      </c>
      <c r="K903">
        <v>1408565860</v>
      </c>
      <c r="L903" t="b">
        <v>1</v>
      </c>
      <c r="M903">
        <v>424</v>
      </c>
      <c r="N903" t="b">
        <v>1</v>
      </c>
      <c r="O903" t="s">
        <v>8295</v>
      </c>
      <c r="P903" s="9">
        <f>IFERROR(F903/M903,"NULL")</f>
        <v>36.965660377358489</v>
      </c>
      <c r="Q903" t="str">
        <f>LEFT(O903,SEARCH("/",O903,1)-1)</f>
        <v>technology</v>
      </c>
      <c r="R903" t="str">
        <f>RIGHT(O903,LEN(O903)-SEARCH("/",O903,1))</f>
        <v>hardware</v>
      </c>
      <c r="S903" s="17">
        <f>(((K903/60)/60)/24)+DATE(1970,1,1)</f>
        <v>41871.845601851855</v>
      </c>
      <c r="T903" s="15">
        <f>(((J903/60)/60)/24)+DATE(1970,1,1)</f>
        <v>41913</v>
      </c>
      <c r="U903" t="b">
        <f>AND(L903,N903)</f>
        <v>1</v>
      </c>
    </row>
    <row r="904" spans="1:21" ht="20" customHeight="1" x14ac:dyDescent="0.35">
      <c r="A904" s="13">
        <f>F904/E904</f>
        <v>1.1790285714285715</v>
      </c>
      <c r="B904">
        <v>1960</v>
      </c>
      <c r="C904" s="3" t="s">
        <v>1961</v>
      </c>
      <c r="D904" s="3" t="s">
        <v>6070</v>
      </c>
      <c r="E904" s="5">
        <v>70000</v>
      </c>
      <c r="F904" s="5">
        <v>82532</v>
      </c>
      <c r="G904" t="s">
        <v>8219</v>
      </c>
      <c r="H904" t="s">
        <v>8235</v>
      </c>
      <c r="I904" t="s">
        <v>8255</v>
      </c>
      <c r="J904">
        <v>1419151341</v>
      </c>
      <c r="K904">
        <v>1416559341</v>
      </c>
      <c r="L904" t="b">
        <v>1</v>
      </c>
      <c r="M904">
        <v>33</v>
      </c>
      <c r="N904" t="b">
        <v>1</v>
      </c>
      <c r="O904" t="s">
        <v>8295</v>
      </c>
      <c r="P904" s="9">
        <f>IFERROR(F904/M904,"NULL")</f>
        <v>2500.969696969697</v>
      </c>
      <c r="Q904" t="str">
        <f>LEFT(O904,SEARCH("/",O904,1)-1)</f>
        <v>technology</v>
      </c>
      <c r="R904" t="str">
        <f>RIGHT(O904,LEN(O904)-SEARCH("/",O904,1))</f>
        <v>hardware</v>
      </c>
      <c r="S904" s="17">
        <f>(((K904/60)/60)/24)+DATE(1970,1,1)</f>
        <v>41964.362743055557</v>
      </c>
      <c r="T904" s="15">
        <f>(((J904/60)/60)/24)+DATE(1970,1,1)</f>
        <v>41994.362743055557</v>
      </c>
      <c r="U904" t="b">
        <f>AND(L904,N904)</f>
        <v>1</v>
      </c>
    </row>
    <row r="905" spans="1:21" ht="20" customHeight="1" x14ac:dyDescent="0.35">
      <c r="A905" s="13">
        <f>F905/E905</f>
        <v>11.053811999999999</v>
      </c>
      <c r="B905">
        <v>1961</v>
      </c>
      <c r="C905" s="3" t="s">
        <v>1962</v>
      </c>
      <c r="D905" s="3" t="s">
        <v>6071</v>
      </c>
      <c r="E905" s="5">
        <v>10000</v>
      </c>
      <c r="F905" s="5">
        <v>110538.12</v>
      </c>
      <c r="G905" t="s">
        <v>8219</v>
      </c>
      <c r="H905" t="s">
        <v>8224</v>
      </c>
      <c r="I905" t="s">
        <v>8246</v>
      </c>
      <c r="J905">
        <v>1349495940</v>
      </c>
      <c r="K905">
        <v>1346042417</v>
      </c>
      <c r="L905" t="b">
        <v>1</v>
      </c>
      <c r="M905">
        <v>1633</v>
      </c>
      <c r="N905" t="b">
        <v>1</v>
      </c>
      <c r="O905" t="s">
        <v>8295</v>
      </c>
      <c r="P905" s="9">
        <f>IFERROR(F905/M905,"NULL")</f>
        <v>67.690214329454989</v>
      </c>
      <c r="Q905" t="str">
        <f>LEFT(O905,SEARCH("/",O905,1)-1)</f>
        <v>technology</v>
      </c>
      <c r="R905" t="str">
        <f>RIGHT(O905,LEN(O905)-SEARCH("/",O905,1))</f>
        <v>hardware</v>
      </c>
      <c r="S905" s="17">
        <f>(((K905/60)/60)/24)+DATE(1970,1,1)</f>
        <v>41148.194641203707</v>
      </c>
      <c r="T905" s="15">
        <f>(((J905/60)/60)/24)+DATE(1970,1,1)</f>
        <v>41188.165972222225</v>
      </c>
      <c r="U905" t="b">
        <f>AND(L905,N905)</f>
        <v>1</v>
      </c>
    </row>
    <row r="906" spans="1:21" ht="20" customHeight="1" x14ac:dyDescent="0.35">
      <c r="A906" s="13">
        <f>F906/E906</f>
        <v>1.9292499999999999</v>
      </c>
      <c r="B906">
        <v>1962</v>
      </c>
      <c r="C906" s="3" t="s">
        <v>1963</v>
      </c>
      <c r="D906" s="3" t="s">
        <v>6072</v>
      </c>
      <c r="E906" s="5">
        <v>10000</v>
      </c>
      <c r="F906" s="5">
        <v>19292.5</v>
      </c>
      <c r="G906" t="s">
        <v>8219</v>
      </c>
      <c r="H906" t="s">
        <v>8224</v>
      </c>
      <c r="I906" t="s">
        <v>8246</v>
      </c>
      <c r="J906">
        <v>1400006636</v>
      </c>
      <c r="K906">
        <v>1397414636</v>
      </c>
      <c r="L906" t="b">
        <v>1</v>
      </c>
      <c r="M906">
        <v>306</v>
      </c>
      <c r="N906" t="b">
        <v>1</v>
      </c>
      <c r="O906" t="s">
        <v>8295</v>
      </c>
      <c r="P906" s="9">
        <f>IFERROR(F906/M906,"NULL")</f>
        <v>63.04738562091503</v>
      </c>
      <c r="Q906" t="str">
        <f>LEFT(O906,SEARCH("/",O906,1)-1)</f>
        <v>technology</v>
      </c>
      <c r="R906" t="str">
        <f>RIGHT(O906,LEN(O906)-SEARCH("/",O906,1))</f>
        <v>hardware</v>
      </c>
      <c r="S906" s="17">
        <f>(((K906/60)/60)/24)+DATE(1970,1,1)</f>
        <v>41742.780509259261</v>
      </c>
      <c r="T906" s="15">
        <f>(((J906/60)/60)/24)+DATE(1970,1,1)</f>
        <v>41772.780509259261</v>
      </c>
      <c r="U906" t="b">
        <f>AND(L906,N906)</f>
        <v>1</v>
      </c>
    </row>
    <row r="907" spans="1:21" ht="20" customHeight="1" x14ac:dyDescent="0.35">
      <c r="A907" s="13">
        <f>F907/E907</f>
        <v>1.268842105263158</v>
      </c>
      <c r="B907">
        <v>1963</v>
      </c>
      <c r="C907" s="3" t="s">
        <v>1964</v>
      </c>
      <c r="D907" s="3" t="s">
        <v>6073</v>
      </c>
      <c r="E907" s="5">
        <v>19000</v>
      </c>
      <c r="F907" s="5">
        <v>24108</v>
      </c>
      <c r="G907" t="s">
        <v>8219</v>
      </c>
      <c r="H907" t="s">
        <v>8225</v>
      </c>
      <c r="I907" t="s">
        <v>8247</v>
      </c>
      <c r="J907">
        <v>1410862734</v>
      </c>
      <c r="K907">
        <v>1407838734</v>
      </c>
      <c r="L907" t="b">
        <v>1</v>
      </c>
      <c r="M907">
        <v>205</v>
      </c>
      <c r="N907" t="b">
        <v>1</v>
      </c>
      <c r="O907" t="s">
        <v>8295</v>
      </c>
      <c r="P907" s="9">
        <f>IFERROR(F907/M907,"NULL")</f>
        <v>117.6</v>
      </c>
      <c r="Q907" t="str">
        <f>LEFT(O907,SEARCH("/",O907,1)-1)</f>
        <v>technology</v>
      </c>
      <c r="R907" t="str">
        <f>RIGHT(O907,LEN(O907)-SEARCH("/",O907,1))</f>
        <v>hardware</v>
      </c>
      <c r="S907" s="17">
        <f>(((K907/60)/60)/24)+DATE(1970,1,1)</f>
        <v>41863.429791666669</v>
      </c>
      <c r="T907" s="15">
        <f>(((J907/60)/60)/24)+DATE(1970,1,1)</f>
        <v>41898.429791666669</v>
      </c>
      <c r="U907" t="b">
        <f>AND(L907,N907)</f>
        <v>1</v>
      </c>
    </row>
    <row r="908" spans="1:21" ht="20" customHeight="1" x14ac:dyDescent="0.35">
      <c r="A908" s="13">
        <f>F908/E908</f>
        <v>2.5957748878923765</v>
      </c>
      <c r="B908">
        <v>1964</v>
      </c>
      <c r="C908" s="3" t="s">
        <v>1965</v>
      </c>
      <c r="D908" s="3" t="s">
        <v>6074</v>
      </c>
      <c r="E908" s="5">
        <v>89200</v>
      </c>
      <c r="F908" s="5">
        <v>231543.12</v>
      </c>
      <c r="G908" t="s">
        <v>8219</v>
      </c>
      <c r="H908" t="s">
        <v>8237</v>
      </c>
      <c r="I908" t="s">
        <v>8249</v>
      </c>
      <c r="J908">
        <v>1461306772</v>
      </c>
      <c r="K908">
        <v>1458714772</v>
      </c>
      <c r="L908" t="b">
        <v>1</v>
      </c>
      <c r="M908">
        <v>1281</v>
      </c>
      <c r="N908" t="b">
        <v>1</v>
      </c>
      <c r="O908" t="s">
        <v>8295</v>
      </c>
      <c r="P908" s="9">
        <f>IFERROR(F908/M908,"NULL")</f>
        <v>180.75185011709601</v>
      </c>
      <c r="Q908" t="str">
        <f>LEFT(O908,SEARCH("/",O908,1)-1)</f>
        <v>technology</v>
      </c>
      <c r="R908" t="str">
        <f>RIGHT(O908,LEN(O908)-SEARCH("/",O908,1))</f>
        <v>hardware</v>
      </c>
      <c r="S908" s="17">
        <f>(((K908/60)/60)/24)+DATE(1970,1,1)</f>
        <v>42452.272824074069</v>
      </c>
      <c r="T908" s="15">
        <f>(((J908/60)/60)/24)+DATE(1970,1,1)</f>
        <v>42482.272824074069</v>
      </c>
      <c r="U908" t="b">
        <f>AND(L908,N908)</f>
        <v>1</v>
      </c>
    </row>
    <row r="909" spans="1:21" ht="20" customHeight="1" x14ac:dyDescent="0.35">
      <c r="A909" s="13">
        <f>F909/E909</f>
        <v>2.6227999999999998</v>
      </c>
      <c r="B909">
        <v>1965</v>
      </c>
      <c r="C909" s="3" t="s">
        <v>1966</v>
      </c>
      <c r="D909" s="3" t="s">
        <v>6075</v>
      </c>
      <c r="E909" s="5">
        <v>5000</v>
      </c>
      <c r="F909" s="5">
        <v>13114</v>
      </c>
      <c r="G909" t="s">
        <v>8219</v>
      </c>
      <c r="H909" t="s">
        <v>8224</v>
      </c>
      <c r="I909" t="s">
        <v>8246</v>
      </c>
      <c r="J909">
        <v>1326330000</v>
      </c>
      <c r="K909">
        <v>1324433310</v>
      </c>
      <c r="L909" t="b">
        <v>1</v>
      </c>
      <c r="M909">
        <v>103</v>
      </c>
      <c r="N909" t="b">
        <v>1</v>
      </c>
      <c r="O909" t="s">
        <v>8295</v>
      </c>
      <c r="P909" s="9">
        <f>IFERROR(F909/M909,"NULL")</f>
        <v>127.32038834951456</v>
      </c>
      <c r="Q909" t="str">
        <f>LEFT(O909,SEARCH("/",O909,1)-1)</f>
        <v>technology</v>
      </c>
      <c r="R909" t="str">
        <f>RIGHT(O909,LEN(O909)-SEARCH("/",O909,1))</f>
        <v>hardware</v>
      </c>
      <c r="S909" s="17">
        <f>(((K909/60)/60)/24)+DATE(1970,1,1)</f>
        <v>40898.089236111111</v>
      </c>
      <c r="T909" s="15">
        <f>(((J909/60)/60)/24)+DATE(1970,1,1)</f>
        <v>40920.041666666664</v>
      </c>
      <c r="U909" t="b">
        <f>AND(L909,N909)</f>
        <v>1</v>
      </c>
    </row>
    <row r="910" spans="1:21" ht="20" customHeight="1" x14ac:dyDescent="0.35">
      <c r="A910" s="13">
        <f>F910/E910</f>
        <v>2.0674309000000002</v>
      </c>
      <c r="B910">
        <v>1966</v>
      </c>
      <c r="C910" s="3" t="s">
        <v>1967</v>
      </c>
      <c r="D910" s="3" t="s">
        <v>6076</v>
      </c>
      <c r="E910" s="5">
        <v>100000</v>
      </c>
      <c r="F910" s="5">
        <v>206743.09</v>
      </c>
      <c r="G910" t="s">
        <v>8219</v>
      </c>
      <c r="H910" t="s">
        <v>8224</v>
      </c>
      <c r="I910" t="s">
        <v>8246</v>
      </c>
      <c r="J910">
        <v>1408021098</v>
      </c>
      <c r="K910">
        <v>1405429098</v>
      </c>
      <c r="L910" t="b">
        <v>1</v>
      </c>
      <c r="M910">
        <v>1513</v>
      </c>
      <c r="N910" t="b">
        <v>1</v>
      </c>
      <c r="O910" t="s">
        <v>8295</v>
      </c>
      <c r="P910" s="9">
        <f>IFERROR(F910/M910,"NULL")</f>
        <v>136.6444745538665</v>
      </c>
      <c r="Q910" t="str">
        <f>LEFT(O910,SEARCH("/",O910,1)-1)</f>
        <v>technology</v>
      </c>
      <c r="R910" t="str">
        <f>RIGHT(O910,LEN(O910)-SEARCH("/",O910,1))</f>
        <v>hardware</v>
      </c>
      <c r="S910" s="17">
        <f>(((K910/60)/60)/24)+DATE(1970,1,1)</f>
        <v>41835.540486111109</v>
      </c>
      <c r="T910" s="15">
        <f>(((J910/60)/60)/24)+DATE(1970,1,1)</f>
        <v>41865.540486111109</v>
      </c>
      <c r="U910" t="b">
        <f>AND(L910,N910)</f>
        <v>1</v>
      </c>
    </row>
    <row r="911" spans="1:21" ht="20" customHeight="1" x14ac:dyDescent="0.35">
      <c r="A911" s="13">
        <f>F911/E911</f>
        <v>3.7012999999999998</v>
      </c>
      <c r="B911">
        <v>1967</v>
      </c>
      <c r="C911" s="3" t="s">
        <v>1968</v>
      </c>
      <c r="D911" s="3" t="s">
        <v>6077</v>
      </c>
      <c r="E911" s="5">
        <v>20000</v>
      </c>
      <c r="F911" s="5">
        <v>74026</v>
      </c>
      <c r="G911" t="s">
        <v>8219</v>
      </c>
      <c r="H911" t="s">
        <v>8224</v>
      </c>
      <c r="I911" t="s">
        <v>8246</v>
      </c>
      <c r="J911">
        <v>1398959729</v>
      </c>
      <c r="K911">
        <v>1396367729</v>
      </c>
      <c r="L911" t="b">
        <v>1</v>
      </c>
      <c r="M911">
        <v>405</v>
      </c>
      <c r="N911" t="b">
        <v>1</v>
      </c>
      <c r="O911" t="s">
        <v>8295</v>
      </c>
      <c r="P911" s="9">
        <f>IFERROR(F911/M911,"NULL")</f>
        <v>182.78024691358024</v>
      </c>
      <c r="Q911" t="str">
        <f>LEFT(O911,SEARCH("/",O911,1)-1)</f>
        <v>technology</v>
      </c>
      <c r="R911" t="str">
        <f>RIGHT(O911,LEN(O911)-SEARCH("/",O911,1))</f>
        <v>hardware</v>
      </c>
      <c r="S911" s="17">
        <f>(((K911/60)/60)/24)+DATE(1970,1,1)</f>
        <v>41730.663530092592</v>
      </c>
      <c r="T911" s="15">
        <f>(((J911/60)/60)/24)+DATE(1970,1,1)</f>
        <v>41760.663530092592</v>
      </c>
      <c r="U911" t="b">
        <f>AND(L911,N911)</f>
        <v>1</v>
      </c>
    </row>
    <row r="912" spans="1:21" ht="20" customHeight="1" x14ac:dyDescent="0.35">
      <c r="A912" s="13">
        <f>F912/E912</f>
        <v>2.8496600000000001</v>
      </c>
      <c r="B912">
        <v>1968</v>
      </c>
      <c r="C912" s="3" t="s">
        <v>1969</v>
      </c>
      <c r="D912" s="3" t="s">
        <v>6078</v>
      </c>
      <c r="E912" s="5">
        <v>50000</v>
      </c>
      <c r="F912" s="5">
        <v>142483</v>
      </c>
      <c r="G912" t="s">
        <v>8219</v>
      </c>
      <c r="H912" t="s">
        <v>8224</v>
      </c>
      <c r="I912" t="s">
        <v>8246</v>
      </c>
      <c r="J912">
        <v>1480777515</v>
      </c>
      <c r="K912">
        <v>1478095515</v>
      </c>
      <c r="L912" t="b">
        <v>1</v>
      </c>
      <c r="M912">
        <v>510</v>
      </c>
      <c r="N912" t="b">
        <v>1</v>
      </c>
      <c r="O912" t="s">
        <v>8295</v>
      </c>
      <c r="P912" s="9">
        <f>IFERROR(F912/M912,"NULL")</f>
        <v>279.37843137254902</v>
      </c>
      <c r="Q912" t="str">
        <f>LEFT(O912,SEARCH("/",O912,1)-1)</f>
        <v>technology</v>
      </c>
      <c r="R912" t="str">
        <f>RIGHT(O912,LEN(O912)-SEARCH("/",O912,1))</f>
        <v>hardware</v>
      </c>
      <c r="S912" s="17">
        <f>(((K912/60)/60)/24)+DATE(1970,1,1)</f>
        <v>42676.586979166663</v>
      </c>
      <c r="T912" s="15">
        <f>(((J912/60)/60)/24)+DATE(1970,1,1)</f>
        <v>42707.628645833334</v>
      </c>
      <c r="U912" t="b">
        <f>AND(L912,N912)</f>
        <v>1</v>
      </c>
    </row>
    <row r="913" spans="1:21" ht="20" customHeight="1" x14ac:dyDescent="0.35">
      <c r="A913" s="13">
        <f>F913/E913</f>
        <v>5.7907999999999999</v>
      </c>
      <c r="B913">
        <v>1969</v>
      </c>
      <c r="C913" s="3" t="s">
        <v>1970</v>
      </c>
      <c r="D913" s="3" t="s">
        <v>6079</v>
      </c>
      <c r="E913" s="5">
        <v>20000</v>
      </c>
      <c r="F913" s="5">
        <v>115816</v>
      </c>
      <c r="G913" t="s">
        <v>8219</v>
      </c>
      <c r="H913" t="s">
        <v>8225</v>
      </c>
      <c r="I913" t="s">
        <v>8247</v>
      </c>
      <c r="J913">
        <v>1470423668</v>
      </c>
      <c r="K913">
        <v>1467831668</v>
      </c>
      <c r="L913" t="b">
        <v>1</v>
      </c>
      <c r="M913">
        <v>1887</v>
      </c>
      <c r="N913" t="b">
        <v>1</v>
      </c>
      <c r="O913" t="s">
        <v>8295</v>
      </c>
      <c r="P913" s="9">
        <f>IFERROR(F913/M913,"NULL")</f>
        <v>61.375728669846318</v>
      </c>
      <c r="Q913" t="str">
        <f>LEFT(O913,SEARCH("/",O913,1)-1)</f>
        <v>technology</v>
      </c>
      <c r="R913" t="str">
        <f>RIGHT(O913,LEN(O913)-SEARCH("/",O913,1))</f>
        <v>hardware</v>
      </c>
      <c r="S913" s="17">
        <f>(((K913/60)/60)/24)+DATE(1970,1,1)</f>
        <v>42557.792453703703</v>
      </c>
      <c r="T913" s="15">
        <f>(((J913/60)/60)/24)+DATE(1970,1,1)</f>
        <v>42587.792453703703</v>
      </c>
      <c r="U913" t="b">
        <f>AND(L913,N913)</f>
        <v>1</v>
      </c>
    </row>
    <row r="914" spans="1:21" ht="20" customHeight="1" x14ac:dyDescent="0.35">
      <c r="A914" s="13">
        <f>F914/E914</f>
        <v>11.318</v>
      </c>
      <c r="B914">
        <v>1970</v>
      </c>
      <c r="C914" s="3" t="s">
        <v>1971</v>
      </c>
      <c r="D914" s="3" t="s">
        <v>6080</v>
      </c>
      <c r="E914" s="5">
        <v>5000</v>
      </c>
      <c r="F914" s="5">
        <v>56590</v>
      </c>
      <c r="G914" t="s">
        <v>8219</v>
      </c>
      <c r="H914" t="s">
        <v>8224</v>
      </c>
      <c r="I914" t="s">
        <v>8246</v>
      </c>
      <c r="J914">
        <v>1366429101</v>
      </c>
      <c r="K914">
        <v>1361248701</v>
      </c>
      <c r="L914" t="b">
        <v>1</v>
      </c>
      <c r="M914">
        <v>701</v>
      </c>
      <c r="N914" t="b">
        <v>1</v>
      </c>
      <c r="O914" t="s">
        <v>8295</v>
      </c>
      <c r="P914" s="9">
        <f>IFERROR(F914/M914,"NULL")</f>
        <v>80.727532097004286</v>
      </c>
      <c r="Q914" t="str">
        <f>LEFT(O914,SEARCH("/",O914,1)-1)</f>
        <v>technology</v>
      </c>
      <c r="R914" t="str">
        <f>RIGHT(O914,LEN(O914)-SEARCH("/",O914,1))</f>
        <v>hardware</v>
      </c>
      <c r="S914" s="17">
        <f>(((K914/60)/60)/24)+DATE(1970,1,1)</f>
        <v>41324.193298611113</v>
      </c>
      <c r="T914" s="15">
        <f>(((J914/60)/60)/24)+DATE(1970,1,1)</f>
        <v>41384.151631944449</v>
      </c>
      <c r="U914" t="b">
        <f>AND(L914,N914)</f>
        <v>1</v>
      </c>
    </row>
    <row r="915" spans="1:21" ht="20" customHeight="1" x14ac:dyDescent="0.35">
      <c r="A915" s="13">
        <f>F915/E915</f>
        <v>2.6302771750000002</v>
      </c>
      <c r="B915">
        <v>1971</v>
      </c>
      <c r="C915" s="3" t="s">
        <v>1972</v>
      </c>
      <c r="D915" s="3" t="s">
        <v>6081</v>
      </c>
      <c r="E915" s="5">
        <v>400000</v>
      </c>
      <c r="F915" s="5">
        <v>1052110.8700000001</v>
      </c>
      <c r="G915" t="s">
        <v>8219</v>
      </c>
      <c r="H915" t="s">
        <v>8224</v>
      </c>
      <c r="I915" t="s">
        <v>8246</v>
      </c>
      <c r="J915">
        <v>1384488000</v>
      </c>
      <c r="K915">
        <v>1381752061</v>
      </c>
      <c r="L915" t="b">
        <v>1</v>
      </c>
      <c r="M915">
        <v>3863</v>
      </c>
      <c r="N915" t="b">
        <v>1</v>
      </c>
      <c r="O915" t="s">
        <v>8295</v>
      </c>
      <c r="P915" s="9">
        <f>IFERROR(F915/M915,"NULL")</f>
        <v>272.35590732591254</v>
      </c>
      <c r="Q915" t="str">
        <f>LEFT(O915,SEARCH("/",O915,1)-1)</f>
        <v>technology</v>
      </c>
      <c r="R915" t="str">
        <f>RIGHT(O915,LEN(O915)-SEARCH("/",O915,1))</f>
        <v>hardware</v>
      </c>
      <c r="S915" s="17">
        <f>(((K915/60)/60)/24)+DATE(1970,1,1)</f>
        <v>41561.500706018516</v>
      </c>
      <c r="T915" s="15">
        <f>(((J915/60)/60)/24)+DATE(1970,1,1)</f>
        <v>41593.166666666664</v>
      </c>
      <c r="U915" t="b">
        <f>AND(L915,N915)</f>
        <v>1</v>
      </c>
    </row>
    <row r="916" spans="1:21" ht="20" customHeight="1" x14ac:dyDescent="0.35">
      <c r="A916" s="13">
        <f>F916/E916</f>
        <v>6.7447999999999997</v>
      </c>
      <c r="B916">
        <v>1972</v>
      </c>
      <c r="C916" s="3" t="s">
        <v>1973</v>
      </c>
      <c r="D916" s="3" t="s">
        <v>6082</v>
      </c>
      <c r="E916" s="5">
        <v>2500</v>
      </c>
      <c r="F916" s="5">
        <v>16862</v>
      </c>
      <c r="G916" t="s">
        <v>8219</v>
      </c>
      <c r="H916" t="s">
        <v>8224</v>
      </c>
      <c r="I916" t="s">
        <v>8246</v>
      </c>
      <c r="J916">
        <v>1353201444</v>
      </c>
      <c r="K916">
        <v>1350605844</v>
      </c>
      <c r="L916" t="b">
        <v>1</v>
      </c>
      <c r="M916">
        <v>238</v>
      </c>
      <c r="N916" t="b">
        <v>1</v>
      </c>
      <c r="O916" t="s">
        <v>8295</v>
      </c>
      <c r="P916" s="9">
        <f>IFERROR(F916/M916,"NULL")</f>
        <v>70.848739495798313</v>
      </c>
      <c r="Q916" t="str">
        <f>LEFT(O916,SEARCH("/",O916,1)-1)</f>
        <v>technology</v>
      </c>
      <c r="R916" t="str">
        <f>RIGHT(O916,LEN(O916)-SEARCH("/",O916,1))</f>
        <v>hardware</v>
      </c>
      <c r="S916" s="17">
        <f>(((K916/60)/60)/24)+DATE(1970,1,1)</f>
        <v>41201.012083333335</v>
      </c>
      <c r="T916" s="15">
        <f>(((J916/60)/60)/24)+DATE(1970,1,1)</f>
        <v>41231.053749999999</v>
      </c>
      <c r="U916" t="b">
        <f>AND(L916,N916)</f>
        <v>1</v>
      </c>
    </row>
    <row r="917" spans="1:21" ht="20" customHeight="1" x14ac:dyDescent="0.35">
      <c r="A917" s="13">
        <f>F917/E917</f>
        <v>2.5683081313131315</v>
      </c>
      <c r="B917">
        <v>1973</v>
      </c>
      <c r="C917" s="3" t="s">
        <v>1974</v>
      </c>
      <c r="D917" s="3" t="s">
        <v>6083</v>
      </c>
      <c r="E917" s="5">
        <v>198000</v>
      </c>
      <c r="F917" s="5">
        <v>508525.01</v>
      </c>
      <c r="G917" t="s">
        <v>8219</v>
      </c>
      <c r="H917" t="s">
        <v>8224</v>
      </c>
      <c r="I917" t="s">
        <v>8246</v>
      </c>
      <c r="J917">
        <v>1470466800</v>
      </c>
      <c r="K917">
        <v>1467134464</v>
      </c>
      <c r="L917" t="b">
        <v>1</v>
      </c>
      <c r="M917">
        <v>2051</v>
      </c>
      <c r="N917" t="b">
        <v>1</v>
      </c>
      <c r="O917" t="s">
        <v>8295</v>
      </c>
      <c r="P917" s="9">
        <f>IFERROR(F917/M917,"NULL")</f>
        <v>247.94003412969283</v>
      </c>
      <c r="Q917" t="str">
        <f>LEFT(O917,SEARCH("/",O917,1)-1)</f>
        <v>technology</v>
      </c>
      <c r="R917" t="str">
        <f>RIGHT(O917,LEN(O917)-SEARCH("/",O917,1))</f>
        <v>hardware</v>
      </c>
      <c r="S917" s="17">
        <f>(((K917/60)/60)/24)+DATE(1970,1,1)</f>
        <v>42549.722962962958</v>
      </c>
      <c r="T917" s="15">
        <f>(((J917/60)/60)/24)+DATE(1970,1,1)</f>
        <v>42588.291666666672</v>
      </c>
      <c r="U917" t="b">
        <f>AND(L917,N917)</f>
        <v>1</v>
      </c>
    </row>
    <row r="918" spans="1:21" ht="20" customHeight="1" x14ac:dyDescent="0.35">
      <c r="A918" s="13">
        <f>F918/E918</f>
        <v>3.7549600000000001</v>
      </c>
      <c r="B918">
        <v>1974</v>
      </c>
      <c r="C918" s="3" t="s">
        <v>1975</v>
      </c>
      <c r="D918" s="3" t="s">
        <v>6084</v>
      </c>
      <c r="E918" s="5">
        <v>20000</v>
      </c>
      <c r="F918" s="5">
        <v>75099.199999999997</v>
      </c>
      <c r="G918" t="s">
        <v>8219</v>
      </c>
      <c r="H918" t="s">
        <v>8225</v>
      </c>
      <c r="I918" t="s">
        <v>8247</v>
      </c>
      <c r="J918">
        <v>1376899269</v>
      </c>
      <c r="K918">
        <v>1371715269</v>
      </c>
      <c r="L918" t="b">
        <v>1</v>
      </c>
      <c r="M918">
        <v>402</v>
      </c>
      <c r="N918" t="b">
        <v>1</v>
      </c>
      <c r="O918" t="s">
        <v>8295</v>
      </c>
      <c r="P918" s="9">
        <f>IFERROR(F918/M918,"NULL")</f>
        <v>186.81393034825871</v>
      </c>
      <c r="Q918" t="str">
        <f>LEFT(O918,SEARCH("/",O918,1)-1)</f>
        <v>technology</v>
      </c>
      <c r="R918" t="str">
        <f>RIGHT(O918,LEN(O918)-SEARCH("/",O918,1))</f>
        <v>hardware</v>
      </c>
      <c r="S918" s="17">
        <f>(((K918/60)/60)/24)+DATE(1970,1,1)</f>
        <v>41445.334131944444</v>
      </c>
      <c r="T918" s="15">
        <f>(((J918/60)/60)/24)+DATE(1970,1,1)</f>
        <v>41505.334131944444</v>
      </c>
      <c r="U918" t="b">
        <f>AND(L918,N918)</f>
        <v>1</v>
      </c>
    </row>
    <row r="919" spans="1:21" ht="20" customHeight="1" x14ac:dyDescent="0.35">
      <c r="A919" s="13">
        <f>F919/E919</f>
        <v>2.0870837499999997</v>
      </c>
      <c r="B919">
        <v>1975</v>
      </c>
      <c r="C919" s="3" t="s">
        <v>1976</v>
      </c>
      <c r="D919" s="3" t="s">
        <v>6085</v>
      </c>
      <c r="E919" s="5">
        <v>16000</v>
      </c>
      <c r="F919" s="5">
        <v>33393.339999999997</v>
      </c>
      <c r="G919" t="s">
        <v>8219</v>
      </c>
      <c r="H919" t="s">
        <v>8224</v>
      </c>
      <c r="I919" t="s">
        <v>8246</v>
      </c>
      <c r="J919">
        <v>1362938851</v>
      </c>
      <c r="K919">
        <v>1360346851</v>
      </c>
      <c r="L919" t="b">
        <v>1</v>
      </c>
      <c r="M919">
        <v>253</v>
      </c>
      <c r="N919" t="b">
        <v>1</v>
      </c>
      <c r="O919" t="s">
        <v>8295</v>
      </c>
      <c r="P919" s="9">
        <f>IFERROR(F919/M919,"NULL")</f>
        <v>131.98948616600788</v>
      </c>
      <c r="Q919" t="str">
        <f>LEFT(O919,SEARCH("/",O919,1)-1)</f>
        <v>technology</v>
      </c>
      <c r="R919" t="str">
        <f>RIGHT(O919,LEN(O919)-SEARCH("/",O919,1))</f>
        <v>hardware</v>
      </c>
      <c r="S919" s="17">
        <f>(((K919/60)/60)/24)+DATE(1970,1,1)</f>
        <v>41313.755219907405</v>
      </c>
      <c r="T919" s="15">
        <f>(((J919/60)/60)/24)+DATE(1970,1,1)</f>
        <v>41343.755219907405</v>
      </c>
      <c r="U919" t="b">
        <f>AND(L919,N919)</f>
        <v>1</v>
      </c>
    </row>
    <row r="920" spans="1:21" ht="20" customHeight="1" x14ac:dyDescent="0.35">
      <c r="A920" s="13">
        <f>F920/E920</f>
        <v>3.4660000000000002</v>
      </c>
      <c r="B920">
        <v>1976</v>
      </c>
      <c r="C920" s="3" t="s">
        <v>1977</v>
      </c>
      <c r="D920" s="3" t="s">
        <v>6086</v>
      </c>
      <c r="E920" s="5">
        <v>4000</v>
      </c>
      <c r="F920" s="5">
        <v>13864</v>
      </c>
      <c r="G920" t="s">
        <v>8219</v>
      </c>
      <c r="H920" t="s">
        <v>8225</v>
      </c>
      <c r="I920" t="s">
        <v>8247</v>
      </c>
      <c r="J920">
        <v>1373751325</v>
      </c>
      <c r="K920">
        <v>1371159325</v>
      </c>
      <c r="L920" t="b">
        <v>1</v>
      </c>
      <c r="M920">
        <v>473</v>
      </c>
      <c r="N920" t="b">
        <v>1</v>
      </c>
      <c r="O920" t="s">
        <v>8295</v>
      </c>
      <c r="P920" s="9">
        <f>IFERROR(F920/M920,"NULL")</f>
        <v>29.310782241014799</v>
      </c>
      <c r="Q920" t="str">
        <f>LEFT(O920,SEARCH("/",O920,1)-1)</f>
        <v>technology</v>
      </c>
      <c r="R920" t="str">
        <f>RIGHT(O920,LEN(O920)-SEARCH("/",O920,1))</f>
        <v>hardware</v>
      </c>
      <c r="S920" s="17">
        <f>(((K920/60)/60)/24)+DATE(1970,1,1)</f>
        <v>41438.899594907409</v>
      </c>
      <c r="T920" s="15">
        <f>(((J920/60)/60)/24)+DATE(1970,1,1)</f>
        <v>41468.899594907409</v>
      </c>
      <c r="U920" t="b">
        <f>AND(L920,N920)</f>
        <v>1</v>
      </c>
    </row>
    <row r="921" spans="1:21" ht="20" customHeight="1" x14ac:dyDescent="0.35">
      <c r="A921" s="13">
        <f>F921/E921</f>
        <v>4.0232999999999999</v>
      </c>
      <c r="B921">
        <v>1977</v>
      </c>
      <c r="C921" s="3" t="s">
        <v>1978</v>
      </c>
      <c r="D921" s="3" t="s">
        <v>6087</v>
      </c>
      <c r="E921" s="5">
        <v>50000</v>
      </c>
      <c r="F921" s="5">
        <v>201165</v>
      </c>
      <c r="G921" t="s">
        <v>8219</v>
      </c>
      <c r="H921" t="s">
        <v>8224</v>
      </c>
      <c r="I921" t="s">
        <v>8246</v>
      </c>
      <c r="J921">
        <v>1450511940</v>
      </c>
      <c r="K921">
        <v>1446527540</v>
      </c>
      <c r="L921" t="b">
        <v>1</v>
      </c>
      <c r="M921">
        <v>821</v>
      </c>
      <c r="N921" t="b">
        <v>1</v>
      </c>
      <c r="O921" t="s">
        <v>8295</v>
      </c>
      <c r="P921" s="9">
        <f>IFERROR(F921/M921,"NULL")</f>
        <v>245.02436053593178</v>
      </c>
      <c r="Q921" t="str">
        <f>LEFT(O921,SEARCH("/",O921,1)-1)</f>
        <v>technology</v>
      </c>
      <c r="R921" t="str">
        <f>RIGHT(O921,LEN(O921)-SEARCH("/",O921,1))</f>
        <v>hardware</v>
      </c>
      <c r="S921" s="17">
        <f>(((K921/60)/60)/24)+DATE(1970,1,1)</f>
        <v>42311.216898148152</v>
      </c>
      <c r="T921" s="15">
        <f>(((J921/60)/60)/24)+DATE(1970,1,1)</f>
        <v>42357.332638888889</v>
      </c>
      <c r="U921" t="b">
        <f>AND(L921,N921)</f>
        <v>1</v>
      </c>
    </row>
    <row r="922" spans="1:21" ht="20" customHeight="1" x14ac:dyDescent="0.35">
      <c r="A922" s="13">
        <f>F922/E922</f>
        <v>10.2684514</v>
      </c>
      <c r="B922">
        <v>1978</v>
      </c>
      <c r="C922" s="3" t="s">
        <v>1979</v>
      </c>
      <c r="D922" s="3" t="s">
        <v>6088</v>
      </c>
      <c r="E922" s="5">
        <v>50000</v>
      </c>
      <c r="F922" s="5">
        <v>513422.57</v>
      </c>
      <c r="G922" t="s">
        <v>8219</v>
      </c>
      <c r="H922" t="s">
        <v>8224</v>
      </c>
      <c r="I922" t="s">
        <v>8246</v>
      </c>
      <c r="J922">
        <v>1339484400</v>
      </c>
      <c r="K922">
        <v>1336627492</v>
      </c>
      <c r="L922" t="b">
        <v>1</v>
      </c>
      <c r="M922">
        <v>388</v>
      </c>
      <c r="N922" t="b">
        <v>1</v>
      </c>
      <c r="O922" t="s">
        <v>8295</v>
      </c>
      <c r="P922" s="9">
        <f>IFERROR(F922/M922,"NULL")</f>
        <v>1323.2540463917526</v>
      </c>
      <c r="Q922" t="str">
        <f>LEFT(O922,SEARCH("/",O922,1)-1)</f>
        <v>technology</v>
      </c>
      <c r="R922" t="str">
        <f>RIGHT(O922,LEN(O922)-SEARCH("/",O922,1))</f>
        <v>hardware</v>
      </c>
      <c r="S922" s="17">
        <f>(((K922/60)/60)/24)+DATE(1970,1,1)</f>
        <v>41039.225601851853</v>
      </c>
      <c r="T922" s="15">
        <f>(((J922/60)/60)/24)+DATE(1970,1,1)</f>
        <v>41072.291666666664</v>
      </c>
      <c r="U922" t="b">
        <f>AND(L922,N922)</f>
        <v>1</v>
      </c>
    </row>
    <row r="923" spans="1:21" ht="20" customHeight="1" x14ac:dyDescent="0.35">
      <c r="A923" s="13">
        <f>F923/E923</f>
        <v>1.14901155</v>
      </c>
      <c r="B923">
        <v>1979</v>
      </c>
      <c r="C923" s="3" t="s">
        <v>1980</v>
      </c>
      <c r="D923" s="3" t="s">
        <v>6089</v>
      </c>
      <c r="E923" s="5">
        <v>200000</v>
      </c>
      <c r="F923" s="5">
        <v>229802.31</v>
      </c>
      <c r="G923" t="s">
        <v>8219</v>
      </c>
      <c r="H923" t="s">
        <v>8224</v>
      </c>
      <c r="I923" t="s">
        <v>8246</v>
      </c>
      <c r="J923">
        <v>1447909140</v>
      </c>
      <c r="K923">
        <v>1444734146</v>
      </c>
      <c r="L923" t="b">
        <v>1</v>
      </c>
      <c r="M923">
        <v>813</v>
      </c>
      <c r="N923" t="b">
        <v>1</v>
      </c>
      <c r="O923" t="s">
        <v>8295</v>
      </c>
      <c r="P923" s="9">
        <f>IFERROR(F923/M923,"NULL")</f>
        <v>282.65966789667897</v>
      </c>
      <c r="Q923" t="str">
        <f>LEFT(O923,SEARCH("/",O923,1)-1)</f>
        <v>technology</v>
      </c>
      <c r="R923" t="str">
        <f>RIGHT(O923,LEN(O923)-SEARCH("/",O923,1))</f>
        <v>hardware</v>
      </c>
      <c r="S923" s="17">
        <f>(((K923/60)/60)/24)+DATE(1970,1,1)</f>
        <v>42290.460023148145</v>
      </c>
      <c r="T923" s="15">
        <f>(((J923/60)/60)/24)+DATE(1970,1,1)</f>
        <v>42327.207638888889</v>
      </c>
      <c r="U923" t="b">
        <f>AND(L923,N923)</f>
        <v>1</v>
      </c>
    </row>
    <row r="924" spans="1:21" ht="20" customHeight="1" x14ac:dyDescent="0.35">
      <c r="A924" s="13">
        <f>F924/E924</f>
        <v>3.5482402000000004</v>
      </c>
      <c r="B924">
        <v>1980</v>
      </c>
      <c r="C924" s="3" t="s">
        <v>1981</v>
      </c>
      <c r="D924" s="3" t="s">
        <v>6090</v>
      </c>
      <c r="E924" s="5">
        <v>50000</v>
      </c>
      <c r="F924" s="5">
        <v>177412.01</v>
      </c>
      <c r="G924" t="s">
        <v>8219</v>
      </c>
      <c r="H924" t="s">
        <v>8236</v>
      </c>
      <c r="I924" t="s">
        <v>8249</v>
      </c>
      <c r="J924">
        <v>1459684862</v>
      </c>
      <c r="K924">
        <v>1456232462</v>
      </c>
      <c r="L924" t="b">
        <v>1</v>
      </c>
      <c r="M924">
        <v>1945</v>
      </c>
      <c r="N924" t="b">
        <v>1</v>
      </c>
      <c r="O924" t="s">
        <v>8295</v>
      </c>
      <c r="P924" s="9">
        <f>IFERROR(F924/M924,"NULL")</f>
        <v>91.214401028277635</v>
      </c>
      <c r="Q924" t="str">
        <f>LEFT(O924,SEARCH("/",O924,1)-1)</f>
        <v>technology</v>
      </c>
      <c r="R924" t="str">
        <f>RIGHT(O924,LEN(O924)-SEARCH("/",O924,1))</f>
        <v>hardware</v>
      </c>
      <c r="S924" s="17">
        <f>(((K924/60)/60)/24)+DATE(1970,1,1)</f>
        <v>42423.542384259257</v>
      </c>
      <c r="T924" s="15">
        <f>(((J924/60)/60)/24)+DATE(1970,1,1)</f>
        <v>42463.500717592593</v>
      </c>
      <c r="U924" t="b">
        <f>AND(L924,N924)</f>
        <v>1</v>
      </c>
    </row>
    <row r="925" spans="1:21" ht="20" customHeight="1" x14ac:dyDescent="0.35">
      <c r="A925" s="13">
        <f>F925/E925</f>
        <v>3.8212909090909091</v>
      </c>
      <c r="B925">
        <v>2001</v>
      </c>
      <c r="C925" s="3" t="s">
        <v>2002</v>
      </c>
      <c r="D925" s="3" t="s">
        <v>6111</v>
      </c>
      <c r="E925" s="5">
        <v>55000</v>
      </c>
      <c r="F925" s="5">
        <v>210171</v>
      </c>
      <c r="G925" t="s">
        <v>8219</v>
      </c>
      <c r="H925" t="s">
        <v>8236</v>
      </c>
      <c r="I925" t="s">
        <v>8249</v>
      </c>
      <c r="J925">
        <v>1434139200</v>
      </c>
      <c r="K925">
        <v>1431406916</v>
      </c>
      <c r="L925" t="b">
        <v>1</v>
      </c>
      <c r="M925">
        <v>1637</v>
      </c>
      <c r="N925" t="b">
        <v>1</v>
      </c>
      <c r="O925" t="s">
        <v>8295</v>
      </c>
      <c r="P925" s="9">
        <f>IFERROR(F925/M925,"NULL")</f>
        <v>128.38790470372632</v>
      </c>
      <c r="Q925" t="str">
        <f>LEFT(O925,SEARCH("/",O925,1)-1)</f>
        <v>technology</v>
      </c>
      <c r="R925" t="str">
        <f>RIGHT(O925,LEN(O925)-SEARCH("/",O925,1))</f>
        <v>hardware</v>
      </c>
      <c r="S925" s="17">
        <f>(((K925/60)/60)/24)+DATE(1970,1,1)</f>
        <v>42136.209675925929</v>
      </c>
      <c r="T925" s="15">
        <f>(((J925/60)/60)/24)+DATE(1970,1,1)</f>
        <v>42167.833333333328</v>
      </c>
      <c r="U925" t="b">
        <f>AND(L925,N925)</f>
        <v>1</v>
      </c>
    </row>
    <row r="926" spans="1:21" ht="20" customHeight="1" x14ac:dyDescent="0.35">
      <c r="A926" s="13">
        <f>F926/E926</f>
        <v>2.1679422000000002</v>
      </c>
      <c r="B926">
        <v>2002</v>
      </c>
      <c r="C926" s="3" t="s">
        <v>2003</v>
      </c>
      <c r="D926" s="3" t="s">
        <v>6112</v>
      </c>
      <c r="E926" s="5">
        <v>50000</v>
      </c>
      <c r="F926" s="5">
        <v>108397.11</v>
      </c>
      <c r="G926" t="s">
        <v>8219</v>
      </c>
      <c r="H926" t="s">
        <v>8224</v>
      </c>
      <c r="I926" t="s">
        <v>8246</v>
      </c>
      <c r="J926">
        <v>1485191143</v>
      </c>
      <c r="K926">
        <v>1482599143</v>
      </c>
      <c r="L926" t="b">
        <v>1</v>
      </c>
      <c r="M926">
        <v>1375</v>
      </c>
      <c r="N926" t="b">
        <v>1</v>
      </c>
      <c r="O926" t="s">
        <v>8295</v>
      </c>
      <c r="P926" s="9">
        <f>IFERROR(F926/M926,"NULL")</f>
        <v>78.834261818181815</v>
      </c>
      <c r="Q926" t="str">
        <f>LEFT(O926,SEARCH("/",O926,1)-1)</f>
        <v>technology</v>
      </c>
      <c r="R926" t="str">
        <f>RIGHT(O926,LEN(O926)-SEARCH("/",O926,1))</f>
        <v>hardware</v>
      </c>
      <c r="S926" s="17">
        <f>(((K926/60)/60)/24)+DATE(1970,1,1)</f>
        <v>42728.71230324074</v>
      </c>
      <c r="T926" s="15">
        <f>(((J926/60)/60)/24)+DATE(1970,1,1)</f>
        <v>42758.71230324074</v>
      </c>
      <c r="U926" t="b">
        <f>AND(L926,N926)</f>
        <v>1</v>
      </c>
    </row>
    <row r="927" spans="1:21" ht="20" customHeight="1" x14ac:dyDescent="0.35">
      <c r="A927" s="13">
        <f>F927/E927</f>
        <v>3.12</v>
      </c>
      <c r="B927">
        <v>2003</v>
      </c>
      <c r="C927" s="3" t="s">
        <v>2004</v>
      </c>
      <c r="D927" s="3" t="s">
        <v>6113</v>
      </c>
      <c r="E927" s="5">
        <v>500</v>
      </c>
      <c r="F927" s="5">
        <v>1560</v>
      </c>
      <c r="G927" t="s">
        <v>8219</v>
      </c>
      <c r="H927" t="s">
        <v>8224</v>
      </c>
      <c r="I927" t="s">
        <v>8246</v>
      </c>
      <c r="J927">
        <v>1278111600</v>
      </c>
      <c r="K927">
        <v>1276830052</v>
      </c>
      <c r="L927" t="b">
        <v>1</v>
      </c>
      <c r="M927">
        <v>17</v>
      </c>
      <c r="N927" t="b">
        <v>1</v>
      </c>
      <c r="O927" t="s">
        <v>8295</v>
      </c>
      <c r="P927" s="9">
        <f>IFERROR(F927/M927,"NULL")</f>
        <v>91.764705882352942</v>
      </c>
      <c r="Q927" t="str">
        <f>LEFT(O927,SEARCH("/",O927,1)-1)</f>
        <v>technology</v>
      </c>
      <c r="R927" t="str">
        <f>RIGHT(O927,LEN(O927)-SEARCH("/",O927,1))</f>
        <v>hardware</v>
      </c>
      <c r="S927" s="17">
        <f>(((K927/60)/60)/24)+DATE(1970,1,1)</f>
        <v>40347.125601851854</v>
      </c>
      <c r="T927" s="15">
        <f>(((J927/60)/60)/24)+DATE(1970,1,1)</f>
        <v>40361.958333333336</v>
      </c>
      <c r="U927" t="b">
        <f>AND(L927,N927)</f>
        <v>1</v>
      </c>
    </row>
    <row r="928" spans="1:21" ht="20" customHeight="1" x14ac:dyDescent="0.35">
      <c r="A928" s="13">
        <f>F928/E928</f>
        <v>2.3442048</v>
      </c>
      <c r="B928">
        <v>2004</v>
      </c>
      <c r="C928" s="3" t="s">
        <v>2005</v>
      </c>
      <c r="D928" s="3" t="s">
        <v>6114</v>
      </c>
      <c r="E928" s="5">
        <v>50000</v>
      </c>
      <c r="F928" s="5">
        <v>117210.24000000001</v>
      </c>
      <c r="G928" t="s">
        <v>8219</v>
      </c>
      <c r="H928" t="s">
        <v>8224</v>
      </c>
      <c r="I928" t="s">
        <v>8246</v>
      </c>
      <c r="J928">
        <v>1405002663</v>
      </c>
      <c r="K928">
        <v>1402410663</v>
      </c>
      <c r="L928" t="b">
        <v>1</v>
      </c>
      <c r="M928">
        <v>354</v>
      </c>
      <c r="N928" t="b">
        <v>1</v>
      </c>
      <c r="O928" t="s">
        <v>8295</v>
      </c>
      <c r="P928" s="9">
        <f>IFERROR(F928/M928,"NULL")</f>
        <v>331.10237288135596</v>
      </c>
      <c r="Q928" t="str">
        <f>LEFT(O928,SEARCH("/",O928,1)-1)</f>
        <v>technology</v>
      </c>
      <c r="R928" t="str">
        <f>RIGHT(O928,LEN(O928)-SEARCH("/",O928,1))</f>
        <v>hardware</v>
      </c>
      <c r="S928" s="17">
        <f>(((K928/60)/60)/24)+DATE(1970,1,1)</f>
        <v>41800.604895833334</v>
      </c>
      <c r="T928" s="15">
        <f>(((J928/60)/60)/24)+DATE(1970,1,1)</f>
        <v>41830.604895833334</v>
      </c>
      <c r="U928" t="b">
        <f>AND(L928,N928)</f>
        <v>1</v>
      </c>
    </row>
    <row r="929" spans="1:21" ht="20" customHeight="1" x14ac:dyDescent="0.35">
      <c r="A929" s="13">
        <f>F929/E929</f>
        <v>1.236801</v>
      </c>
      <c r="B929">
        <v>2005</v>
      </c>
      <c r="C929" s="3" t="s">
        <v>2006</v>
      </c>
      <c r="D929" s="3" t="s">
        <v>6115</v>
      </c>
      <c r="E929" s="5">
        <v>30000</v>
      </c>
      <c r="F929" s="5">
        <v>37104.03</v>
      </c>
      <c r="G929" t="s">
        <v>8219</v>
      </c>
      <c r="H929" t="s">
        <v>8224</v>
      </c>
      <c r="I929" t="s">
        <v>8246</v>
      </c>
      <c r="J929">
        <v>1381895940</v>
      </c>
      <c r="K929">
        <v>1379532618</v>
      </c>
      <c r="L929" t="b">
        <v>1</v>
      </c>
      <c r="M929">
        <v>191</v>
      </c>
      <c r="N929" t="b">
        <v>1</v>
      </c>
      <c r="O929" t="s">
        <v>8295</v>
      </c>
      <c r="P929" s="9">
        <f>IFERROR(F929/M929,"NULL")</f>
        <v>194.26193717277485</v>
      </c>
      <c r="Q929" t="str">
        <f>LEFT(O929,SEARCH("/",O929,1)-1)</f>
        <v>technology</v>
      </c>
      <c r="R929" t="str">
        <f>RIGHT(O929,LEN(O929)-SEARCH("/",O929,1))</f>
        <v>hardware</v>
      </c>
      <c r="S929" s="17">
        <f>(((K929/60)/60)/24)+DATE(1970,1,1)</f>
        <v>41535.812708333331</v>
      </c>
      <c r="T929" s="15">
        <f>(((J929/60)/60)/24)+DATE(1970,1,1)</f>
        <v>41563.165972222225</v>
      </c>
      <c r="U929" t="b">
        <f>AND(L929,N929)</f>
        <v>1</v>
      </c>
    </row>
    <row r="930" spans="1:21" ht="20" customHeight="1" x14ac:dyDescent="0.35">
      <c r="A930" s="13">
        <f>F930/E930</f>
        <v>2.4784000000000002</v>
      </c>
      <c r="B930">
        <v>2006</v>
      </c>
      <c r="C930" s="3" t="s">
        <v>2007</v>
      </c>
      <c r="D930" s="3" t="s">
        <v>6116</v>
      </c>
      <c r="E930" s="5">
        <v>50000</v>
      </c>
      <c r="F930" s="5">
        <v>123920</v>
      </c>
      <c r="G930" t="s">
        <v>8219</v>
      </c>
      <c r="H930" t="s">
        <v>8224</v>
      </c>
      <c r="I930" t="s">
        <v>8246</v>
      </c>
      <c r="J930">
        <v>1417611645</v>
      </c>
      <c r="K930">
        <v>1414584045</v>
      </c>
      <c r="L930" t="b">
        <v>1</v>
      </c>
      <c r="M930">
        <v>303</v>
      </c>
      <c r="N930" t="b">
        <v>1</v>
      </c>
      <c r="O930" t="s">
        <v>8295</v>
      </c>
      <c r="P930" s="9">
        <f>IFERROR(F930/M930,"NULL")</f>
        <v>408.97689768976898</v>
      </c>
      <c r="Q930" t="str">
        <f>LEFT(O930,SEARCH("/",O930,1)-1)</f>
        <v>technology</v>
      </c>
      <c r="R930" t="str">
        <f>RIGHT(O930,LEN(O930)-SEARCH("/",O930,1))</f>
        <v>hardware</v>
      </c>
      <c r="S930" s="17">
        <f>(((K930/60)/60)/24)+DATE(1970,1,1)</f>
        <v>41941.500520833331</v>
      </c>
      <c r="T930" s="15">
        <f>(((J930/60)/60)/24)+DATE(1970,1,1)</f>
        <v>41976.542187500003</v>
      </c>
      <c r="U930" t="b">
        <f>AND(L930,N930)</f>
        <v>1</v>
      </c>
    </row>
    <row r="931" spans="1:21" ht="20" customHeight="1" x14ac:dyDescent="0.35">
      <c r="A931" s="13">
        <f>F931/E931</f>
        <v>1.157092</v>
      </c>
      <c r="B931">
        <v>2007</v>
      </c>
      <c r="C931" s="3" t="s">
        <v>2008</v>
      </c>
      <c r="D931" s="3" t="s">
        <v>6117</v>
      </c>
      <c r="E931" s="5">
        <v>10000</v>
      </c>
      <c r="F931" s="5">
        <v>11570.92</v>
      </c>
      <c r="G931" t="s">
        <v>8219</v>
      </c>
      <c r="H931" t="s">
        <v>8224</v>
      </c>
      <c r="I931" t="s">
        <v>8246</v>
      </c>
      <c r="J931">
        <v>1282622400</v>
      </c>
      <c r="K931">
        <v>1276891586</v>
      </c>
      <c r="L931" t="b">
        <v>1</v>
      </c>
      <c r="M931">
        <v>137</v>
      </c>
      <c r="N931" t="b">
        <v>1</v>
      </c>
      <c r="O931" t="s">
        <v>8295</v>
      </c>
      <c r="P931" s="9">
        <f>IFERROR(F931/M931,"NULL")</f>
        <v>84.459270072992695</v>
      </c>
      <c r="Q931" t="str">
        <f>LEFT(O931,SEARCH("/",O931,1)-1)</f>
        <v>technology</v>
      </c>
      <c r="R931" t="str">
        <f>RIGHT(O931,LEN(O931)-SEARCH("/",O931,1))</f>
        <v>hardware</v>
      </c>
      <c r="S931" s="17">
        <f>(((K931/60)/60)/24)+DATE(1970,1,1)</f>
        <v>40347.837800925925</v>
      </c>
      <c r="T931" s="15">
        <f>(((J931/60)/60)/24)+DATE(1970,1,1)</f>
        <v>40414.166666666664</v>
      </c>
      <c r="U931" t="b">
        <f>AND(L931,N931)</f>
        <v>1</v>
      </c>
    </row>
    <row r="932" spans="1:21" ht="20" customHeight="1" x14ac:dyDescent="0.35">
      <c r="A932" s="13">
        <f>F932/E932</f>
        <v>1.1707484768810599</v>
      </c>
      <c r="B932">
        <v>2008</v>
      </c>
      <c r="C932" s="3" t="s">
        <v>2009</v>
      </c>
      <c r="D932" s="3" t="s">
        <v>6118</v>
      </c>
      <c r="E932" s="5">
        <v>1570.79</v>
      </c>
      <c r="F932" s="5">
        <v>1839</v>
      </c>
      <c r="G932" t="s">
        <v>8219</v>
      </c>
      <c r="H932" t="s">
        <v>8224</v>
      </c>
      <c r="I932" t="s">
        <v>8246</v>
      </c>
      <c r="J932">
        <v>1316442622</v>
      </c>
      <c r="K932">
        <v>1312641022</v>
      </c>
      <c r="L932" t="b">
        <v>1</v>
      </c>
      <c r="M932">
        <v>41</v>
      </c>
      <c r="N932" t="b">
        <v>1</v>
      </c>
      <c r="O932" t="s">
        <v>8295</v>
      </c>
      <c r="P932" s="9">
        <f>IFERROR(F932/M932,"NULL")</f>
        <v>44.853658536585364</v>
      </c>
      <c r="Q932" t="str">
        <f>LEFT(O932,SEARCH("/",O932,1)-1)</f>
        <v>technology</v>
      </c>
      <c r="R932" t="str">
        <f>RIGHT(O932,LEN(O932)-SEARCH("/",O932,1))</f>
        <v>hardware</v>
      </c>
      <c r="S932" s="17">
        <f>(((K932/60)/60)/24)+DATE(1970,1,1)</f>
        <v>40761.604421296295</v>
      </c>
      <c r="T932" s="15">
        <f>(((J932/60)/60)/24)+DATE(1970,1,1)</f>
        <v>40805.604421296295</v>
      </c>
      <c r="U932" t="b">
        <f>AND(L932,N932)</f>
        <v>1</v>
      </c>
    </row>
    <row r="933" spans="1:21" ht="20" customHeight="1" x14ac:dyDescent="0.35">
      <c r="A933" s="13">
        <f>F933/E933</f>
        <v>3.05158</v>
      </c>
      <c r="B933">
        <v>2009</v>
      </c>
      <c r="C933" s="3" t="s">
        <v>2010</v>
      </c>
      <c r="D933" s="3" t="s">
        <v>6119</v>
      </c>
      <c r="E933" s="5">
        <v>50000</v>
      </c>
      <c r="F933" s="5">
        <v>152579</v>
      </c>
      <c r="G933" t="s">
        <v>8219</v>
      </c>
      <c r="H933" t="s">
        <v>8236</v>
      </c>
      <c r="I933" t="s">
        <v>8249</v>
      </c>
      <c r="J933">
        <v>1479890743</v>
      </c>
      <c r="K933">
        <v>1476776743</v>
      </c>
      <c r="L933" t="b">
        <v>1</v>
      </c>
      <c r="M933">
        <v>398</v>
      </c>
      <c r="N933" t="b">
        <v>1</v>
      </c>
      <c r="O933" t="s">
        <v>8295</v>
      </c>
      <c r="P933" s="9">
        <f>IFERROR(F933/M933,"NULL")</f>
        <v>383.3643216080402</v>
      </c>
      <c r="Q933" t="str">
        <f>LEFT(O933,SEARCH("/",O933,1)-1)</f>
        <v>technology</v>
      </c>
      <c r="R933" t="str">
        <f>RIGHT(O933,LEN(O933)-SEARCH("/",O933,1))</f>
        <v>hardware</v>
      </c>
      <c r="S933" s="17">
        <f>(((K933/60)/60)/24)+DATE(1970,1,1)</f>
        <v>42661.323414351849</v>
      </c>
      <c r="T933" s="15">
        <f>(((J933/60)/60)/24)+DATE(1970,1,1)</f>
        <v>42697.365081018521</v>
      </c>
      <c r="U933" t="b">
        <f>AND(L933,N933)</f>
        <v>1</v>
      </c>
    </row>
    <row r="934" spans="1:21" ht="20" customHeight="1" x14ac:dyDescent="0.35">
      <c r="A934" s="13">
        <f>F934/E934</f>
        <v>3.2005299999999997</v>
      </c>
      <c r="B934">
        <v>2010</v>
      </c>
      <c r="C934" s="3" t="s">
        <v>2011</v>
      </c>
      <c r="D934" s="3" t="s">
        <v>6120</v>
      </c>
      <c r="E934" s="5">
        <v>30000</v>
      </c>
      <c r="F934" s="5">
        <v>96015.9</v>
      </c>
      <c r="G934" t="s">
        <v>8219</v>
      </c>
      <c r="H934" t="s">
        <v>8224</v>
      </c>
      <c r="I934" t="s">
        <v>8246</v>
      </c>
      <c r="J934">
        <v>1471564491</v>
      </c>
      <c r="K934">
        <v>1468972491</v>
      </c>
      <c r="L934" t="b">
        <v>1</v>
      </c>
      <c r="M934">
        <v>1737</v>
      </c>
      <c r="N934" t="b">
        <v>1</v>
      </c>
      <c r="O934" t="s">
        <v>8295</v>
      </c>
      <c r="P934" s="9">
        <f>IFERROR(F934/M934,"NULL")</f>
        <v>55.276856649395505</v>
      </c>
      <c r="Q934" t="str">
        <f>LEFT(O934,SEARCH("/",O934,1)-1)</f>
        <v>technology</v>
      </c>
      <c r="R934" t="str">
        <f>RIGHT(O934,LEN(O934)-SEARCH("/",O934,1))</f>
        <v>hardware</v>
      </c>
      <c r="S934" s="17">
        <f>(((K934/60)/60)/24)+DATE(1970,1,1)</f>
        <v>42570.996423611112</v>
      </c>
      <c r="T934" s="15">
        <f>(((J934/60)/60)/24)+DATE(1970,1,1)</f>
        <v>42600.996423611112</v>
      </c>
      <c r="U934" t="b">
        <f>AND(L934,N934)</f>
        <v>1</v>
      </c>
    </row>
    <row r="935" spans="1:21" ht="20" customHeight="1" x14ac:dyDescent="0.35">
      <c r="A935" s="13">
        <f>F935/E935</f>
        <v>8.1956399999999991</v>
      </c>
      <c r="B935">
        <v>2011</v>
      </c>
      <c r="C935" s="3" t="s">
        <v>2012</v>
      </c>
      <c r="D935" s="3" t="s">
        <v>6121</v>
      </c>
      <c r="E935" s="5">
        <v>50000</v>
      </c>
      <c r="F935" s="5">
        <v>409782</v>
      </c>
      <c r="G935" t="s">
        <v>8219</v>
      </c>
      <c r="H935" t="s">
        <v>8239</v>
      </c>
      <c r="I935" t="s">
        <v>8249</v>
      </c>
      <c r="J935">
        <v>1452553200</v>
      </c>
      <c r="K935">
        <v>1449650173</v>
      </c>
      <c r="L935" t="b">
        <v>1</v>
      </c>
      <c r="M935">
        <v>971</v>
      </c>
      <c r="N935" t="b">
        <v>1</v>
      </c>
      <c r="O935" t="s">
        <v>8295</v>
      </c>
      <c r="P935" s="9">
        <f>IFERROR(F935/M935,"NULL")</f>
        <v>422.02059732234807</v>
      </c>
      <c r="Q935" t="str">
        <f>LEFT(O935,SEARCH("/",O935,1)-1)</f>
        <v>technology</v>
      </c>
      <c r="R935" t="str">
        <f>RIGHT(O935,LEN(O935)-SEARCH("/",O935,1))</f>
        <v>hardware</v>
      </c>
      <c r="S935" s="17">
        <f>(((K935/60)/60)/24)+DATE(1970,1,1)</f>
        <v>42347.358483796299</v>
      </c>
      <c r="T935" s="15">
        <f>(((J935/60)/60)/24)+DATE(1970,1,1)</f>
        <v>42380.958333333328</v>
      </c>
      <c r="U935" t="b">
        <f>AND(L935,N935)</f>
        <v>1</v>
      </c>
    </row>
    <row r="936" spans="1:21" ht="20" customHeight="1" x14ac:dyDescent="0.35">
      <c r="A936" s="13">
        <f>F936/E936</f>
        <v>2.3490000000000002</v>
      </c>
      <c r="B936">
        <v>2012</v>
      </c>
      <c r="C936" s="3" t="s">
        <v>2013</v>
      </c>
      <c r="D936" s="3" t="s">
        <v>6122</v>
      </c>
      <c r="E936" s="5">
        <v>5000</v>
      </c>
      <c r="F936" s="5">
        <v>11745</v>
      </c>
      <c r="G936" t="s">
        <v>8219</v>
      </c>
      <c r="H936" t="s">
        <v>8224</v>
      </c>
      <c r="I936" t="s">
        <v>8246</v>
      </c>
      <c r="J936">
        <v>1423165441</v>
      </c>
      <c r="K936">
        <v>1420573441</v>
      </c>
      <c r="L936" t="b">
        <v>1</v>
      </c>
      <c r="M936">
        <v>183</v>
      </c>
      <c r="N936" t="b">
        <v>1</v>
      </c>
      <c r="O936" t="s">
        <v>8295</v>
      </c>
      <c r="P936" s="9">
        <f>IFERROR(F936/M936,"NULL")</f>
        <v>64.180327868852459</v>
      </c>
      <c r="Q936" t="str">
        <f>LEFT(O936,SEARCH("/",O936,1)-1)</f>
        <v>technology</v>
      </c>
      <c r="R936" t="str">
        <f>RIGHT(O936,LEN(O936)-SEARCH("/",O936,1))</f>
        <v>hardware</v>
      </c>
      <c r="S936" s="17">
        <f>(((K936/60)/60)/24)+DATE(1970,1,1)</f>
        <v>42010.822233796294</v>
      </c>
      <c r="T936" s="15">
        <f>(((J936/60)/60)/24)+DATE(1970,1,1)</f>
        <v>42040.822233796294</v>
      </c>
      <c r="U936" t="b">
        <f>AND(L936,N936)</f>
        <v>1</v>
      </c>
    </row>
    <row r="937" spans="1:21" ht="20" customHeight="1" x14ac:dyDescent="0.35">
      <c r="A937" s="13">
        <f>F937/E937</f>
        <v>4.9491375</v>
      </c>
      <c r="B937">
        <v>2013</v>
      </c>
      <c r="C937" s="3" t="s">
        <v>2014</v>
      </c>
      <c r="D937" s="3" t="s">
        <v>6123</v>
      </c>
      <c r="E937" s="5">
        <v>160000</v>
      </c>
      <c r="F937" s="5">
        <v>791862</v>
      </c>
      <c r="G937" t="s">
        <v>8219</v>
      </c>
      <c r="H937" t="s">
        <v>8224</v>
      </c>
      <c r="I937" t="s">
        <v>8246</v>
      </c>
      <c r="J937">
        <v>1468019014</v>
      </c>
      <c r="K937">
        <v>1462835014</v>
      </c>
      <c r="L937" t="b">
        <v>1</v>
      </c>
      <c r="M937">
        <v>4562</v>
      </c>
      <c r="N937" t="b">
        <v>1</v>
      </c>
      <c r="O937" t="s">
        <v>8295</v>
      </c>
      <c r="P937" s="9">
        <f>IFERROR(F937/M937,"NULL")</f>
        <v>173.57781674704077</v>
      </c>
      <c r="Q937" t="str">
        <f>LEFT(O937,SEARCH("/",O937,1)-1)</f>
        <v>technology</v>
      </c>
      <c r="R937" t="str">
        <f>RIGHT(O937,LEN(O937)-SEARCH("/",O937,1))</f>
        <v>hardware</v>
      </c>
      <c r="S937" s="17">
        <f>(((K937/60)/60)/24)+DATE(1970,1,1)</f>
        <v>42499.960810185185</v>
      </c>
      <c r="T937" s="15">
        <f>(((J937/60)/60)/24)+DATE(1970,1,1)</f>
        <v>42559.960810185185</v>
      </c>
      <c r="U937" t="b">
        <f>AND(L937,N937)</f>
        <v>1</v>
      </c>
    </row>
    <row r="938" spans="1:21" ht="20" customHeight="1" x14ac:dyDescent="0.35">
      <c r="A938" s="13">
        <f>F938/E938</f>
        <v>78.137822333333332</v>
      </c>
      <c r="B938">
        <v>2014</v>
      </c>
      <c r="C938" s="3" t="s">
        <v>2015</v>
      </c>
      <c r="D938" s="3" t="s">
        <v>6124</v>
      </c>
      <c r="E938" s="5">
        <v>30000</v>
      </c>
      <c r="F938" s="5">
        <v>2344134.67</v>
      </c>
      <c r="G938" t="s">
        <v>8219</v>
      </c>
      <c r="H938" t="s">
        <v>8224</v>
      </c>
      <c r="I938" t="s">
        <v>8246</v>
      </c>
      <c r="J938">
        <v>1364184539</v>
      </c>
      <c r="K938">
        <v>1361250539</v>
      </c>
      <c r="L938" t="b">
        <v>1</v>
      </c>
      <c r="M938">
        <v>26457</v>
      </c>
      <c r="N938" t="b">
        <v>1</v>
      </c>
      <c r="O938" t="s">
        <v>8295</v>
      </c>
      <c r="P938" s="9">
        <f>IFERROR(F938/M938,"NULL")</f>
        <v>88.601680840609291</v>
      </c>
      <c r="Q938" t="str">
        <f>LEFT(O938,SEARCH("/",O938,1)-1)</f>
        <v>technology</v>
      </c>
      <c r="R938" t="str">
        <f>RIGHT(O938,LEN(O938)-SEARCH("/",O938,1))</f>
        <v>hardware</v>
      </c>
      <c r="S938" s="17">
        <f>(((K938/60)/60)/24)+DATE(1970,1,1)</f>
        <v>41324.214571759258</v>
      </c>
      <c r="T938" s="15">
        <f>(((J938/60)/60)/24)+DATE(1970,1,1)</f>
        <v>41358.172905092593</v>
      </c>
      <c r="U938" t="b">
        <f>AND(L938,N938)</f>
        <v>1</v>
      </c>
    </row>
    <row r="939" spans="1:21" ht="20" customHeight="1" x14ac:dyDescent="0.35">
      <c r="A939" s="13">
        <f>F939/E939</f>
        <v>1.1300013888888889</v>
      </c>
      <c r="B939">
        <v>2015</v>
      </c>
      <c r="C939" s="3" t="s">
        <v>2016</v>
      </c>
      <c r="D939" s="3" t="s">
        <v>6125</v>
      </c>
      <c r="E939" s="5">
        <v>7200</v>
      </c>
      <c r="F939" s="5">
        <v>8136.01</v>
      </c>
      <c r="G939" t="s">
        <v>8219</v>
      </c>
      <c r="H939" t="s">
        <v>8224</v>
      </c>
      <c r="I939" t="s">
        <v>8246</v>
      </c>
      <c r="J939">
        <v>1315602163</v>
      </c>
      <c r="K939">
        <v>1313010163</v>
      </c>
      <c r="L939" t="b">
        <v>1</v>
      </c>
      <c r="M939">
        <v>162</v>
      </c>
      <c r="N939" t="b">
        <v>1</v>
      </c>
      <c r="O939" t="s">
        <v>8295</v>
      </c>
      <c r="P939" s="9">
        <f>IFERROR(F939/M939,"NULL")</f>
        <v>50.222283950617282</v>
      </c>
      <c r="Q939" t="str">
        <f>LEFT(O939,SEARCH("/",O939,1)-1)</f>
        <v>technology</v>
      </c>
      <c r="R939" t="str">
        <f>RIGHT(O939,LEN(O939)-SEARCH("/",O939,1))</f>
        <v>hardware</v>
      </c>
      <c r="S939" s="17">
        <f>(((K939/60)/60)/24)+DATE(1970,1,1)</f>
        <v>40765.876886574071</v>
      </c>
      <c r="T939" s="15">
        <f>(((J939/60)/60)/24)+DATE(1970,1,1)</f>
        <v>40795.876886574071</v>
      </c>
      <c r="U939" t="b">
        <f>AND(L939,N939)</f>
        <v>1</v>
      </c>
    </row>
    <row r="940" spans="1:21" ht="20" customHeight="1" x14ac:dyDescent="0.35">
      <c r="A940" s="13">
        <f>F940/E940</f>
        <v>9.2154220000000002</v>
      </c>
      <c r="B940">
        <v>2016</v>
      </c>
      <c r="C940" s="3" t="s">
        <v>2017</v>
      </c>
      <c r="D940" s="3" t="s">
        <v>6126</v>
      </c>
      <c r="E940" s="5">
        <v>10000</v>
      </c>
      <c r="F940" s="5">
        <v>92154.22</v>
      </c>
      <c r="G940" t="s">
        <v>8219</v>
      </c>
      <c r="H940" t="s">
        <v>8224</v>
      </c>
      <c r="I940" t="s">
        <v>8246</v>
      </c>
      <c r="J940">
        <v>1362863299</v>
      </c>
      <c r="K940">
        <v>1360271299</v>
      </c>
      <c r="L940" t="b">
        <v>1</v>
      </c>
      <c r="M940">
        <v>479</v>
      </c>
      <c r="N940" t="b">
        <v>1</v>
      </c>
      <c r="O940" t="s">
        <v>8295</v>
      </c>
      <c r="P940" s="9">
        <f>IFERROR(F940/M940,"NULL")</f>
        <v>192.38876826722338</v>
      </c>
      <c r="Q940" t="str">
        <f>LEFT(O940,SEARCH("/",O940,1)-1)</f>
        <v>technology</v>
      </c>
      <c r="R940" t="str">
        <f>RIGHT(O940,LEN(O940)-SEARCH("/",O940,1))</f>
        <v>hardware</v>
      </c>
      <c r="S940" s="17">
        <f>(((K940/60)/60)/24)+DATE(1970,1,1)</f>
        <v>41312.88077546296</v>
      </c>
      <c r="T940" s="15">
        <f>(((J940/60)/60)/24)+DATE(1970,1,1)</f>
        <v>41342.88077546296</v>
      </c>
      <c r="U940" t="b">
        <f>AND(L940,N940)</f>
        <v>1</v>
      </c>
    </row>
    <row r="941" spans="1:21" ht="20" customHeight="1" x14ac:dyDescent="0.35">
      <c r="A941" s="13">
        <f>F941/E941</f>
        <v>1.2510239999999999</v>
      </c>
      <c r="B941">
        <v>2017</v>
      </c>
      <c r="C941" s="3" t="s">
        <v>2018</v>
      </c>
      <c r="D941" s="3" t="s">
        <v>6127</v>
      </c>
      <c r="E941" s="5">
        <v>25000</v>
      </c>
      <c r="F941" s="5">
        <v>31275.599999999999</v>
      </c>
      <c r="G941" t="s">
        <v>8219</v>
      </c>
      <c r="H941" t="s">
        <v>8224</v>
      </c>
      <c r="I941" t="s">
        <v>8246</v>
      </c>
      <c r="J941">
        <v>1332561600</v>
      </c>
      <c r="K941">
        <v>1329873755</v>
      </c>
      <c r="L941" t="b">
        <v>1</v>
      </c>
      <c r="M941">
        <v>426</v>
      </c>
      <c r="N941" t="b">
        <v>1</v>
      </c>
      <c r="O941" t="s">
        <v>8295</v>
      </c>
      <c r="P941" s="9">
        <f>IFERROR(F941/M941,"NULL")</f>
        <v>73.416901408450698</v>
      </c>
      <c r="Q941" t="str">
        <f>LEFT(O941,SEARCH("/",O941,1)-1)</f>
        <v>technology</v>
      </c>
      <c r="R941" t="str">
        <f>RIGHT(O941,LEN(O941)-SEARCH("/",O941,1))</f>
        <v>hardware</v>
      </c>
      <c r="S941" s="17">
        <f>(((K941/60)/60)/24)+DATE(1970,1,1)</f>
        <v>40961.057349537034</v>
      </c>
      <c r="T941" s="15">
        <f>(((J941/60)/60)/24)+DATE(1970,1,1)</f>
        <v>40992.166666666664</v>
      </c>
      <c r="U941" t="b">
        <f>AND(L941,N941)</f>
        <v>1</v>
      </c>
    </row>
    <row r="942" spans="1:21" ht="20" customHeight="1" x14ac:dyDescent="0.35">
      <c r="A942" s="13">
        <f>F942/E942</f>
        <v>1.0224343076923077</v>
      </c>
      <c r="B942">
        <v>2018</v>
      </c>
      <c r="C942" s="3" t="s">
        <v>2019</v>
      </c>
      <c r="D942" s="3" t="s">
        <v>6128</v>
      </c>
      <c r="E942" s="5">
        <v>65000</v>
      </c>
      <c r="F942" s="5">
        <v>66458.23</v>
      </c>
      <c r="G942" t="s">
        <v>8219</v>
      </c>
      <c r="H942" t="s">
        <v>8241</v>
      </c>
      <c r="I942" t="s">
        <v>8249</v>
      </c>
      <c r="J942">
        <v>1439455609</v>
      </c>
      <c r="K942">
        <v>1436863609</v>
      </c>
      <c r="L942" t="b">
        <v>1</v>
      </c>
      <c r="M942">
        <v>450</v>
      </c>
      <c r="N942" t="b">
        <v>1</v>
      </c>
      <c r="O942" t="s">
        <v>8295</v>
      </c>
      <c r="P942" s="9">
        <f>IFERROR(F942/M942,"NULL")</f>
        <v>147.68495555555555</v>
      </c>
      <c r="Q942" t="str">
        <f>LEFT(O942,SEARCH("/",O942,1)-1)</f>
        <v>technology</v>
      </c>
      <c r="R942" t="str">
        <f>RIGHT(O942,LEN(O942)-SEARCH("/",O942,1))</f>
        <v>hardware</v>
      </c>
      <c r="S942" s="17">
        <f>(((K942/60)/60)/24)+DATE(1970,1,1)</f>
        <v>42199.365844907406</v>
      </c>
      <c r="T942" s="15">
        <f>(((J942/60)/60)/24)+DATE(1970,1,1)</f>
        <v>42229.365844907406</v>
      </c>
      <c r="U942" t="b">
        <f>AND(L942,N942)</f>
        <v>1</v>
      </c>
    </row>
    <row r="943" spans="1:21" ht="20" customHeight="1" x14ac:dyDescent="0.35">
      <c r="A943" s="13">
        <f>F943/E943</f>
        <v>4.8490975000000001</v>
      </c>
      <c r="B943">
        <v>2019</v>
      </c>
      <c r="C943" s="3" t="s">
        <v>2020</v>
      </c>
      <c r="D943" s="3" t="s">
        <v>6129</v>
      </c>
      <c r="E943" s="5">
        <v>40000</v>
      </c>
      <c r="F943" s="5">
        <v>193963.9</v>
      </c>
      <c r="G943" t="s">
        <v>8219</v>
      </c>
      <c r="H943" t="s">
        <v>8224</v>
      </c>
      <c r="I943" t="s">
        <v>8246</v>
      </c>
      <c r="J943">
        <v>1474563621</v>
      </c>
      <c r="K943">
        <v>1471971621</v>
      </c>
      <c r="L943" t="b">
        <v>1</v>
      </c>
      <c r="M943">
        <v>1780</v>
      </c>
      <c r="N943" t="b">
        <v>1</v>
      </c>
      <c r="O943" t="s">
        <v>8295</v>
      </c>
      <c r="P943" s="9">
        <f>IFERROR(F943/M943,"NULL")</f>
        <v>108.96848314606741</v>
      </c>
      <c r="Q943" t="str">
        <f>LEFT(O943,SEARCH("/",O943,1)-1)</f>
        <v>technology</v>
      </c>
      <c r="R943" t="str">
        <f>RIGHT(O943,LEN(O943)-SEARCH("/",O943,1))</f>
        <v>hardware</v>
      </c>
      <c r="S943" s="17">
        <f>(((K943/60)/60)/24)+DATE(1970,1,1)</f>
        <v>42605.70857638889</v>
      </c>
      <c r="T943" s="15">
        <f>(((J943/60)/60)/24)+DATE(1970,1,1)</f>
        <v>42635.70857638889</v>
      </c>
      <c r="U943" t="b">
        <f>AND(L943,N943)</f>
        <v>1</v>
      </c>
    </row>
    <row r="944" spans="1:21" ht="20" customHeight="1" x14ac:dyDescent="0.35">
      <c r="A944" s="13">
        <f>F944/E944</f>
        <v>1.9233333333333333</v>
      </c>
      <c r="B944">
        <v>2020</v>
      </c>
      <c r="C944" s="3" t="s">
        <v>2021</v>
      </c>
      <c r="D944" s="3" t="s">
        <v>6130</v>
      </c>
      <c r="E944" s="5">
        <v>1500</v>
      </c>
      <c r="F944" s="5">
        <v>2885</v>
      </c>
      <c r="G944" t="s">
        <v>8219</v>
      </c>
      <c r="H944" t="s">
        <v>8224</v>
      </c>
      <c r="I944" t="s">
        <v>8246</v>
      </c>
      <c r="J944">
        <v>1400108640</v>
      </c>
      <c r="K944">
        <v>1396923624</v>
      </c>
      <c r="L944" t="b">
        <v>1</v>
      </c>
      <c r="M944">
        <v>122</v>
      </c>
      <c r="N944" t="b">
        <v>1</v>
      </c>
      <c r="O944" t="s">
        <v>8295</v>
      </c>
      <c r="P944" s="9">
        <f>IFERROR(F944/M944,"NULL")</f>
        <v>23.647540983606557</v>
      </c>
      <c r="Q944" t="str">
        <f>LEFT(O944,SEARCH("/",O944,1)-1)</f>
        <v>technology</v>
      </c>
      <c r="R944" t="str">
        <f>RIGHT(O944,LEN(O944)-SEARCH("/",O944,1))</f>
        <v>hardware</v>
      </c>
      <c r="S944" s="17">
        <f>(((K944/60)/60)/24)+DATE(1970,1,1)</f>
        <v>41737.097499999996</v>
      </c>
      <c r="T944" s="15">
        <f>(((J944/60)/60)/24)+DATE(1970,1,1)</f>
        <v>41773.961111111108</v>
      </c>
      <c r="U944" t="b">
        <f>AND(L944,N944)</f>
        <v>1</v>
      </c>
    </row>
    <row r="945" spans="1:21" ht="20" customHeight="1" x14ac:dyDescent="0.35">
      <c r="A945" s="13">
        <f>F945/E945</f>
        <v>2.8109999999999999</v>
      </c>
      <c r="B945">
        <v>2021</v>
      </c>
      <c r="C945" s="3" t="s">
        <v>2022</v>
      </c>
      <c r="D945" s="3" t="s">
        <v>6131</v>
      </c>
      <c r="E945" s="5">
        <v>5000</v>
      </c>
      <c r="F945" s="5">
        <v>14055</v>
      </c>
      <c r="G945" t="s">
        <v>8219</v>
      </c>
      <c r="H945" t="s">
        <v>8224</v>
      </c>
      <c r="I945" t="s">
        <v>8246</v>
      </c>
      <c r="J945">
        <v>1411522897</v>
      </c>
      <c r="K945">
        <v>1407634897</v>
      </c>
      <c r="L945" t="b">
        <v>1</v>
      </c>
      <c r="M945">
        <v>95</v>
      </c>
      <c r="N945" t="b">
        <v>1</v>
      </c>
      <c r="O945" t="s">
        <v>8295</v>
      </c>
      <c r="P945" s="9">
        <f>IFERROR(F945/M945,"NULL")</f>
        <v>147.94736842105263</v>
      </c>
      <c r="Q945" t="str">
        <f>LEFT(O945,SEARCH("/",O945,1)-1)</f>
        <v>technology</v>
      </c>
      <c r="R945" t="str">
        <f>RIGHT(O945,LEN(O945)-SEARCH("/",O945,1))</f>
        <v>hardware</v>
      </c>
      <c r="S945" s="17">
        <f>(((K945/60)/60)/24)+DATE(1970,1,1)</f>
        <v>41861.070567129631</v>
      </c>
      <c r="T945" s="15">
        <f>(((J945/60)/60)/24)+DATE(1970,1,1)</f>
        <v>41906.070567129631</v>
      </c>
      <c r="U945" t="b">
        <f>AND(L945,N945)</f>
        <v>1</v>
      </c>
    </row>
    <row r="946" spans="1:21" ht="20" customHeight="1" x14ac:dyDescent="0.35">
      <c r="A946" s="13">
        <f>F946/E946</f>
        <v>1.2513700000000001</v>
      </c>
      <c r="B946">
        <v>2022</v>
      </c>
      <c r="C946" s="3" t="s">
        <v>2023</v>
      </c>
      <c r="D946" s="3" t="s">
        <v>6132</v>
      </c>
      <c r="E946" s="5">
        <v>100000</v>
      </c>
      <c r="F946" s="5">
        <v>125137</v>
      </c>
      <c r="G946" t="s">
        <v>8219</v>
      </c>
      <c r="H946" t="s">
        <v>8224</v>
      </c>
      <c r="I946" t="s">
        <v>8246</v>
      </c>
      <c r="J946">
        <v>1465652372</v>
      </c>
      <c r="K946">
        <v>1463060372</v>
      </c>
      <c r="L946" t="b">
        <v>1</v>
      </c>
      <c r="M946">
        <v>325</v>
      </c>
      <c r="N946" t="b">
        <v>1</v>
      </c>
      <c r="O946" t="s">
        <v>8295</v>
      </c>
      <c r="P946" s="9">
        <f>IFERROR(F946/M946,"NULL")</f>
        <v>385.03692307692307</v>
      </c>
      <c r="Q946" t="str">
        <f>LEFT(O946,SEARCH("/",O946,1)-1)</f>
        <v>technology</v>
      </c>
      <c r="R946" t="str">
        <f>RIGHT(O946,LEN(O946)-SEARCH("/",O946,1))</f>
        <v>hardware</v>
      </c>
      <c r="S946" s="17">
        <f>(((K946/60)/60)/24)+DATE(1970,1,1)</f>
        <v>42502.569120370375</v>
      </c>
      <c r="T946" s="15">
        <f>(((J946/60)/60)/24)+DATE(1970,1,1)</f>
        <v>42532.569120370375</v>
      </c>
      <c r="U946" t="b">
        <f>AND(L946,N946)</f>
        <v>1</v>
      </c>
    </row>
    <row r="947" spans="1:21" ht="20" customHeight="1" x14ac:dyDescent="0.35">
      <c r="A947" s="13">
        <f>F947/E947</f>
        <v>1.61459</v>
      </c>
      <c r="B947">
        <v>2023</v>
      </c>
      <c r="C947" s="3" t="s">
        <v>2024</v>
      </c>
      <c r="D947" s="3" t="s">
        <v>6133</v>
      </c>
      <c r="E947" s="5">
        <v>100000</v>
      </c>
      <c r="F947" s="5">
        <v>161459</v>
      </c>
      <c r="G947" t="s">
        <v>8219</v>
      </c>
      <c r="H947" t="s">
        <v>8224</v>
      </c>
      <c r="I947" t="s">
        <v>8246</v>
      </c>
      <c r="J947">
        <v>1434017153</v>
      </c>
      <c r="K947">
        <v>1431425153</v>
      </c>
      <c r="L947" t="b">
        <v>1</v>
      </c>
      <c r="M947">
        <v>353</v>
      </c>
      <c r="N947" t="b">
        <v>1</v>
      </c>
      <c r="O947" t="s">
        <v>8295</v>
      </c>
      <c r="P947" s="9">
        <f>IFERROR(F947/M947,"NULL")</f>
        <v>457.39093484419266</v>
      </c>
      <c r="Q947" t="str">
        <f>LEFT(O947,SEARCH("/",O947,1)-1)</f>
        <v>technology</v>
      </c>
      <c r="R947" t="str">
        <f>RIGHT(O947,LEN(O947)-SEARCH("/",O947,1))</f>
        <v>hardware</v>
      </c>
      <c r="S947" s="17">
        <f>(((K947/60)/60)/24)+DATE(1970,1,1)</f>
        <v>42136.420752314814</v>
      </c>
      <c r="T947" s="15">
        <f>(((J947/60)/60)/24)+DATE(1970,1,1)</f>
        <v>42166.420752314814</v>
      </c>
      <c r="U947" t="b">
        <f>AND(L947,N947)</f>
        <v>1</v>
      </c>
    </row>
    <row r="948" spans="1:21" ht="20" customHeight="1" x14ac:dyDescent="0.35">
      <c r="A948" s="13">
        <f>F948/E948</f>
        <v>5.8535000000000004</v>
      </c>
      <c r="B948">
        <v>2024</v>
      </c>
      <c r="C948" s="3" t="s">
        <v>2025</v>
      </c>
      <c r="D948" s="3" t="s">
        <v>6134</v>
      </c>
      <c r="E948" s="5">
        <v>4000</v>
      </c>
      <c r="F948" s="5">
        <v>23414</v>
      </c>
      <c r="G948" t="s">
        <v>8219</v>
      </c>
      <c r="H948" t="s">
        <v>8224</v>
      </c>
      <c r="I948" t="s">
        <v>8246</v>
      </c>
      <c r="J948">
        <v>1344826800</v>
      </c>
      <c r="K948">
        <v>1341875544</v>
      </c>
      <c r="L948" t="b">
        <v>1</v>
      </c>
      <c r="M948">
        <v>105</v>
      </c>
      <c r="N948" t="b">
        <v>1</v>
      </c>
      <c r="O948" t="s">
        <v>8295</v>
      </c>
      <c r="P948" s="9">
        <f>IFERROR(F948/M948,"NULL")</f>
        <v>222.99047619047619</v>
      </c>
      <c r="Q948" t="str">
        <f>LEFT(O948,SEARCH("/",O948,1)-1)</f>
        <v>technology</v>
      </c>
      <c r="R948" t="str">
        <f>RIGHT(O948,LEN(O948)-SEARCH("/",O948,1))</f>
        <v>hardware</v>
      </c>
      <c r="S948" s="17">
        <f>(((K948/60)/60)/24)+DATE(1970,1,1)</f>
        <v>41099.966944444444</v>
      </c>
      <c r="T948" s="15">
        <f>(((J948/60)/60)/24)+DATE(1970,1,1)</f>
        <v>41134.125</v>
      </c>
      <c r="U948" t="b">
        <f>AND(L948,N948)</f>
        <v>1</v>
      </c>
    </row>
    <row r="949" spans="1:21" ht="20" customHeight="1" x14ac:dyDescent="0.35">
      <c r="A949" s="13">
        <f>F949/E949</f>
        <v>2.0114999999999998</v>
      </c>
      <c r="B949">
        <v>2025</v>
      </c>
      <c r="C949" s="3" t="s">
        <v>2026</v>
      </c>
      <c r="D949" s="3" t="s">
        <v>6135</v>
      </c>
      <c r="E949" s="5">
        <v>80000</v>
      </c>
      <c r="F949" s="5">
        <v>160920</v>
      </c>
      <c r="G949" t="s">
        <v>8219</v>
      </c>
      <c r="H949" t="s">
        <v>8236</v>
      </c>
      <c r="I949" t="s">
        <v>8249</v>
      </c>
      <c r="J949">
        <v>1433996746</v>
      </c>
      <c r="K949">
        <v>1431404746</v>
      </c>
      <c r="L949" t="b">
        <v>1</v>
      </c>
      <c r="M949">
        <v>729</v>
      </c>
      <c r="N949" t="b">
        <v>1</v>
      </c>
      <c r="O949" t="s">
        <v>8295</v>
      </c>
      <c r="P949" s="9">
        <f>IFERROR(F949/M949,"NULL")</f>
        <v>220.74074074074073</v>
      </c>
      <c r="Q949" t="str">
        <f>LEFT(O949,SEARCH("/",O949,1)-1)</f>
        <v>technology</v>
      </c>
      <c r="R949" t="str">
        <f>RIGHT(O949,LEN(O949)-SEARCH("/",O949,1))</f>
        <v>hardware</v>
      </c>
      <c r="S949" s="17">
        <f>(((K949/60)/60)/24)+DATE(1970,1,1)</f>
        <v>42136.184560185182</v>
      </c>
      <c r="T949" s="15">
        <f>(((J949/60)/60)/24)+DATE(1970,1,1)</f>
        <v>42166.184560185182</v>
      </c>
      <c r="U949" t="b">
        <f>AND(L949,N949)</f>
        <v>1</v>
      </c>
    </row>
    <row r="950" spans="1:21" ht="20" customHeight="1" x14ac:dyDescent="0.35">
      <c r="A950" s="13">
        <f>F950/E950</f>
        <v>1.3348307999999998</v>
      </c>
      <c r="B950">
        <v>2026</v>
      </c>
      <c r="C950" s="3" t="s">
        <v>2027</v>
      </c>
      <c r="D950" s="3" t="s">
        <v>6136</v>
      </c>
      <c r="E950" s="5">
        <v>25000</v>
      </c>
      <c r="F950" s="5">
        <v>33370.769999999997</v>
      </c>
      <c r="G950" t="s">
        <v>8219</v>
      </c>
      <c r="H950" t="s">
        <v>8224</v>
      </c>
      <c r="I950" t="s">
        <v>8246</v>
      </c>
      <c r="J950">
        <v>1398052740</v>
      </c>
      <c r="K950">
        <v>1394127585</v>
      </c>
      <c r="L950" t="b">
        <v>1</v>
      </c>
      <c r="M950">
        <v>454</v>
      </c>
      <c r="N950" t="b">
        <v>1</v>
      </c>
      <c r="O950" t="s">
        <v>8295</v>
      </c>
      <c r="P950" s="9">
        <f>IFERROR(F950/M950,"NULL")</f>
        <v>73.503898678414089</v>
      </c>
      <c r="Q950" t="str">
        <f>LEFT(O950,SEARCH("/",O950,1)-1)</f>
        <v>technology</v>
      </c>
      <c r="R950" t="str">
        <f>RIGHT(O950,LEN(O950)-SEARCH("/",O950,1))</f>
        <v>hardware</v>
      </c>
      <c r="S950" s="17">
        <f>(((K950/60)/60)/24)+DATE(1970,1,1)</f>
        <v>41704.735937500001</v>
      </c>
      <c r="T950" s="15">
        <f>(((J950/60)/60)/24)+DATE(1970,1,1)</f>
        <v>41750.165972222225</v>
      </c>
      <c r="U950" t="b">
        <f>AND(L950,N950)</f>
        <v>1</v>
      </c>
    </row>
    <row r="951" spans="1:21" ht="20" customHeight="1" x14ac:dyDescent="0.35">
      <c r="A951" s="13">
        <f>F951/E951</f>
        <v>1.2024900000000001</v>
      </c>
      <c r="B951">
        <v>2027</v>
      </c>
      <c r="C951" s="3" t="s">
        <v>2028</v>
      </c>
      <c r="D951" s="3" t="s">
        <v>6137</v>
      </c>
      <c r="E951" s="5">
        <v>100000</v>
      </c>
      <c r="F951" s="5">
        <v>120249</v>
      </c>
      <c r="G951" t="s">
        <v>8219</v>
      </c>
      <c r="H951" t="s">
        <v>8224</v>
      </c>
      <c r="I951" t="s">
        <v>8246</v>
      </c>
      <c r="J951">
        <v>1427740319</v>
      </c>
      <c r="K951">
        <v>1423855919</v>
      </c>
      <c r="L951" t="b">
        <v>1</v>
      </c>
      <c r="M951">
        <v>539</v>
      </c>
      <c r="N951" t="b">
        <v>1</v>
      </c>
      <c r="O951" t="s">
        <v>8295</v>
      </c>
      <c r="P951" s="9">
        <f>IFERROR(F951/M951,"NULL")</f>
        <v>223.09647495361781</v>
      </c>
      <c r="Q951" t="str">
        <f>LEFT(O951,SEARCH("/",O951,1)-1)</f>
        <v>technology</v>
      </c>
      <c r="R951" t="str">
        <f>RIGHT(O951,LEN(O951)-SEARCH("/",O951,1))</f>
        <v>hardware</v>
      </c>
      <c r="S951" s="17">
        <f>(((K951/60)/60)/24)+DATE(1970,1,1)</f>
        <v>42048.813877314817</v>
      </c>
      <c r="T951" s="15">
        <f>(((J951/60)/60)/24)+DATE(1970,1,1)</f>
        <v>42093.772210648152</v>
      </c>
      <c r="U951" t="b">
        <f>AND(L951,N951)</f>
        <v>1</v>
      </c>
    </row>
    <row r="952" spans="1:21" ht="20" customHeight="1" x14ac:dyDescent="0.35">
      <c r="A952" s="13">
        <f>F952/E952</f>
        <v>1.2616666666666667</v>
      </c>
      <c r="B952">
        <v>2028</v>
      </c>
      <c r="C952" s="3" t="s">
        <v>2029</v>
      </c>
      <c r="D952" s="3" t="s">
        <v>6138</v>
      </c>
      <c r="E952" s="5">
        <v>3000</v>
      </c>
      <c r="F952" s="5">
        <v>3785</v>
      </c>
      <c r="G952" t="s">
        <v>8219</v>
      </c>
      <c r="H952" t="s">
        <v>8224</v>
      </c>
      <c r="I952" t="s">
        <v>8246</v>
      </c>
      <c r="J952">
        <v>1268690100</v>
      </c>
      <c r="K952">
        <v>1265493806</v>
      </c>
      <c r="L952" t="b">
        <v>1</v>
      </c>
      <c r="M952">
        <v>79</v>
      </c>
      <c r="N952" t="b">
        <v>1</v>
      </c>
      <c r="O952" t="s">
        <v>8295</v>
      </c>
      <c r="P952" s="9">
        <f>IFERROR(F952/M952,"NULL")</f>
        <v>47.911392405063289</v>
      </c>
      <c r="Q952" t="str">
        <f>LEFT(O952,SEARCH("/",O952,1)-1)</f>
        <v>technology</v>
      </c>
      <c r="R952" t="str">
        <f>RIGHT(O952,LEN(O952)-SEARCH("/",O952,1))</f>
        <v>hardware</v>
      </c>
      <c r="S952" s="17">
        <f>(((K952/60)/60)/24)+DATE(1970,1,1)</f>
        <v>40215.919050925928</v>
      </c>
      <c r="T952" s="15">
        <f>(((J952/60)/60)/24)+DATE(1970,1,1)</f>
        <v>40252.913194444445</v>
      </c>
      <c r="U952" t="b">
        <f>AND(L952,N952)</f>
        <v>1</v>
      </c>
    </row>
    <row r="953" spans="1:21" ht="20" customHeight="1" x14ac:dyDescent="0.35">
      <c r="A953" s="13">
        <f>F953/E953</f>
        <v>3.6120000000000001</v>
      </c>
      <c r="B953">
        <v>2029</v>
      </c>
      <c r="C953" s="3" t="s">
        <v>2030</v>
      </c>
      <c r="D953" s="3" t="s">
        <v>6139</v>
      </c>
      <c r="E953" s="5">
        <v>2500</v>
      </c>
      <c r="F953" s="5">
        <v>9030</v>
      </c>
      <c r="G953" t="s">
        <v>8219</v>
      </c>
      <c r="H953" t="s">
        <v>8224</v>
      </c>
      <c r="I953" t="s">
        <v>8246</v>
      </c>
      <c r="J953">
        <v>1409099481</v>
      </c>
      <c r="K953">
        <v>1406507481</v>
      </c>
      <c r="L953" t="b">
        <v>1</v>
      </c>
      <c r="M953">
        <v>94</v>
      </c>
      <c r="N953" t="b">
        <v>1</v>
      </c>
      <c r="O953" t="s">
        <v>8295</v>
      </c>
      <c r="P953" s="9">
        <f>IFERROR(F953/M953,"NULL")</f>
        <v>96.063829787234042</v>
      </c>
      <c r="Q953" t="str">
        <f>LEFT(O953,SEARCH("/",O953,1)-1)</f>
        <v>technology</v>
      </c>
      <c r="R953" t="str">
        <f>RIGHT(O953,LEN(O953)-SEARCH("/",O953,1))</f>
        <v>hardware</v>
      </c>
      <c r="S953" s="17">
        <f>(((K953/60)/60)/24)+DATE(1970,1,1)</f>
        <v>41848.021770833337</v>
      </c>
      <c r="T953" s="15">
        <f>(((J953/60)/60)/24)+DATE(1970,1,1)</f>
        <v>41878.021770833337</v>
      </c>
      <c r="U953" t="b">
        <f>AND(L953,N953)</f>
        <v>1</v>
      </c>
    </row>
    <row r="954" spans="1:21" ht="20" customHeight="1" x14ac:dyDescent="0.35">
      <c r="A954" s="13">
        <f>F954/E954</f>
        <v>2.26239013671875</v>
      </c>
      <c r="B954">
        <v>2030</v>
      </c>
      <c r="C954" s="3" t="s">
        <v>2031</v>
      </c>
      <c r="D954" s="3" t="s">
        <v>6140</v>
      </c>
      <c r="E954" s="5">
        <v>32768</v>
      </c>
      <c r="F954" s="5">
        <v>74134</v>
      </c>
      <c r="G954" t="s">
        <v>8219</v>
      </c>
      <c r="H954" t="s">
        <v>8225</v>
      </c>
      <c r="I954" t="s">
        <v>8247</v>
      </c>
      <c r="J954">
        <v>1354233296</v>
      </c>
      <c r="K954">
        <v>1351641296</v>
      </c>
      <c r="L954" t="b">
        <v>1</v>
      </c>
      <c r="M954">
        <v>625</v>
      </c>
      <c r="N954" t="b">
        <v>1</v>
      </c>
      <c r="O954" t="s">
        <v>8295</v>
      </c>
      <c r="P954" s="9">
        <f>IFERROR(F954/M954,"NULL")</f>
        <v>118.6144</v>
      </c>
      <c r="Q954" t="str">
        <f>LEFT(O954,SEARCH("/",O954,1)-1)</f>
        <v>technology</v>
      </c>
      <c r="R954" t="str">
        <f>RIGHT(O954,LEN(O954)-SEARCH("/",O954,1))</f>
        <v>hardware</v>
      </c>
      <c r="S954" s="17">
        <f>(((K954/60)/60)/24)+DATE(1970,1,1)</f>
        <v>41212.996481481481</v>
      </c>
      <c r="T954" s="15">
        <f>(((J954/60)/60)/24)+DATE(1970,1,1)</f>
        <v>41242.996481481481</v>
      </c>
      <c r="U954" t="b">
        <f>AND(L954,N954)</f>
        <v>1</v>
      </c>
    </row>
    <row r="955" spans="1:21" ht="20" customHeight="1" x14ac:dyDescent="0.35">
      <c r="A955" s="13">
        <f>F955/E955</f>
        <v>1.2035</v>
      </c>
      <c r="B955">
        <v>2031</v>
      </c>
      <c r="C955" s="3" t="s">
        <v>2032</v>
      </c>
      <c r="D955" s="3" t="s">
        <v>6141</v>
      </c>
      <c r="E955" s="5">
        <v>50000</v>
      </c>
      <c r="F955" s="5">
        <v>60175</v>
      </c>
      <c r="G955" t="s">
        <v>8219</v>
      </c>
      <c r="H955" t="s">
        <v>8233</v>
      </c>
      <c r="I955" t="s">
        <v>8249</v>
      </c>
      <c r="J955">
        <v>1420765200</v>
      </c>
      <c r="K955">
        <v>1417506853</v>
      </c>
      <c r="L955" t="b">
        <v>1</v>
      </c>
      <c r="M955">
        <v>508</v>
      </c>
      <c r="N955" t="b">
        <v>1</v>
      </c>
      <c r="O955" t="s">
        <v>8295</v>
      </c>
      <c r="P955" s="9">
        <f>IFERROR(F955/M955,"NULL")</f>
        <v>118.45472440944881</v>
      </c>
      <c r="Q955" t="str">
        <f>LEFT(O955,SEARCH("/",O955,1)-1)</f>
        <v>technology</v>
      </c>
      <c r="R955" t="str">
        <f>RIGHT(O955,LEN(O955)-SEARCH("/",O955,1))</f>
        <v>hardware</v>
      </c>
      <c r="S955" s="17">
        <f>(((K955/60)/60)/24)+DATE(1970,1,1)</f>
        <v>41975.329317129625</v>
      </c>
      <c r="T955" s="15">
        <f>(((J955/60)/60)/24)+DATE(1970,1,1)</f>
        <v>42013.041666666672</v>
      </c>
      <c r="U955" t="b">
        <f>AND(L955,N955)</f>
        <v>1</v>
      </c>
    </row>
    <row r="956" spans="1:21" ht="20" customHeight="1" x14ac:dyDescent="0.35">
      <c r="A956" s="13">
        <f>F956/E956</f>
        <v>3.0418799999999999</v>
      </c>
      <c r="B956">
        <v>2032</v>
      </c>
      <c r="C956" s="3" t="s">
        <v>2033</v>
      </c>
      <c r="D956" s="3" t="s">
        <v>6142</v>
      </c>
      <c r="E956" s="5">
        <v>25000</v>
      </c>
      <c r="F956" s="5">
        <v>76047</v>
      </c>
      <c r="G956" t="s">
        <v>8219</v>
      </c>
      <c r="H956" t="s">
        <v>8224</v>
      </c>
      <c r="I956" t="s">
        <v>8246</v>
      </c>
      <c r="J956">
        <v>1481778000</v>
      </c>
      <c r="K956">
        <v>1479216874</v>
      </c>
      <c r="L956" t="b">
        <v>1</v>
      </c>
      <c r="M956">
        <v>531</v>
      </c>
      <c r="N956" t="b">
        <v>1</v>
      </c>
      <c r="O956" t="s">
        <v>8295</v>
      </c>
      <c r="P956" s="9">
        <f>IFERROR(F956/M956,"NULL")</f>
        <v>143.21468926553672</v>
      </c>
      <c r="Q956" t="str">
        <f>LEFT(O956,SEARCH("/",O956,1)-1)</f>
        <v>technology</v>
      </c>
      <c r="R956" t="str">
        <f>RIGHT(O956,LEN(O956)-SEARCH("/",O956,1))</f>
        <v>hardware</v>
      </c>
      <c r="S956" s="17">
        <f>(((K956/60)/60)/24)+DATE(1970,1,1)</f>
        <v>42689.565671296295</v>
      </c>
      <c r="T956" s="15">
        <f>(((J956/60)/60)/24)+DATE(1970,1,1)</f>
        <v>42719.208333333328</v>
      </c>
      <c r="U956" t="b">
        <f>AND(L956,N956)</f>
        <v>1</v>
      </c>
    </row>
    <row r="957" spans="1:21" ht="20" customHeight="1" x14ac:dyDescent="0.35">
      <c r="A957" s="13">
        <f>F957/E957</f>
        <v>1.7867599999999999</v>
      </c>
      <c r="B957">
        <v>2033</v>
      </c>
      <c r="C957" s="3" t="s">
        <v>2034</v>
      </c>
      <c r="D957" s="3" t="s">
        <v>6143</v>
      </c>
      <c r="E957" s="5">
        <v>25000</v>
      </c>
      <c r="F957" s="5">
        <v>44669</v>
      </c>
      <c r="G957" t="s">
        <v>8219</v>
      </c>
      <c r="H957" t="s">
        <v>8224</v>
      </c>
      <c r="I957" t="s">
        <v>8246</v>
      </c>
      <c r="J957">
        <v>1398477518</v>
      </c>
      <c r="K957">
        <v>1395885518</v>
      </c>
      <c r="L957" t="b">
        <v>1</v>
      </c>
      <c r="M957">
        <v>158</v>
      </c>
      <c r="N957" t="b">
        <v>1</v>
      </c>
      <c r="O957" t="s">
        <v>8295</v>
      </c>
      <c r="P957" s="9">
        <f>IFERROR(F957/M957,"NULL")</f>
        <v>282.71518987341773</v>
      </c>
      <c r="Q957" t="str">
        <f>LEFT(O957,SEARCH("/",O957,1)-1)</f>
        <v>technology</v>
      </c>
      <c r="R957" t="str">
        <f>RIGHT(O957,LEN(O957)-SEARCH("/",O957,1))</f>
        <v>hardware</v>
      </c>
      <c r="S957" s="17">
        <f>(((K957/60)/60)/24)+DATE(1970,1,1)</f>
        <v>41725.082384259258</v>
      </c>
      <c r="T957" s="15">
        <f>(((J957/60)/60)/24)+DATE(1970,1,1)</f>
        <v>41755.082384259258</v>
      </c>
      <c r="U957" t="b">
        <f>AND(L957,N957)</f>
        <v>1</v>
      </c>
    </row>
    <row r="958" spans="1:21" ht="20" customHeight="1" x14ac:dyDescent="0.35">
      <c r="A958" s="13">
        <f>F958/E958</f>
        <v>3.868199871794872</v>
      </c>
      <c r="B958">
        <v>2034</v>
      </c>
      <c r="C958" s="3" t="s">
        <v>2035</v>
      </c>
      <c r="D958" s="3" t="s">
        <v>6144</v>
      </c>
      <c r="E958" s="5">
        <v>78000</v>
      </c>
      <c r="F958" s="5">
        <v>301719.59000000003</v>
      </c>
      <c r="G958" t="s">
        <v>8219</v>
      </c>
      <c r="H958" t="s">
        <v>8224</v>
      </c>
      <c r="I958" t="s">
        <v>8246</v>
      </c>
      <c r="J958">
        <v>1430981880</v>
      </c>
      <c r="K958">
        <v>1426216033</v>
      </c>
      <c r="L958" t="b">
        <v>1</v>
      </c>
      <c r="M958">
        <v>508</v>
      </c>
      <c r="N958" t="b">
        <v>1</v>
      </c>
      <c r="O958" t="s">
        <v>8295</v>
      </c>
      <c r="P958" s="9">
        <f>IFERROR(F958/M958,"NULL")</f>
        <v>593.93620078740162</v>
      </c>
      <c r="Q958" t="str">
        <f>LEFT(O958,SEARCH("/",O958,1)-1)</f>
        <v>technology</v>
      </c>
      <c r="R958" t="str">
        <f>RIGHT(O958,LEN(O958)-SEARCH("/",O958,1))</f>
        <v>hardware</v>
      </c>
      <c r="S958" s="17">
        <f>(((K958/60)/60)/24)+DATE(1970,1,1)</f>
        <v>42076.130011574074</v>
      </c>
      <c r="T958" s="15">
        <f>(((J958/60)/60)/24)+DATE(1970,1,1)</f>
        <v>42131.290277777778</v>
      </c>
      <c r="U958" t="b">
        <f>AND(L958,N958)</f>
        <v>1</v>
      </c>
    </row>
    <row r="959" spans="1:21" ht="20" customHeight="1" x14ac:dyDescent="0.35">
      <c r="A959" s="13">
        <f>F959/E959</f>
        <v>2.1103642500000004</v>
      </c>
      <c r="B959">
        <v>2035</v>
      </c>
      <c r="C959" s="3" t="s">
        <v>2036</v>
      </c>
      <c r="D959" s="3" t="s">
        <v>6145</v>
      </c>
      <c r="E959" s="5">
        <v>80000</v>
      </c>
      <c r="F959" s="5">
        <v>168829.14</v>
      </c>
      <c r="G959" t="s">
        <v>8219</v>
      </c>
      <c r="H959" t="s">
        <v>8224</v>
      </c>
      <c r="I959" t="s">
        <v>8246</v>
      </c>
      <c r="J959">
        <v>1450486800</v>
      </c>
      <c r="K959">
        <v>1446562807</v>
      </c>
      <c r="L959" t="b">
        <v>1</v>
      </c>
      <c r="M959">
        <v>644</v>
      </c>
      <c r="N959" t="b">
        <v>1</v>
      </c>
      <c r="O959" t="s">
        <v>8295</v>
      </c>
      <c r="P959" s="9">
        <f>IFERROR(F959/M959,"NULL")</f>
        <v>262.15704968944101</v>
      </c>
      <c r="Q959" t="str">
        <f>LEFT(O959,SEARCH("/",O959,1)-1)</f>
        <v>technology</v>
      </c>
      <c r="R959" t="str">
        <f>RIGHT(O959,LEN(O959)-SEARCH("/",O959,1))</f>
        <v>hardware</v>
      </c>
      <c r="S959" s="17">
        <f>(((K959/60)/60)/24)+DATE(1970,1,1)</f>
        <v>42311.625081018516</v>
      </c>
      <c r="T959" s="15">
        <f>(((J959/60)/60)/24)+DATE(1970,1,1)</f>
        <v>42357.041666666672</v>
      </c>
      <c r="U959" t="b">
        <f>AND(L959,N959)</f>
        <v>1</v>
      </c>
    </row>
    <row r="960" spans="1:21" ht="20" customHeight="1" x14ac:dyDescent="0.35">
      <c r="A960" s="13">
        <f>F960/E960</f>
        <v>1.3166833333333334</v>
      </c>
      <c r="B960">
        <v>2036</v>
      </c>
      <c r="C960" s="3" t="s">
        <v>2037</v>
      </c>
      <c r="D960" s="3" t="s">
        <v>6146</v>
      </c>
      <c r="E960" s="5">
        <v>30000</v>
      </c>
      <c r="F960" s="5">
        <v>39500.5</v>
      </c>
      <c r="G960" t="s">
        <v>8219</v>
      </c>
      <c r="H960" t="s">
        <v>8224</v>
      </c>
      <c r="I960" t="s">
        <v>8246</v>
      </c>
      <c r="J960">
        <v>1399668319</v>
      </c>
      <c r="K960">
        <v>1397076319</v>
      </c>
      <c r="L960" t="b">
        <v>1</v>
      </c>
      <c r="M960">
        <v>848</v>
      </c>
      <c r="N960" t="b">
        <v>1</v>
      </c>
      <c r="O960" t="s">
        <v>8295</v>
      </c>
      <c r="P960" s="9">
        <f>IFERROR(F960/M960,"NULL")</f>
        <v>46.580778301886795</v>
      </c>
      <c r="Q960" t="str">
        <f>LEFT(O960,SEARCH("/",O960,1)-1)</f>
        <v>technology</v>
      </c>
      <c r="R960" t="str">
        <f>RIGHT(O960,LEN(O960)-SEARCH("/",O960,1))</f>
        <v>hardware</v>
      </c>
      <c r="S960" s="17">
        <f>(((K960/60)/60)/24)+DATE(1970,1,1)</f>
        <v>41738.864803240744</v>
      </c>
      <c r="T960" s="15">
        <f>(((J960/60)/60)/24)+DATE(1970,1,1)</f>
        <v>41768.864803240744</v>
      </c>
      <c r="U960" t="b">
        <f>AND(L960,N960)</f>
        <v>1</v>
      </c>
    </row>
    <row r="961" spans="1:21" ht="20" customHeight="1" x14ac:dyDescent="0.35">
      <c r="A961" s="13">
        <f>F961/E961</f>
        <v>3.0047639999999998</v>
      </c>
      <c r="B961">
        <v>2037</v>
      </c>
      <c r="C961" s="3" t="s">
        <v>2038</v>
      </c>
      <c r="D961" s="3" t="s">
        <v>6147</v>
      </c>
      <c r="E961" s="5">
        <v>10000</v>
      </c>
      <c r="F961" s="5">
        <v>30047.64</v>
      </c>
      <c r="G961" t="s">
        <v>8219</v>
      </c>
      <c r="H961" t="s">
        <v>8224</v>
      </c>
      <c r="I961" t="s">
        <v>8246</v>
      </c>
      <c r="J961">
        <v>1388383353</v>
      </c>
      <c r="K961">
        <v>1383195753</v>
      </c>
      <c r="L961" t="b">
        <v>1</v>
      </c>
      <c r="M961">
        <v>429</v>
      </c>
      <c r="N961" t="b">
        <v>1</v>
      </c>
      <c r="O961" t="s">
        <v>8295</v>
      </c>
      <c r="P961" s="9">
        <f>IFERROR(F961/M961,"NULL")</f>
        <v>70.041118881118877</v>
      </c>
      <c r="Q961" t="str">
        <f>LEFT(O961,SEARCH("/",O961,1)-1)</f>
        <v>technology</v>
      </c>
      <c r="R961" t="str">
        <f>RIGHT(O961,LEN(O961)-SEARCH("/",O961,1))</f>
        <v>hardware</v>
      </c>
      <c r="S961" s="17">
        <f>(((K961/60)/60)/24)+DATE(1970,1,1)</f>
        <v>41578.210104166668</v>
      </c>
      <c r="T961" s="15">
        <f>(((J961/60)/60)/24)+DATE(1970,1,1)</f>
        <v>41638.251770833333</v>
      </c>
      <c r="U961" t="b">
        <f>AND(L961,N961)</f>
        <v>1</v>
      </c>
    </row>
    <row r="962" spans="1:21" ht="20" customHeight="1" x14ac:dyDescent="0.35">
      <c r="A962" s="13">
        <f>F962/E962</f>
        <v>4.2051249999999998</v>
      </c>
      <c r="B962">
        <v>2038</v>
      </c>
      <c r="C962" s="3" t="s">
        <v>2039</v>
      </c>
      <c r="D962" s="3" t="s">
        <v>6148</v>
      </c>
      <c r="E962" s="5">
        <v>8000</v>
      </c>
      <c r="F962" s="5">
        <v>33641</v>
      </c>
      <c r="G962" t="s">
        <v>8219</v>
      </c>
      <c r="H962" t="s">
        <v>8225</v>
      </c>
      <c r="I962" t="s">
        <v>8247</v>
      </c>
      <c r="J962">
        <v>1372701600</v>
      </c>
      <c r="K962">
        <v>1369895421</v>
      </c>
      <c r="L962" t="b">
        <v>1</v>
      </c>
      <c r="M962">
        <v>204</v>
      </c>
      <c r="N962" t="b">
        <v>1</v>
      </c>
      <c r="O962" t="s">
        <v>8295</v>
      </c>
      <c r="P962" s="9">
        <f>IFERROR(F962/M962,"NULL")</f>
        <v>164.90686274509804</v>
      </c>
      <c r="Q962" t="str">
        <f>LEFT(O962,SEARCH("/",O962,1)-1)</f>
        <v>technology</v>
      </c>
      <c r="R962" t="str">
        <f>RIGHT(O962,LEN(O962)-SEARCH("/",O962,1))</f>
        <v>hardware</v>
      </c>
      <c r="S962" s="17">
        <f>(((K962/60)/60)/24)+DATE(1970,1,1)</f>
        <v>41424.27107638889</v>
      </c>
      <c r="T962" s="15">
        <f>(((J962/60)/60)/24)+DATE(1970,1,1)</f>
        <v>41456.75</v>
      </c>
      <c r="U962" t="b">
        <f>AND(L962,N962)</f>
        <v>1</v>
      </c>
    </row>
    <row r="963" spans="1:21" ht="20" customHeight="1" x14ac:dyDescent="0.35">
      <c r="A963" s="13">
        <f>F963/E963</f>
        <v>1.362168</v>
      </c>
      <c r="B963">
        <v>2039</v>
      </c>
      <c r="C963" s="3" t="s">
        <v>2040</v>
      </c>
      <c r="D963" s="3" t="s">
        <v>6149</v>
      </c>
      <c r="E963" s="5">
        <v>125000</v>
      </c>
      <c r="F963" s="5">
        <v>170271</v>
      </c>
      <c r="G963" t="s">
        <v>8219</v>
      </c>
      <c r="H963" t="s">
        <v>8224</v>
      </c>
      <c r="I963" t="s">
        <v>8246</v>
      </c>
      <c r="J963">
        <v>1480568340</v>
      </c>
      <c r="K963">
        <v>1477996325</v>
      </c>
      <c r="L963" t="b">
        <v>1</v>
      </c>
      <c r="M963">
        <v>379</v>
      </c>
      <c r="N963" t="b">
        <v>1</v>
      </c>
      <c r="O963" t="s">
        <v>8295</v>
      </c>
      <c r="P963" s="9">
        <f>IFERROR(F963/M963,"NULL")</f>
        <v>449.26385224274406</v>
      </c>
      <c r="Q963" t="str">
        <f>LEFT(O963,SEARCH("/",O963,1)-1)</f>
        <v>technology</v>
      </c>
      <c r="R963" t="str">
        <f>RIGHT(O963,LEN(O963)-SEARCH("/",O963,1))</f>
        <v>hardware</v>
      </c>
      <c r="S963" s="17">
        <f>(((K963/60)/60)/24)+DATE(1970,1,1)</f>
        <v>42675.438946759255</v>
      </c>
      <c r="T963" s="15">
        <f>(((J963/60)/60)/24)+DATE(1970,1,1)</f>
        <v>42705.207638888889</v>
      </c>
      <c r="U963" t="b">
        <f>AND(L963,N963)</f>
        <v>1</v>
      </c>
    </row>
    <row r="964" spans="1:21" ht="20" customHeight="1" x14ac:dyDescent="0.35">
      <c r="A964" s="13">
        <f>F964/E964</f>
        <v>2.4817133333333334</v>
      </c>
      <c r="B964">
        <v>2040</v>
      </c>
      <c r="C964" s="3" t="s">
        <v>2041</v>
      </c>
      <c r="D964" s="3" t="s">
        <v>6150</v>
      </c>
      <c r="E964" s="5">
        <v>3000</v>
      </c>
      <c r="F964" s="5">
        <v>7445.14</v>
      </c>
      <c r="G964" t="s">
        <v>8219</v>
      </c>
      <c r="H964" t="s">
        <v>8224</v>
      </c>
      <c r="I964" t="s">
        <v>8246</v>
      </c>
      <c r="J964">
        <v>1384557303</v>
      </c>
      <c r="K964">
        <v>1383257703</v>
      </c>
      <c r="L964" t="b">
        <v>1</v>
      </c>
      <c r="M964">
        <v>271</v>
      </c>
      <c r="N964" t="b">
        <v>1</v>
      </c>
      <c r="O964" t="s">
        <v>8295</v>
      </c>
      <c r="P964" s="9">
        <f>IFERROR(F964/M964,"NULL")</f>
        <v>27.472841328413285</v>
      </c>
      <c r="Q964" t="str">
        <f>LEFT(O964,SEARCH("/",O964,1)-1)</f>
        <v>technology</v>
      </c>
      <c r="R964" t="str">
        <f>RIGHT(O964,LEN(O964)-SEARCH("/",O964,1))</f>
        <v>hardware</v>
      </c>
      <c r="S964" s="17">
        <f>(((K964/60)/60)/24)+DATE(1970,1,1)</f>
        <v>41578.927118055559</v>
      </c>
      <c r="T964" s="15">
        <f>(((J964/60)/60)/24)+DATE(1970,1,1)</f>
        <v>41593.968784722223</v>
      </c>
      <c r="U964" t="b">
        <f>AND(L964,N964)</f>
        <v>1</v>
      </c>
    </row>
    <row r="965" spans="1:21" ht="20" customHeight="1" x14ac:dyDescent="0.35">
      <c r="A965" s="13">
        <f>F965/E965</f>
        <v>1.8186315789473684</v>
      </c>
      <c r="B965">
        <v>2041</v>
      </c>
      <c r="C965" s="3" t="s">
        <v>2042</v>
      </c>
      <c r="D965" s="3" t="s">
        <v>6151</v>
      </c>
      <c r="E965" s="5">
        <v>9500</v>
      </c>
      <c r="F965" s="5">
        <v>17277</v>
      </c>
      <c r="G965" t="s">
        <v>8219</v>
      </c>
      <c r="H965" t="s">
        <v>8224</v>
      </c>
      <c r="I965" t="s">
        <v>8246</v>
      </c>
      <c r="J965">
        <v>1478785027</v>
      </c>
      <c r="K965">
        <v>1476189427</v>
      </c>
      <c r="L965" t="b">
        <v>0</v>
      </c>
      <c r="M965">
        <v>120</v>
      </c>
      <c r="N965" t="b">
        <v>1</v>
      </c>
      <c r="O965" t="s">
        <v>8295</v>
      </c>
      <c r="P965" s="9">
        <f>IFERROR(F965/M965,"NULL")</f>
        <v>143.97499999999999</v>
      </c>
      <c r="Q965" t="str">
        <f>LEFT(O965,SEARCH("/",O965,1)-1)</f>
        <v>technology</v>
      </c>
      <c r="R965" t="str">
        <f>RIGHT(O965,LEN(O965)-SEARCH("/",O965,1))</f>
        <v>hardware</v>
      </c>
      <c r="S965" s="17">
        <f>(((K965/60)/60)/24)+DATE(1970,1,1)</f>
        <v>42654.525775462964</v>
      </c>
      <c r="T965" s="15">
        <f>(((J965/60)/60)/24)+DATE(1970,1,1)</f>
        <v>42684.567442129628</v>
      </c>
      <c r="U965" t="b">
        <f>AND(L965,N965)</f>
        <v>0</v>
      </c>
    </row>
    <row r="966" spans="1:21" ht="20" customHeight="1" x14ac:dyDescent="0.35">
      <c r="A966" s="13">
        <f>F966/E966</f>
        <v>1.2353000000000001</v>
      </c>
      <c r="B966">
        <v>2042</v>
      </c>
      <c r="C966" s="3" t="s">
        <v>2043</v>
      </c>
      <c r="D966" s="3" t="s">
        <v>6152</v>
      </c>
      <c r="E966" s="5">
        <v>10000</v>
      </c>
      <c r="F966" s="5">
        <v>12353</v>
      </c>
      <c r="G966" t="s">
        <v>8219</v>
      </c>
      <c r="H966" t="s">
        <v>8224</v>
      </c>
      <c r="I966" t="s">
        <v>8246</v>
      </c>
      <c r="J966">
        <v>1453481974</v>
      </c>
      <c r="K966">
        <v>1448297974</v>
      </c>
      <c r="L966" t="b">
        <v>0</v>
      </c>
      <c r="M966">
        <v>140</v>
      </c>
      <c r="N966" t="b">
        <v>1</v>
      </c>
      <c r="O966" t="s">
        <v>8295</v>
      </c>
      <c r="P966" s="9">
        <f>IFERROR(F966/M966,"NULL")</f>
        <v>88.23571428571428</v>
      </c>
      <c r="Q966" t="str">
        <f>LEFT(O966,SEARCH("/",O966,1)-1)</f>
        <v>technology</v>
      </c>
      <c r="R966" t="str">
        <f>RIGHT(O966,LEN(O966)-SEARCH("/",O966,1))</f>
        <v>hardware</v>
      </c>
      <c r="S966" s="17">
        <f>(((K966/60)/60)/24)+DATE(1970,1,1)</f>
        <v>42331.708032407405</v>
      </c>
      <c r="T966" s="15">
        <f>(((J966/60)/60)/24)+DATE(1970,1,1)</f>
        <v>42391.708032407405</v>
      </c>
      <c r="U966" t="b">
        <f>AND(L966,N966)</f>
        <v>0</v>
      </c>
    </row>
    <row r="967" spans="1:21" ht="20" customHeight="1" x14ac:dyDescent="0.35">
      <c r="A967" s="13">
        <f>F967/E967</f>
        <v>5.0620938628158845</v>
      </c>
      <c r="B967">
        <v>2043</v>
      </c>
      <c r="C967" s="3" t="s">
        <v>2044</v>
      </c>
      <c r="D967" s="3" t="s">
        <v>6153</v>
      </c>
      <c r="E967" s="5">
        <v>1385</v>
      </c>
      <c r="F967" s="5">
        <v>7011</v>
      </c>
      <c r="G967" t="s">
        <v>8219</v>
      </c>
      <c r="H967" t="s">
        <v>8224</v>
      </c>
      <c r="I967" t="s">
        <v>8246</v>
      </c>
      <c r="J967">
        <v>1481432340</v>
      </c>
      <c r="K967">
        <v>1476764077</v>
      </c>
      <c r="L967" t="b">
        <v>0</v>
      </c>
      <c r="M967">
        <v>193</v>
      </c>
      <c r="N967" t="b">
        <v>1</v>
      </c>
      <c r="O967" t="s">
        <v>8295</v>
      </c>
      <c r="P967" s="9">
        <f>IFERROR(F967/M967,"NULL")</f>
        <v>36.326424870466319</v>
      </c>
      <c r="Q967" t="str">
        <f>LEFT(O967,SEARCH("/",O967,1)-1)</f>
        <v>technology</v>
      </c>
      <c r="R967" t="str">
        <f>RIGHT(O967,LEN(O967)-SEARCH("/",O967,1))</f>
        <v>hardware</v>
      </c>
      <c r="S967" s="17">
        <f>(((K967/60)/60)/24)+DATE(1970,1,1)</f>
        <v>42661.176817129628</v>
      </c>
      <c r="T967" s="15">
        <f>(((J967/60)/60)/24)+DATE(1970,1,1)</f>
        <v>42715.207638888889</v>
      </c>
      <c r="U967" t="b">
        <f>AND(L967,N967)</f>
        <v>0</v>
      </c>
    </row>
    <row r="968" spans="1:21" ht="20" customHeight="1" x14ac:dyDescent="0.35">
      <c r="A968" s="13">
        <f>F968/E968</f>
        <v>1.0821333333333334</v>
      </c>
      <c r="B968">
        <v>2044</v>
      </c>
      <c r="C968" s="3" t="s">
        <v>2045</v>
      </c>
      <c r="D968" s="3" t="s">
        <v>6154</v>
      </c>
      <c r="E968" s="5">
        <v>15000</v>
      </c>
      <c r="F968" s="5">
        <v>16232</v>
      </c>
      <c r="G968" t="s">
        <v>8219</v>
      </c>
      <c r="H968" t="s">
        <v>8224</v>
      </c>
      <c r="I968" t="s">
        <v>8246</v>
      </c>
      <c r="J968">
        <v>1434212714</v>
      </c>
      <c r="K968">
        <v>1431620714</v>
      </c>
      <c r="L968" t="b">
        <v>0</v>
      </c>
      <c r="M968">
        <v>180</v>
      </c>
      <c r="N968" t="b">
        <v>1</v>
      </c>
      <c r="O968" t="s">
        <v>8295</v>
      </c>
      <c r="P968" s="9">
        <f>IFERROR(F968/M968,"NULL")</f>
        <v>90.177777777777777</v>
      </c>
      <c r="Q968" t="str">
        <f>LEFT(O968,SEARCH("/",O968,1)-1)</f>
        <v>technology</v>
      </c>
      <c r="R968" t="str">
        <f>RIGHT(O968,LEN(O968)-SEARCH("/",O968,1))</f>
        <v>hardware</v>
      </c>
      <c r="S968" s="17">
        <f>(((K968/60)/60)/24)+DATE(1970,1,1)</f>
        <v>42138.684189814812</v>
      </c>
      <c r="T968" s="15">
        <f>(((J968/60)/60)/24)+DATE(1970,1,1)</f>
        <v>42168.684189814812</v>
      </c>
      <c r="U968" t="b">
        <f>AND(L968,N968)</f>
        <v>0</v>
      </c>
    </row>
    <row r="969" spans="1:21" ht="20" customHeight="1" x14ac:dyDescent="0.35">
      <c r="A969" s="13">
        <f>F969/E969</f>
        <v>8.1918387755102042</v>
      </c>
      <c r="B969">
        <v>2045</v>
      </c>
      <c r="C969" s="3" t="s">
        <v>2046</v>
      </c>
      <c r="D969" s="3" t="s">
        <v>6155</v>
      </c>
      <c r="E969" s="5">
        <v>4900</v>
      </c>
      <c r="F969" s="5">
        <v>40140.01</v>
      </c>
      <c r="G969" t="s">
        <v>8219</v>
      </c>
      <c r="H969" t="s">
        <v>8224</v>
      </c>
      <c r="I969" t="s">
        <v>8246</v>
      </c>
      <c r="J969">
        <v>1341799647</v>
      </c>
      <c r="K969">
        <v>1339207647</v>
      </c>
      <c r="L969" t="b">
        <v>0</v>
      </c>
      <c r="M969">
        <v>263</v>
      </c>
      <c r="N969" t="b">
        <v>1</v>
      </c>
      <c r="O969" t="s">
        <v>8295</v>
      </c>
      <c r="P969" s="9">
        <f>IFERROR(F969/M969,"NULL")</f>
        <v>152.62361216730039</v>
      </c>
      <c r="Q969" t="str">
        <f>LEFT(O969,SEARCH("/",O969,1)-1)</f>
        <v>technology</v>
      </c>
      <c r="R969" t="str">
        <f>RIGHT(O969,LEN(O969)-SEARCH("/",O969,1))</f>
        <v>hardware</v>
      </c>
      <c r="S969" s="17">
        <f>(((K969/60)/60)/24)+DATE(1970,1,1)</f>
        <v>41069.088506944441</v>
      </c>
      <c r="T969" s="15">
        <f>(((J969/60)/60)/24)+DATE(1970,1,1)</f>
        <v>41099.088506944441</v>
      </c>
      <c r="U969" t="b">
        <f>AND(L969,N969)</f>
        <v>0</v>
      </c>
    </row>
    <row r="970" spans="1:21" ht="20" customHeight="1" x14ac:dyDescent="0.35">
      <c r="A970" s="13">
        <f>F970/E970</f>
        <v>1.2110000000000001</v>
      </c>
      <c r="B970">
        <v>2046</v>
      </c>
      <c r="C970" s="3" t="s">
        <v>2047</v>
      </c>
      <c r="D970" s="3" t="s">
        <v>6156</v>
      </c>
      <c r="E970" s="5">
        <v>10000</v>
      </c>
      <c r="F970" s="5">
        <v>12110</v>
      </c>
      <c r="G970" t="s">
        <v>8219</v>
      </c>
      <c r="H970" t="s">
        <v>8224</v>
      </c>
      <c r="I970" t="s">
        <v>8246</v>
      </c>
      <c r="J970">
        <v>1369282044</v>
      </c>
      <c r="K970">
        <v>1366690044</v>
      </c>
      <c r="L970" t="b">
        <v>0</v>
      </c>
      <c r="M970">
        <v>217</v>
      </c>
      <c r="N970" t="b">
        <v>1</v>
      </c>
      <c r="O970" t="s">
        <v>8295</v>
      </c>
      <c r="P970" s="9">
        <f>IFERROR(F970/M970,"NULL")</f>
        <v>55.806451612903224</v>
      </c>
      <c r="Q970" t="str">
        <f>LEFT(O970,SEARCH("/",O970,1)-1)</f>
        <v>technology</v>
      </c>
      <c r="R970" t="str">
        <f>RIGHT(O970,LEN(O970)-SEARCH("/",O970,1))</f>
        <v>hardware</v>
      </c>
      <c r="S970" s="17">
        <f>(((K970/60)/60)/24)+DATE(1970,1,1)</f>
        <v>41387.171805555554</v>
      </c>
      <c r="T970" s="15">
        <f>(((J970/60)/60)/24)+DATE(1970,1,1)</f>
        <v>41417.171805555554</v>
      </c>
      <c r="U970" t="b">
        <f>AND(L970,N970)</f>
        <v>0</v>
      </c>
    </row>
    <row r="971" spans="1:21" ht="20" customHeight="1" x14ac:dyDescent="0.35">
      <c r="A971" s="13">
        <f>F971/E971</f>
        <v>1.0299897959183673</v>
      </c>
      <c r="B971">
        <v>2047</v>
      </c>
      <c r="C971" s="3" t="s">
        <v>2048</v>
      </c>
      <c r="D971" s="3" t="s">
        <v>6157</v>
      </c>
      <c r="E971" s="5">
        <v>98000</v>
      </c>
      <c r="F971" s="5">
        <v>100939</v>
      </c>
      <c r="G971" t="s">
        <v>8219</v>
      </c>
      <c r="H971" t="s">
        <v>8226</v>
      </c>
      <c r="I971" t="s">
        <v>8248</v>
      </c>
      <c r="J971">
        <v>1429228800</v>
      </c>
      <c r="K971">
        <v>1426714870</v>
      </c>
      <c r="L971" t="b">
        <v>0</v>
      </c>
      <c r="M971">
        <v>443</v>
      </c>
      <c r="N971" t="b">
        <v>1</v>
      </c>
      <c r="O971" t="s">
        <v>8295</v>
      </c>
      <c r="P971" s="9">
        <f>IFERROR(F971/M971,"NULL")</f>
        <v>227.85327313769753</v>
      </c>
      <c r="Q971" t="str">
        <f>LEFT(O971,SEARCH("/",O971,1)-1)</f>
        <v>technology</v>
      </c>
      <c r="R971" t="str">
        <f>RIGHT(O971,LEN(O971)-SEARCH("/",O971,1))</f>
        <v>hardware</v>
      </c>
      <c r="S971" s="17">
        <f>(((K971/60)/60)/24)+DATE(1970,1,1)</f>
        <v>42081.903587962966</v>
      </c>
      <c r="T971" s="15">
        <f>(((J971/60)/60)/24)+DATE(1970,1,1)</f>
        <v>42111</v>
      </c>
      <c r="U971" t="b">
        <f>AND(L971,N971)</f>
        <v>0</v>
      </c>
    </row>
    <row r="972" spans="1:21" ht="20" customHeight="1" x14ac:dyDescent="0.35">
      <c r="A972" s="13">
        <f>F972/E972</f>
        <v>1.4833229411764706</v>
      </c>
      <c r="B972">
        <v>2048</v>
      </c>
      <c r="C972" s="3" t="s">
        <v>2049</v>
      </c>
      <c r="D972" s="3" t="s">
        <v>6158</v>
      </c>
      <c r="E972" s="5">
        <v>85000</v>
      </c>
      <c r="F972" s="5">
        <v>126082.45</v>
      </c>
      <c r="G972" t="s">
        <v>8219</v>
      </c>
      <c r="H972" t="s">
        <v>8224</v>
      </c>
      <c r="I972" t="s">
        <v>8246</v>
      </c>
      <c r="J972">
        <v>1369323491</v>
      </c>
      <c r="K972">
        <v>1366731491</v>
      </c>
      <c r="L972" t="b">
        <v>0</v>
      </c>
      <c r="M972">
        <v>1373</v>
      </c>
      <c r="N972" t="b">
        <v>1</v>
      </c>
      <c r="O972" t="s">
        <v>8295</v>
      </c>
      <c r="P972" s="9">
        <f>IFERROR(F972/M972,"NULL")</f>
        <v>91.82989803350327</v>
      </c>
      <c r="Q972" t="str">
        <f>LEFT(O972,SEARCH("/",O972,1)-1)</f>
        <v>technology</v>
      </c>
      <c r="R972" t="str">
        <f>RIGHT(O972,LEN(O972)-SEARCH("/",O972,1))</f>
        <v>hardware</v>
      </c>
      <c r="S972" s="17">
        <f>(((K972/60)/60)/24)+DATE(1970,1,1)</f>
        <v>41387.651516203703</v>
      </c>
      <c r="T972" s="15">
        <f>(((J972/60)/60)/24)+DATE(1970,1,1)</f>
        <v>41417.651516203703</v>
      </c>
      <c r="U972" t="b">
        <f>AND(L972,N972)</f>
        <v>0</v>
      </c>
    </row>
    <row r="973" spans="1:21" ht="20" customHeight="1" x14ac:dyDescent="0.35">
      <c r="A973" s="13">
        <f>F973/E973</f>
        <v>1.2019070000000001</v>
      </c>
      <c r="B973">
        <v>2049</v>
      </c>
      <c r="C973" s="3" t="s">
        <v>2050</v>
      </c>
      <c r="D973" s="3" t="s">
        <v>6159</v>
      </c>
      <c r="E973" s="5">
        <v>50000</v>
      </c>
      <c r="F973" s="5">
        <v>60095.35</v>
      </c>
      <c r="G973" t="s">
        <v>8219</v>
      </c>
      <c r="H973" t="s">
        <v>8225</v>
      </c>
      <c r="I973" t="s">
        <v>8247</v>
      </c>
      <c r="J973">
        <v>1386025140</v>
      </c>
      <c r="K973">
        <v>1382963963</v>
      </c>
      <c r="L973" t="b">
        <v>0</v>
      </c>
      <c r="M973">
        <v>742</v>
      </c>
      <c r="N973" t="b">
        <v>1</v>
      </c>
      <c r="O973" t="s">
        <v>8295</v>
      </c>
      <c r="P973" s="9">
        <f>IFERROR(F973/M973,"NULL")</f>
        <v>80.991037735849048</v>
      </c>
      <c r="Q973" t="str">
        <f>LEFT(O973,SEARCH("/",O973,1)-1)</f>
        <v>technology</v>
      </c>
      <c r="R973" t="str">
        <f>RIGHT(O973,LEN(O973)-SEARCH("/",O973,1))</f>
        <v>hardware</v>
      </c>
      <c r="S973" s="17">
        <f>(((K973/60)/60)/24)+DATE(1970,1,1)</f>
        <v>41575.527349537035</v>
      </c>
      <c r="T973" s="15">
        <f>(((J973/60)/60)/24)+DATE(1970,1,1)</f>
        <v>41610.957638888889</v>
      </c>
      <c r="U973" t="b">
        <f>AND(L973,N973)</f>
        <v>0</v>
      </c>
    </row>
    <row r="974" spans="1:21" ht="20" customHeight="1" x14ac:dyDescent="0.35">
      <c r="A974" s="13">
        <f>F974/E974</f>
        <v>4.7327000000000004</v>
      </c>
      <c r="B974">
        <v>2050</v>
      </c>
      <c r="C974" s="3" t="s">
        <v>2051</v>
      </c>
      <c r="D974" s="3" t="s">
        <v>6160</v>
      </c>
      <c r="E974" s="5">
        <v>10000</v>
      </c>
      <c r="F974" s="5">
        <v>47327</v>
      </c>
      <c r="G974" t="s">
        <v>8219</v>
      </c>
      <c r="H974" t="s">
        <v>8224</v>
      </c>
      <c r="I974" t="s">
        <v>8246</v>
      </c>
      <c r="J974">
        <v>1433036578</v>
      </c>
      <c r="K974">
        <v>1429580578</v>
      </c>
      <c r="L974" t="b">
        <v>0</v>
      </c>
      <c r="M974">
        <v>170</v>
      </c>
      <c r="N974" t="b">
        <v>1</v>
      </c>
      <c r="O974" t="s">
        <v>8295</v>
      </c>
      <c r="P974" s="9">
        <f>IFERROR(F974/M974,"NULL")</f>
        <v>278.39411764705881</v>
      </c>
      <c r="Q974" t="str">
        <f>LEFT(O974,SEARCH("/",O974,1)-1)</f>
        <v>technology</v>
      </c>
      <c r="R974" t="str">
        <f>RIGHT(O974,LEN(O974)-SEARCH("/",O974,1))</f>
        <v>hardware</v>
      </c>
      <c r="S974" s="17">
        <f>(((K974/60)/60)/24)+DATE(1970,1,1)</f>
        <v>42115.071504629625</v>
      </c>
      <c r="T974" s="15">
        <f>(((J974/60)/60)/24)+DATE(1970,1,1)</f>
        <v>42155.071504629625</v>
      </c>
      <c r="U974" t="b">
        <f>AND(L974,N974)</f>
        <v>0</v>
      </c>
    </row>
    <row r="975" spans="1:21" ht="20" customHeight="1" x14ac:dyDescent="0.35">
      <c r="A975" s="13">
        <f>F975/E975</f>
        <v>1.303625</v>
      </c>
      <c r="B975">
        <v>2051</v>
      </c>
      <c r="C975" s="3" t="s">
        <v>2052</v>
      </c>
      <c r="D975" s="3" t="s">
        <v>6161</v>
      </c>
      <c r="E975" s="5">
        <v>8000</v>
      </c>
      <c r="F975" s="5">
        <v>10429</v>
      </c>
      <c r="G975" t="s">
        <v>8219</v>
      </c>
      <c r="H975" t="s">
        <v>8224</v>
      </c>
      <c r="I975" t="s">
        <v>8246</v>
      </c>
      <c r="J975">
        <v>1388017937</v>
      </c>
      <c r="K975">
        <v>1385425937</v>
      </c>
      <c r="L975" t="b">
        <v>0</v>
      </c>
      <c r="M975">
        <v>242</v>
      </c>
      <c r="N975" t="b">
        <v>1</v>
      </c>
      <c r="O975" t="s">
        <v>8295</v>
      </c>
      <c r="P975" s="9">
        <f>IFERROR(F975/M975,"NULL")</f>
        <v>43.095041322314053</v>
      </c>
      <c r="Q975" t="str">
        <f>LEFT(O975,SEARCH("/",O975,1)-1)</f>
        <v>technology</v>
      </c>
      <c r="R975" t="str">
        <f>RIGHT(O975,LEN(O975)-SEARCH("/",O975,1))</f>
        <v>hardware</v>
      </c>
      <c r="S975" s="17">
        <f>(((K975/60)/60)/24)+DATE(1970,1,1)</f>
        <v>41604.022418981483</v>
      </c>
      <c r="T975" s="15">
        <f>(((J975/60)/60)/24)+DATE(1970,1,1)</f>
        <v>41634.022418981483</v>
      </c>
      <c r="U975" t="b">
        <f>AND(L975,N975)</f>
        <v>0</v>
      </c>
    </row>
    <row r="976" spans="1:21" ht="20" customHeight="1" x14ac:dyDescent="0.35">
      <c r="A976" s="13">
        <f>F976/E976</f>
        <v>3.5304799999999998</v>
      </c>
      <c r="B976">
        <v>2052</v>
      </c>
      <c r="C976" s="3" t="s">
        <v>2053</v>
      </c>
      <c r="D976" s="3" t="s">
        <v>6162</v>
      </c>
      <c r="E976" s="5">
        <v>50000</v>
      </c>
      <c r="F976" s="5">
        <v>176524</v>
      </c>
      <c r="G976" t="s">
        <v>8219</v>
      </c>
      <c r="H976" t="s">
        <v>8224</v>
      </c>
      <c r="I976" t="s">
        <v>8246</v>
      </c>
      <c r="J976">
        <v>1455933653</v>
      </c>
      <c r="K976">
        <v>1452045653</v>
      </c>
      <c r="L976" t="b">
        <v>0</v>
      </c>
      <c r="M976">
        <v>541</v>
      </c>
      <c r="N976" t="b">
        <v>1</v>
      </c>
      <c r="O976" t="s">
        <v>8295</v>
      </c>
      <c r="P976" s="9">
        <f>IFERROR(F976/M976,"NULL")</f>
        <v>326.29205175600737</v>
      </c>
      <c r="Q976" t="str">
        <f>LEFT(O976,SEARCH("/",O976,1)-1)</f>
        <v>technology</v>
      </c>
      <c r="R976" t="str">
        <f>RIGHT(O976,LEN(O976)-SEARCH("/",O976,1))</f>
        <v>hardware</v>
      </c>
      <c r="S976" s="17">
        <f>(((K976/60)/60)/24)+DATE(1970,1,1)</f>
        <v>42375.08394675926</v>
      </c>
      <c r="T976" s="15">
        <f>(((J976/60)/60)/24)+DATE(1970,1,1)</f>
        <v>42420.08394675926</v>
      </c>
      <c r="U976" t="b">
        <f>AND(L976,N976)</f>
        <v>0</v>
      </c>
    </row>
    <row r="977" spans="1:21" ht="20" customHeight="1" x14ac:dyDescent="0.35">
      <c r="A977" s="13">
        <f>F977/E977</f>
        <v>1.0102</v>
      </c>
      <c r="B977">
        <v>2053</v>
      </c>
      <c r="C977" s="3" t="s">
        <v>2054</v>
      </c>
      <c r="D977" s="3" t="s">
        <v>6163</v>
      </c>
      <c r="E977" s="5">
        <v>5000</v>
      </c>
      <c r="F977" s="5">
        <v>5051</v>
      </c>
      <c r="G977" t="s">
        <v>8219</v>
      </c>
      <c r="H977" t="s">
        <v>8224</v>
      </c>
      <c r="I977" t="s">
        <v>8246</v>
      </c>
      <c r="J977">
        <v>1448466551</v>
      </c>
      <c r="K977">
        <v>1445870951</v>
      </c>
      <c r="L977" t="b">
        <v>0</v>
      </c>
      <c r="M977">
        <v>121</v>
      </c>
      <c r="N977" t="b">
        <v>1</v>
      </c>
      <c r="O977" t="s">
        <v>8295</v>
      </c>
      <c r="P977" s="9">
        <f>IFERROR(F977/M977,"NULL")</f>
        <v>41.743801652892564</v>
      </c>
      <c r="Q977" t="str">
        <f>LEFT(O977,SEARCH("/",O977,1)-1)</f>
        <v>technology</v>
      </c>
      <c r="R977" t="str">
        <f>RIGHT(O977,LEN(O977)-SEARCH("/",O977,1))</f>
        <v>hardware</v>
      </c>
      <c r="S977" s="17">
        <f>(((K977/60)/60)/24)+DATE(1970,1,1)</f>
        <v>42303.617488425924</v>
      </c>
      <c r="T977" s="15">
        <f>(((J977/60)/60)/24)+DATE(1970,1,1)</f>
        <v>42333.659155092595</v>
      </c>
      <c r="U977" t="b">
        <f>AND(L977,N977)</f>
        <v>0</v>
      </c>
    </row>
    <row r="978" spans="1:21" ht="20" customHeight="1" x14ac:dyDescent="0.35">
      <c r="A978" s="13">
        <f>F978/E978</f>
        <v>1.1359142857142857</v>
      </c>
      <c r="B978">
        <v>2054</v>
      </c>
      <c r="C978" s="3" t="s">
        <v>2055</v>
      </c>
      <c r="D978" s="3" t="s">
        <v>6164</v>
      </c>
      <c r="E978" s="5">
        <v>35000</v>
      </c>
      <c r="F978" s="5">
        <v>39757</v>
      </c>
      <c r="G978" t="s">
        <v>8219</v>
      </c>
      <c r="H978" t="s">
        <v>8225</v>
      </c>
      <c r="I978" t="s">
        <v>8247</v>
      </c>
      <c r="J978">
        <v>1399033810</v>
      </c>
      <c r="K978">
        <v>1396441810</v>
      </c>
      <c r="L978" t="b">
        <v>0</v>
      </c>
      <c r="M978">
        <v>621</v>
      </c>
      <c r="N978" t="b">
        <v>1</v>
      </c>
      <c r="O978" t="s">
        <v>8295</v>
      </c>
      <c r="P978" s="9">
        <f>IFERROR(F978/M978,"NULL")</f>
        <v>64.020933977455712</v>
      </c>
      <c r="Q978" t="str">
        <f>LEFT(O978,SEARCH("/",O978,1)-1)</f>
        <v>technology</v>
      </c>
      <c r="R978" t="str">
        <f>RIGHT(O978,LEN(O978)-SEARCH("/",O978,1))</f>
        <v>hardware</v>
      </c>
      <c r="S978" s="17">
        <f>(((K978/60)/60)/24)+DATE(1970,1,1)</f>
        <v>41731.520949074074</v>
      </c>
      <c r="T978" s="15">
        <f>(((J978/60)/60)/24)+DATE(1970,1,1)</f>
        <v>41761.520949074074</v>
      </c>
      <c r="U978" t="b">
        <f>AND(L978,N978)</f>
        <v>0</v>
      </c>
    </row>
    <row r="979" spans="1:21" ht="20" customHeight="1" x14ac:dyDescent="0.35">
      <c r="A979" s="13">
        <f>F979/E979</f>
        <v>1.6741666666666666</v>
      </c>
      <c r="B979">
        <v>2055</v>
      </c>
      <c r="C979" s="3" t="s">
        <v>2056</v>
      </c>
      <c r="D979" s="3" t="s">
        <v>6165</v>
      </c>
      <c r="E979" s="5">
        <v>6000</v>
      </c>
      <c r="F979" s="5">
        <v>10045</v>
      </c>
      <c r="G979" t="s">
        <v>8219</v>
      </c>
      <c r="H979" t="s">
        <v>8224</v>
      </c>
      <c r="I979" t="s">
        <v>8246</v>
      </c>
      <c r="J979">
        <v>1417579200</v>
      </c>
      <c r="K979">
        <v>1415031043</v>
      </c>
      <c r="L979" t="b">
        <v>0</v>
      </c>
      <c r="M979">
        <v>101</v>
      </c>
      <c r="N979" t="b">
        <v>1</v>
      </c>
      <c r="O979" t="s">
        <v>8295</v>
      </c>
      <c r="P979" s="9">
        <f>IFERROR(F979/M979,"NULL")</f>
        <v>99.455445544554451</v>
      </c>
      <c r="Q979" t="str">
        <f>LEFT(O979,SEARCH("/",O979,1)-1)</f>
        <v>technology</v>
      </c>
      <c r="R979" t="str">
        <f>RIGHT(O979,LEN(O979)-SEARCH("/",O979,1))</f>
        <v>hardware</v>
      </c>
      <c r="S979" s="17">
        <f>(((K979/60)/60)/24)+DATE(1970,1,1)</f>
        <v>41946.674108796295</v>
      </c>
      <c r="T979" s="15">
        <f>(((J979/60)/60)/24)+DATE(1970,1,1)</f>
        <v>41976.166666666672</v>
      </c>
      <c r="U979" t="b">
        <f>AND(L979,N979)</f>
        <v>0</v>
      </c>
    </row>
    <row r="980" spans="1:21" ht="20" customHeight="1" x14ac:dyDescent="0.35">
      <c r="A980" s="13">
        <f>F980/E980</f>
        <v>1.5345200000000001</v>
      </c>
      <c r="B980">
        <v>2056</v>
      </c>
      <c r="C980" s="3" t="s">
        <v>2057</v>
      </c>
      <c r="D980" s="3" t="s">
        <v>6166</v>
      </c>
      <c r="E980" s="5">
        <v>50000</v>
      </c>
      <c r="F980" s="5">
        <v>76726</v>
      </c>
      <c r="G980" t="s">
        <v>8219</v>
      </c>
      <c r="H980" t="s">
        <v>8224</v>
      </c>
      <c r="I980" t="s">
        <v>8246</v>
      </c>
      <c r="J980">
        <v>1366222542</v>
      </c>
      <c r="K980">
        <v>1363630542</v>
      </c>
      <c r="L980" t="b">
        <v>0</v>
      </c>
      <c r="M980">
        <v>554</v>
      </c>
      <c r="N980" t="b">
        <v>1</v>
      </c>
      <c r="O980" t="s">
        <v>8295</v>
      </c>
      <c r="P980" s="9">
        <f>IFERROR(F980/M980,"NULL")</f>
        <v>138.49458483754512</v>
      </c>
      <c r="Q980" t="str">
        <f>LEFT(O980,SEARCH("/",O980,1)-1)</f>
        <v>technology</v>
      </c>
      <c r="R980" t="str">
        <f>RIGHT(O980,LEN(O980)-SEARCH("/",O980,1))</f>
        <v>hardware</v>
      </c>
      <c r="S980" s="17">
        <f>(((K980/60)/60)/24)+DATE(1970,1,1)</f>
        <v>41351.76090277778</v>
      </c>
      <c r="T980" s="15">
        <f>(((J980/60)/60)/24)+DATE(1970,1,1)</f>
        <v>41381.76090277778</v>
      </c>
      <c r="U980" t="b">
        <f>AND(L980,N980)</f>
        <v>0</v>
      </c>
    </row>
    <row r="981" spans="1:21" ht="20" customHeight="1" x14ac:dyDescent="0.35">
      <c r="A981" s="13">
        <f>F981/E981</f>
        <v>2.022322</v>
      </c>
      <c r="B981">
        <v>2057</v>
      </c>
      <c r="C981" s="3" t="s">
        <v>2058</v>
      </c>
      <c r="D981" s="3" t="s">
        <v>6167</v>
      </c>
      <c r="E981" s="5">
        <v>15000</v>
      </c>
      <c r="F981" s="5">
        <v>30334.83</v>
      </c>
      <c r="G981" t="s">
        <v>8219</v>
      </c>
      <c r="H981" t="s">
        <v>8225</v>
      </c>
      <c r="I981" t="s">
        <v>8247</v>
      </c>
      <c r="J981">
        <v>1456487532</v>
      </c>
      <c r="K981">
        <v>1453895532</v>
      </c>
      <c r="L981" t="b">
        <v>0</v>
      </c>
      <c r="M981">
        <v>666</v>
      </c>
      <c r="N981" t="b">
        <v>1</v>
      </c>
      <c r="O981" t="s">
        <v>8295</v>
      </c>
      <c r="P981" s="9">
        <f>IFERROR(F981/M981,"NULL")</f>
        <v>45.547792792792798</v>
      </c>
      <c r="Q981" t="str">
        <f>LEFT(O981,SEARCH("/",O981,1)-1)</f>
        <v>technology</v>
      </c>
      <c r="R981" t="str">
        <f>RIGHT(O981,LEN(O981)-SEARCH("/",O981,1))</f>
        <v>hardware</v>
      </c>
      <c r="S981" s="17">
        <f>(((K981/60)/60)/24)+DATE(1970,1,1)</f>
        <v>42396.494583333333</v>
      </c>
      <c r="T981" s="15">
        <f>(((J981/60)/60)/24)+DATE(1970,1,1)</f>
        <v>42426.494583333333</v>
      </c>
      <c r="U981" t="b">
        <f>AND(L981,N981)</f>
        <v>0</v>
      </c>
    </row>
    <row r="982" spans="1:21" ht="20" customHeight="1" x14ac:dyDescent="0.35">
      <c r="A982" s="13">
        <f>F982/E982</f>
        <v>1.6828125</v>
      </c>
      <c r="B982">
        <v>2058</v>
      </c>
      <c r="C982" s="3" t="s">
        <v>2059</v>
      </c>
      <c r="D982" s="3" t="s">
        <v>6168</v>
      </c>
      <c r="E982" s="5">
        <v>2560</v>
      </c>
      <c r="F982" s="5">
        <v>4308</v>
      </c>
      <c r="G982" t="s">
        <v>8219</v>
      </c>
      <c r="H982" t="s">
        <v>8225</v>
      </c>
      <c r="I982" t="s">
        <v>8247</v>
      </c>
      <c r="J982">
        <v>1425326400</v>
      </c>
      <c r="K982">
        <v>1421916830</v>
      </c>
      <c r="L982" t="b">
        <v>0</v>
      </c>
      <c r="M982">
        <v>410</v>
      </c>
      <c r="N982" t="b">
        <v>1</v>
      </c>
      <c r="O982" t="s">
        <v>8295</v>
      </c>
      <c r="P982" s="9">
        <f>IFERROR(F982/M982,"NULL")</f>
        <v>10.507317073170732</v>
      </c>
      <c r="Q982" t="str">
        <f>LEFT(O982,SEARCH("/",O982,1)-1)</f>
        <v>technology</v>
      </c>
      <c r="R982" t="str">
        <f>RIGHT(O982,LEN(O982)-SEARCH("/",O982,1))</f>
        <v>hardware</v>
      </c>
      <c r="S982" s="17">
        <f>(((K982/60)/60)/24)+DATE(1970,1,1)</f>
        <v>42026.370717592596</v>
      </c>
      <c r="T982" s="15">
        <f>(((J982/60)/60)/24)+DATE(1970,1,1)</f>
        <v>42065.833333333328</v>
      </c>
      <c r="U982" t="b">
        <f>AND(L982,N982)</f>
        <v>0</v>
      </c>
    </row>
    <row r="983" spans="1:21" ht="20" customHeight="1" x14ac:dyDescent="0.35">
      <c r="A983" s="13">
        <f>F983/E983</f>
        <v>1.4345666666666668</v>
      </c>
      <c r="B983">
        <v>2059</v>
      </c>
      <c r="C983" s="3" t="s">
        <v>2060</v>
      </c>
      <c r="D983" s="3" t="s">
        <v>6169</v>
      </c>
      <c r="E983" s="5">
        <v>30000</v>
      </c>
      <c r="F983" s="5">
        <v>43037</v>
      </c>
      <c r="G983" t="s">
        <v>8219</v>
      </c>
      <c r="H983" t="s">
        <v>8224</v>
      </c>
      <c r="I983" t="s">
        <v>8246</v>
      </c>
      <c r="J983">
        <v>1454277540</v>
      </c>
      <c r="K983">
        <v>1450880854</v>
      </c>
      <c r="L983" t="b">
        <v>0</v>
      </c>
      <c r="M983">
        <v>375</v>
      </c>
      <c r="N983" t="b">
        <v>1</v>
      </c>
      <c r="O983" t="s">
        <v>8295</v>
      </c>
      <c r="P983" s="9">
        <f>IFERROR(F983/M983,"NULL")</f>
        <v>114.76533333333333</v>
      </c>
      <c r="Q983" t="str">
        <f>LEFT(O983,SEARCH("/",O983,1)-1)</f>
        <v>technology</v>
      </c>
      <c r="R983" t="str">
        <f>RIGHT(O983,LEN(O983)-SEARCH("/",O983,1))</f>
        <v>hardware</v>
      </c>
      <c r="S983" s="17">
        <f>(((K983/60)/60)/24)+DATE(1970,1,1)</f>
        <v>42361.602476851855</v>
      </c>
      <c r="T983" s="15">
        <f>(((J983/60)/60)/24)+DATE(1970,1,1)</f>
        <v>42400.915972222225</v>
      </c>
      <c r="U983" t="b">
        <f>AND(L983,N983)</f>
        <v>0</v>
      </c>
    </row>
    <row r="984" spans="1:21" ht="20" customHeight="1" x14ac:dyDescent="0.35">
      <c r="A984" s="13">
        <f>F984/E984</f>
        <v>1.964</v>
      </c>
      <c r="B984">
        <v>2060</v>
      </c>
      <c r="C984" s="3" t="s">
        <v>2061</v>
      </c>
      <c r="D984" s="3" t="s">
        <v>6170</v>
      </c>
      <c r="E984" s="5">
        <v>25000</v>
      </c>
      <c r="F984" s="5">
        <v>49100</v>
      </c>
      <c r="G984" t="s">
        <v>8219</v>
      </c>
      <c r="H984" t="s">
        <v>8224</v>
      </c>
      <c r="I984" t="s">
        <v>8246</v>
      </c>
      <c r="J984">
        <v>1406129150</v>
      </c>
      <c r="K984">
        <v>1400945150</v>
      </c>
      <c r="L984" t="b">
        <v>0</v>
      </c>
      <c r="M984">
        <v>1364</v>
      </c>
      <c r="N984" t="b">
        <v>1</v>
      </c>
      <c r="O984" t="s">
        <v>8295</v>
      </c>
      <c r="P984" s="9">
        <f>IFERROR(F984/M984,"NULL")</f>
        <v>35.997067448680355</v>
      </c>
      <c r="Q984" t="str">
        <f>LEFT(O984,SEARCH("/",O984,1)-1)</f>
        <v>technology</v>
      </c>
      <c r="R984" t="str">
        <f>RIGHT(O984,LEN(O984)-SEARCH("/",O984,1))</f>
        <v>hardware</v>
      </c>
      <c r="S984" s="17">
        <f>(((K984/60)/60)/24)+DATE(1970,1,1)</f>
        <v>41783.642939814818</v>
      </c>
      <c r="T984" s="15">
        <f>(((J984/60)/60)/24)+DATE(1970,1,1)</f>
        <v>41843.642939814818</v>
      </c>
      <c r="U984" t="b">
        <f>AND(L984,N984)</f>
        <v>0</v>
      </c>
    </row>
    <row r="985" spans="1:21" ht="20" customHeight="1" x14ac:dyDescent="0.35">
      <c r="A985" s="13">
        <f>F985/E985</f>
        <v>1.0791999999999999</v>
      </c>
      <c r="B985">
        <v>2061</v>
      </c>
      <c r="C985" s="3" t="s">
        <v>2062</v>
      </c>
      <c r="D985" s="3" t="s">
        <v>6171</v>
      </c>
      <c r="E985" s="5">
        <v>5000</v>
      </c>
      <c r="F985" s="5">
        <v>5396</v>
      </c>
      <c r="G985" t="s">
        <v>8219</v>
      </c>
      <c r="H985" t="s">
        <v>8224</v>
      </c>
      <c r="I985" t="s">
        <v>8246</v>
      </c>
      <c r="J985">
        <v>1483208454</v>
      </c>
      <c r="K985">
        <v>1480616454</v>
      </c>
      <c r="L985" t="b">
        <v>0</v>
      </c>
      <c r="M985">
        <v>35</v>
      </c>
      <c r="N985" t="b">
        <v>1</v>
      </c>
      <c r="O985" t="s">
        <v>8295</v>
      </c>
      <c r="P985" s="9">
        <f>IFERROR(F985/M985,"NULL")</f>
        <v>154.17142857142858</v>
      </c>
      <c r="Q985" t="str">
        <f>LEFT(O985,SEARCH("/",O985,1)-1)</f>
        <v>technology</v>
      </c>
      <c r="R985" t="str">
        <f>RIGHT(O985,LEN(O985)-SEARCH("/",O985,1))</f>
        <v>hardware</v>
      </c>
      <c r="S985" s="17">
        <f>(((K985/60)/60)/24)+DATE(1970,1,1)</f>
        <v>42705.764513888891</v>
      </c>
      <c r="T985" s="15">
        <f>(((J985/60)/60)/24)+DATE(1970,1,1)</f>
        <v>42735.764513888891</v>
      </c>
      <c r="U985" t="b">
        <f>AND(L985,N985)</f>
        <v>0</v>
      </c>
    </row>
    <row r="986" spans="1:21" ht="20" customHeight="1" x14ac:dyDescent="0.35">
      <c r="A986" s="13">
        <f>F986/E986</f>
        <v>1.14977</v>
      </c>
      <c r="B986">
        <v>2062</v>
      </c>
      <c r="C986" s="3" t="s">
        <v>2063</v>
      </c>
      <c r="D986" s="3" t="s">
        <v>6172</v>
      </c>
      <c r="E986" s="5">
        <v>100000</v>
      </c>
      <c r="F986" s="5">
        <v>114977</v>
      </c>
      <c r="G986" t="s">
        <v>8219</v>
      </c>
      <c r="H986" t="s">
        <v>8232</v>
      </c>
      <c r="I986" t="s">
        <v>8253</v>
      </c>
      <c r="J986">
        <v>1458807098</v>
      </c>
      <c r="K986">
        <v>1456218698</v>
      </c>
      <c r="L986" t="b">
        <v>0</v>
      </c>
      <c r="M986">
        <v>203</v>
      </c>
      <c r="N986" t="b">
        <v>1</v>
      </c>
      <c r="O986" t="s">
        <v>8295</v>
      </c>
      <c r="P986" s="9">
        <f>IFERROR(F986/M986,"NULL")</f>
        <v>566.38916256157631</v>
      </c>
      <c r="Q986" t="str">
        <f>LEFT(O986,SEARCH("/",O986,1)-1)</f>
        <v>technology</v>
      </c>
      <c r="R986" t="str">
        <f>RIGHT(O986,LEN(O986)-SEARCH("/",O986,1))</f>
        <v>hardware</v>
      </c>
      <c r="S986" s="17">
        <f>(((K986/60)/60)/24)+DATE(1970,1,1)</f>
        <v>42423.3830787037</v>
      </c>
      <c r="T986" s="15">
        <f>(((J986/60)/60)/24)+DATE(1970,1,1)</f>
        <v>42453.341412037036</v>
      </c>
      <c r="U986" t="b">
        <f>AND(L986,N986)</f>
        <v>0</v>
      </c>
    </row>
    <row r="987" spans="1:21" ht="20" customHeight="1" x14ac:dyDescent="0.35">
      <c r="A987" s="13">
        <f>F987/E987</f>
        <v>1.4804999999999999</v>
      </c>
      <c r="B987">
        <v>2063</v>
      </c>
      <c r="C987" s="3" t="s">
        <v>2064</v>
      </c>
      <c r="D987" s="3" t="s">
        <v>6173</v>
      </c>
      <c r="E987" s="5">
        <v>4000</v>
      </c>
      <c r="F987" s="5">
        <v>5922</v>
      </c>
      <c r="G987" t="s">
        <v>8219</v>
      </c>
      <c r="H987" t="s">
        <v>8236</v>
      </c>
      <c r="I987" t="s">
        <v>8249</v>
      </c>
      <c r="J987">
        <v>1463333701</v>
      </c>
      <c r="K987">
        <v>1460482501</v>
      </c>
      <c r="L987" t="b">
        <v>0</v>
      </c>
      <c r="M987">
        <v>49</v>
      </c>
      <c r="N987" t="b">
        <v>1</v>
      </c>
      <c r="O987" t="s">
        <v>8295</v>
      </c>
      <c r="P987" s="9">
        <f>IFERROR(F987/M987,"NULL")</f>
        <v>120.85714285714286</v>
      </c>
      <c r="Q987" t="str">
        <f>LEFT(O987,SEARCH("/",O987,1)-1)</f>
        <v>technology</v>
      </c>
      <c r="R987" t="str">
        <f>RIGHT(O987,LEN(O987)-SEARCH("/",O987,1))</f>
        <v>hardware</v>
      </c>
      <c r="S987" s="17">
        <f>(((K987/60)/60)/24)+DATE(1970,1,1)</f>
        <v>42472.73265046296</v>
      </c>
      <c r="T987" s="15">
        <f>(((J987/60)/60)/24)+DATE(1970,1,1)</f>
        <v>42505.73265046296</v>
      </c>
      <c r="U987" t="b">
        <f>AND(L987,N987)</f>
        <v>0</v>
      </c>
    </row>
    <row r="988" spans="1:21" ht="20" customHeight="1" x14ac:dyDescent="0.35">
      <c r="A988" s="13">
        <f>F988/E988</f>
        <v>1.9116676082790633</v>
      </c>
      <c r="B988">
        <v>2064</v>
      </c>
      <c r="C988" s="3" t="s">
        <v>2065</v>
      </c>
      <c r="D988" s="3" t="s">
        <v>6174</v>
      </c>
      <c r="E988" s="5">
        <v>261962</v>
      </c>
      <c r="F988" s="5">
        <v>500784.27</v>
      </c>
      <c r="G988" t="s">
        <v>8219</v>
      </c>
      <c r="H988" t="s">
        <v>8224</v>
      </c>
      <c r="I988" t="s">
        <v>8246</v>
      </c>
      <c r="J988">
        <v>1370001600</v>
      </c>
      <c r="K988">
        <v>1366879523</v>
      </c>
      <c r="L988" t="b">
        <v>0</v>
      </c>
      <c r="M988">
        <v>5812</v>
      </c>
      <c r="N988" t="b">
        <v>1</v>
      </c>
      <c r="O988" t="s">
        <v>8295</v>
      </c>
      <c r="P988" s="9">
        <f>IFERROR(F988/M988,"NULL")</f>
        <v>86.163845492085343</v>
      </c>
      <c r="Q988" t="str">
        <f>LEFT(O988,SEARCH("/",O988,1)-1)</f>
        <v>technology</v>
      </c>
      <c r="R988" t="str">
        <f>RIGHT(O988,LEN(O988)-SEARCH("/",O988,1))</f>
        <v>hardware</v>
      </c>
      <c r="S988" s="17">
        <f>(((K988/60)/60)/24)+DATE(1970,1,1)</f>
        <v>41389.364849537036</v>
      </c>
      <c r="T988" s="15">
        <f>(((J988/60)/60)/24)+DATE(1970,1,1)</f>
        <v>41425.5</v>
      </c>
      <c r="U988" t="b">
        <f>AND(L988,N988)</f>
        <v>0</v>
      </c>
    </row>
    <row r="989" spans="1:21" ht="20" customHeight="1" x14ac:dyDescent="0.35">
      <c r="A989" s="13">
        <f>F989/E989</f>
        <v>1.99215125</v>
      </c>
      <c r="B989">
        <v>2065</v>
      </c>
      <c r="C989" s="3" t="s">
        <v>2066</v>
      </c>
      <c r="D989" s="3" t="s">
        <v>6175</v>
      </c>
      <c r="E989" s="5">
        <v>40000</v>
      </c>
      <c r="F989" s="5">
        <v>79686.05</v>
      </c>
      <c r="G989" t="s">
        <v>8219</v>
      </c>
      <c r="H989" t="s">
        <v>8225</v>
      </c>
      <c r="I989" t="s">
        <v>8247</v>
      </c>
      <c r="J989">
        <v>1387958429</v>
      </c>
      <c r="K989">
        <v>1385366429</v>
      </c>
      <c r="L989" t="b">
        <v>0</v>
      </c>
      <c r="M989">
        <v>1556</v>
      </c>
      <c r="N989" t="b">
        <v>1</v>
      </c>
      <c r="O989" t="s">
        <v>8295</v>
      </c>
      <c r="P989" s="9">
        <f>IFERROR(F989/M989,"NULL")</f>
        <v>51.212114395886893</v>
      </c>
      <c r="Q989" t="str">
        <f>LEFT(O989,SEARCH("/",O989,1)-1)</f>
        <v>technology</v>
      </c>
      <c r="R989" t="str">
        <f>RIGHT(O989,LEN(O989)-SEARCH("/",O989,1))</f>
        <v>hardware</v>
      </c>
      <c r="S989" s="17">
        <f>(((K989/60)/60)/24)+DATE(1970,1,1)</f>
        <v>41603.333668981482</v>
      </c>
      <c r="T989" s="15">
        <f>(((J989/60)/60)/24)+DATE(1970,1,1)</f>
        <v>41633.333668981482</v>
      </c>
      <c r="U989" t="b">
        <f>AND(L989,N989)</f>
        <v>0</v>
      </c>
    </row>
    <row r="990" spans="1:21" ht="20" customHeight="1" x14ac:dyDescent="0.35">
      <c r="A990" s="13">
        <f>F990/E990</f>
        <v>2.1859999999999999</v>
      </c>
      <c r="B990">
        <v>2066</v>
      </c>
      <c r="C990" s="3" t="s">
        <v>2067</v>
      </c>
      <c r="D990" s="3" t="s">
        <v>6176</v>
      </c>
      <c r="E990" s="5">
        <v>2000</v>
      </c>
      <c r="F990" s="5">
        <v>4372</v>
      </c>
      <c r="G990" t="s">
        <v>8219</v>
      </c>
      <c r="H990" t="s">
        <v>8224</v>
      </c>
      <c r="I990" t="s">
        <v>8246</v>
      </c>
      <c r="J990">
        <v>1408818683</v>
      </c>
      <c r="K990">
        <v>1406226683</v>
      </c>
      <c r="L990" t="b">
        <v>0</v>
      </c>
      <c r="M990">
        <v>65</v>
      </c>
      <c r="N990" t="b">
        <v>1</v>
      </c>
      <c r="O990" t="s">
        <v>8295</v>
      </c>
      <c r="P990" s="9">
        <f>IFERROR(F990/M990,"NULL")</f>
        <v>67.261538461538464</v>
      </c>
      <c r="Q990" t="str">
        <f>LEFT(O990,SEARCH("/",O990,1)-1)</f>
        <v>technology</v>
      </c>
      <c r="R990" t="str">
        <f>RIGHT(O990,LEN(O990)-SEARCH("/",O990,1))</f>
        <v>hardware</v>
      </c>
      <c r="S990" s="17">
        <f>(((K990/60)/60)/24)+DATE(1970,1,1)</f>
        <v>41844.771793981483</v>
      </c>
      <c r="T990" s="15">
        <f>(((J990/60)/60)/24)+DATE(1970,1,1)</f>
        <v>41874.771793981483</v>
      </c>
      <c r="U990" t="b">
        <f>AND(L990,N990)</f>
        <v>0</v>
      </c>
    </row>
    <row r="991" spans="1:21" ht="20" customHeight="1" x14ac:dyDescent="0.35">
      <c r="A991" s="13">
        <f>F991/E991</f>
        <v>1.2686868686868686</v>
      </c>
      <c r="B991">
        <v>2067</v>
      </c>
      <c r="C991" s="3" t="s">
        <v>2068</v>
      </c>
      <c r="D991" s="3" t="s">
        <v>6177</v>
      </c>
      <c r="E991" s="5">
        <v>495</v>
      </c>
      <c r="F991" s="5">
        <v>628</v>
      </c>
      <c r="G991" t="s">
        <v>8219</v>
      </c>
      <c r="H991" t="s">
        <v>8225</v>
      </c>
      <c r="I991" t="s">
        <v>8247</v>
      </c>
      <c r="J991">
        <v>1432499376</v>
      </c>
      <c r="K991">
        <v>1429648176</v>
      </c>
      <c r="L991" t="b">
        <v>0</v>
      </c>
      <c r="M991">
        <v>10</v>
      </c>
      <c r="N991" t="b">
        <v>1</v>
      </c>
      <c r="O991" t="s">
        <v>8295</v>
      </c>
      <c r="P991" s="9">
        <f>IFERROR(F991/M991,"NULL")</f>
        <v>62.8</v>
      </c>
      <c r="Q991" t="str">
        <f>LEFT(O991,SEARCH("/",O991,1)-1)</f>
        <v>technology</v>
      </c>
      <c r="R991" t="str">
        <f>RIGHT(O991,LEN(O991)-SEARCH("/",O991,1))</f>
        <v>hardware</v>
      </c>
      <c r="S991" s="17">
        <f>(((K991/60)/60)/24)+DATE(1970,1,1)</f>
        <v>42115.853888888887</v>
      </c>
      <c r="T991" s="15">
        <f>(((J991/60)/60)/24)+DATE(1970,1,1)</f>
        <v>42148.853888888887</v>
      </c>
      <c r="U991" t="b">
        <f>AND(L991,N991)</f>
        <v>0</v>
      </c>
    </row>
    <row r="992" spans="1:21" ht="20" customHeight="1" x14ac:dyDescent="0.35">
      <c r="A992" s="13">
        <f>F992/E992</f>
        <v>1.0522388</v>
      </c>
      <c r="B992">
        <v>2068</v>
      </c>
      <c r="C992" s="3" t="s">
        <v>2069</v>
      </c>
      <c r="D992" s="3" t="s">
        <v>6178</v>
      </c>
      <c r="E992" s="5">
        <v>25000</v>
      </c>
      <c r="F992" s="5">
        <v>26305.97</v>
      </c>
      <c r="G992" t="s">
        <v>8219</v>
      </c>
      <c r="H992" t="s">
        <v>8224</v>
      </c>
      <c r="I992" t="s">
        <v>8246</v>
      </c>
      <c r="J992">
        <v>1476994315</v>
      </c>
      <c r="K992">
        <v>1474402315</v>
      </c>
      <c r="L992" t="b">
        <v>0</v>
      </c>
      <c r="M992">
        <v>76</v>
      </c>
      <c r="N992" t="b">
        <v>1</v>
      </c>
      <c r="O992" t="s">
        <v>8295</v>
      </c>
      <c r="P992" s="9">
        <f>IFERROR(F992/M992,"NULL")</f>
        <v>346.13118421052633</v>
      </c>
      <c r="Q992" t="str">
        <f>LEFT(O992,SEARCH("/",O992,1)-1)</f>
        <v>technology</v>
      </c>
      <c r="R992" t="str">
        <f>RIGHT(O992,LEN(O992)-SEARCH("/",O992,1))</f>
        <v>hardware</v>
      </c>
      <c r="S992" s="17">
        <f>(((K992/60)/60)/24)+DATE(1970,1,1)</f>
        <v>42633.841608796298</v>
      </c>
      <c r="T992" s="15">
        <f>(((J992/60)/60)/24)+DATE(1970,1,1)</f>
        <v>42663.841608796298</v>
      </c>
      <c r="U992" t="b">
        <f>AND(L992,N992)</f>
        <v>0</v>
      </c>
    </row>
    <row r="993" spans="1:21" ht="20" customHeight="1" x14ac:dyDescent="0.35">
      <c r="A993" s="13">
        <f>F993/E993</f>
        <v>1.2840666000000001</v>
      </c>
      <c r="B993">
        <v>2069</v>
      </c>
      <c r="C993" s="3" t="s">
        <v>2070</v>
      </c>
      <c r="D993" s="3" t="s">
        <v>6179</v>
      </c>
      <c r="E993" s="5">
        <v>50000</v>
      </c>
      <c r="F993" s="5">
        <v>64203.33</v>
      </c>
      <c r="G993" t="s">
        <v>8219</v>
      </c>
      <c r="H993" t="s">
        <v>8224</v>
      </c>
      <c r="I993" t="s">
        <v>8246</v>
      </c>
      <c r="J993">
        <v>1451776791</v>
      </c>
      <c r="K993">
        <v>1449098391</v>
      </c>
      <c r="L993" t="b">
        <v>0</v>
      </c>
      <c r="M993">
        <v>263</v>
      </c>
      <c r="N993" t="b">
        <v>1</v>
      </c>
      <c r="O993" t="s">
        <v>8295</v>
      </c>
      <c r="P993" s="9">
        <f>IFERROR(F993/M993,"NULL")</f>
        <v>244.11912547528519</v>
      </c>
      <c r="Q993" t="str">
        <f>LEFT(O993,SEARCH("/",O993,1)-1)</f>
        <v>technology</v>
      </c>
      <c r="R993" t="str">
        <f>RIGHT(O993,LEN(O993)-SEARCH("/",O993,1))</f>
        <v>hardware</v>
      </c>
      <c r="S993" s="17">
        <f>(((K993/60)/60)/24)+DATE(1970,1,1)</f>
        <v>42340.972118055557</v>
      </c>
      <c r="T993" s="15">
        <f>(((J993/60)/60)/24)+DATE(1970,1,1)</f>
        <v>42371.972118055557</v>
      </c>
      <c r="U993" t="b">
        <f>AND(L993,N993)</f>
        <v>0</v>
      </c>
    </row>
    <row r="994" spans="1:21" ht="20" customHeight="1" x14ac:dyDescent="0.35">
      <c r="A994" s="13">
        <f>F994/E994</f>
        <v>3.1732719999999999</v>
      </c>
      <c r="B994">
        <v>2070</v>
      </c>
      <c r="C994" s="3" t="s">
        <v>2071</v>
      </c>
      <c r="D994" s="3" t="s">
        <v>6180</v>
      </c>
      <c r="E994" s="5">
        <v>125000</v>
      </c>
      <c r="F994" s="5">
        <v>396659</v>
      </c>
      <c r="G994" t="s">
        <v>8219</v>
      </c>
      <c r="H994" t="s">
        <v>8236</v>
      </c>
      <c r="I994" t="s">
        <v>8249</v>
      </c>
      <c r="J994">
        <v>1467128723</v>
      </c>
      <c r="K994">
        <v>1464536723</v>
      </c>
      <c r="L994" t="b">
        <v>0</v>
      </c>
      <c r="M994">
        <v>1530</v>
      </c>
      <c r="N994" t="b">
        <v>1</v>
      </c>
      <c r="O994" t="s">
        <v>8295</v>
      </c>
      <c r="P994" s="9">
        <f>IFERROR(F994/M994,"NULL")</f>
        <v>259.25424836601309</v>
      </c>
      <c r="Q994" t="str">
        <f>LEFT(O994,SEARCH("/",O994,1)-1)</f>
        <v>technology</v>
      </c>
      <c r="R994" t="str">
        <f>RIGHT(O994,LEN(O994)-SEARCH("/",O994,1))</f>
        <v>hardware</v>
      </c>
      <c r="S994" s="17">
        <f>(((K994/60)/60)/24)+DATE(1970,1,1)</f>
        <v>42519.6565162037</v>
      </c>
      <c r="T994" s="15">
        <f>(((J994/60)/60)/24)+DATE(1970,1,1)</f>
        <v>42549.6565162037</v>
      </c>
      <c r="U994" t="b">
        <f>AND(L994,N994)</f>
        <v>0</v>
      </c>
    </row>
    <row r="995" spans="1:21" ht="20" customHeight="1" x14ac:dyDescent="0.35">
      <c r="A995" s="13">
        <f>F995/E995</f>
        <v>2.8073000000000001</v>
      </c>
      <c r="B995">
        <v>2071</v>
      </c>
      <c r="C995" s="3" t="s">
        <v>2072</v>
      </c>
      <c r="D995" s="3" t="s">
        <v>6181</v>
      </c>
      <c r="E995" s="5">
        <v>20000</v>
      </c>
      <c r="F995" s="5">
        <v>56146</v>
      </c>
      <c r="G995" t="s">
        <v>8219</v>
      </c>
      <c r="H995" t="s">
        <v>8224</v>
      </c>
      <c r="I995" t="s">
        <v>8246</v>
      </c>
      <c r="J995">
        <v>1475390484</v>
      </c>
      <c r="K995">
        <v>1471502484</v>
      </c>
      <c r="L995" t="b">
        <v>0</v>
      </c>
      <c r="M995">
        <v>278</v>
      </c>
      <c r="N995" t="b">
        <v>1</v>
      </c>
      <c r="O995" t="s">
        <v>8295</v>
      </c>
      <c r="P995" s="9">
        <f>IFERROR(F995/M995,"NULL")</f>
        <v>201.96402877697841</v>
      </c>
      <c r="Q995" t="str">
        <f>LEFT(O995,SEARCH("/",O995,1)-1)</f>
        <v>technology</v>
      </c>
      <c r="R995" t="str">
        <f>RIGHT(O995,LEN(O995)-SEARCH("/",O995,1))</f>
        <v>hardware</v>
      </c>
      <c r="S995" s="17">
        <f>(((K995/60)/60)/24)+DATE(1970,1,1)</f>
        <v>42600.278749999998</v>
      </c>
      <c r="T995" s="15">
        <f>(((J995/60)/60)/24)+DATE(1970,1,1)</f>
        <v>42645.278749999998</v>
      </c>
      <c r="U995" t="b">
        <f>AND(L995,N995)</f>
        <v>0</v>
      </c>
    </row>
    <row r="996" spans="1:21" ht="20" customHeight="1" x14ac:dyDescent="0.35">
      <c r="A996" s="13">
        <f>F996/E996</f>
        <v>1.1073146853146854</v>
      </c>
      <c r="B996">
        <v>2072</v>
      </c>
      <c r="C996" s="3" t="s">
        <v>2073</v>
      </c>
      <c r="D996" s="3" t="s">
        <v>6182</v>
      </c>
      <c r="E996" s="5">
        <v>71500</v>
      </c>
      <c r="F996" s="5">
        <v>79173</v>
      </c>
      <c r="G996" t="s">
        <v>8219</v>
      </c>
      <c r="H996" t="s">
        <v>8224</v>
      </c>
      <c r="I996" t="s">
        <v>8246</v>
      </c>
      <c r="J996">
        <v>1462629432</v>
      </c>
      <c r="K996">
        <v>1460037432</v>
      </c>
      <c r="L996" t="b">
        <v>0</v>
      </c>
      <c r="M996">
        <v>350</v>
      </c>
      <c r="N996" t="b">
        <v>1</v>
      </c>
      <c r="O996" t="s">
        <v>8295</v>
      </c>
      <c r="P996" s="9">
        <f>IFERROR(F996/M996,"NULL")</f>
        <v>226.20857142857142</v>
      </c>
      <c r="Q996" t="str">
        <f>LEFT(O996,SEARCH("/",O996,1)-1)</f>
        <v>technology</v>
      </c>
      <c r="R996" t="str">
        <f>RIGHT(O996,LEN(O996)-SEARCH("/",O996,1))</f>
        <v>hardware</v>
      </c>
      <c r="S996" s="17">
        <f>(((K996/60)/60)/24)+DATE(1970,1,1)</f>
        <v>42467.581388888888</v>
      </c>
      <c r="T996" s="15">
        <f>(((J996/60)/60)/24)+DATE(1970,1,1)</f>
        <v>42497.581388888888</v>
      </c>
      <c r="U996" t="b">
        <f>AND(L996,N996)</f>
        <v>0</v>
      </c>
    </row>
    <row r="997" spans="1:21" ht="20" customHeight="1" x14ac:dyDescent="0.35">
      <c r="A997" s="13">
        <f>F997/E997</f>
        <v>1.5260429999999998</v>
      </c>
      <c r="B997">
        <v>2073</v>
      </c>
      <c r="C997" s="3" t="s">
        <v>2074</v>
      </c>
      <c r="D997" s="3" t="s">
        <v>6183</v>
      </c>
      <c r="E997" s="5">
        <v>100000</v>
      </c>
      <c r="F997" s="5">
        <v>152604.29999999999</v>
      </c>
      <c r="G997" t="s">
        <v>8219</v>
      </c>
      <c r="H997" t="s">
        <v>8224</v>
      </c>
      <c r="I997" t="s">
        <v>8246</v>
      </c>
      <c r="J997">
        <v>1431100918</v>
      </c>
      <c r="K997">
        <v>1427212918</v>
      </c>
      <c r="L997" t="b">
        <v>0</v>
      </c>
      <c r="M997">
        <v>470</v>
      </c>
      <c r="N997" t="b">
        <v>1</v>
      </c>
      <c r="O997" t="s">
        <v>8295</v>
      </c>
      <c r="P997" s="9">
        <f>IFERROR(F997/M997,"NULL")</f>
        <v>324.69</v>
      </c>
      <c r="Q997" t="str">
        <f>LEFT(O997,SEARCH("/",O997,1)-1)</f>
        <v>technology</v>
      </c>
      <c r="R997" t="str">
        <f>RIGHT(O997,LEN(O997)-SEARCH("/",O997,1))</f>
        <v>hardware</v>
      </c>
      <c r="S997" s="17">
        <f>(((K997/60)/60)/24)+DATE(1970,1,1)</f>
        <v>42087.668032407411</v>
      </c>
      <c r="T997" s="15">
        <f>(((J997/60)/60)/24)+DATE(1970,1,1)</f>
        <v>42132.668032407411</v>
      </c>
      <c r="U997" t="b">
        <f>AND(L997,N997)</f>
        <v>0</v>
      </c>
    </row>
    <row r="998" spans="1:21" ht="20" customHeight="1" x14ac:dyDescent="0.35">
      <c r="A998" s="13">
        <f>F998/E998</f>
        <v>1.0249999999999999</v>
      </c>
      <c r="B998">
        <v>2074</v>
      </c>
      <c r="C998" s="3" t="s">
        <v>2075</v>
      </c>
      <c r="D998" s="3" t="s">
        <v>6184</v>
      </c>
      <c r="E998" s="5">
        <v>600</v>
      </c>
      <c r="F998" s="5">
        <v>615</v>
      </c>
      <c r="G998" t="s">
        <v>8219</v>
      </c>
      <c r="H998" t="s">
        <v>8224</v>
      </c>
      <c r="I998" t="s">
        <v>8246</v>
      </c>
      <c r="J998">
        <v>1462564182</v>
      </c>
      <c r="K998">
        <v>1459972182</v>
      </c>
      <c r="L998" t="b">
        <v>0</v>
      </c>
      <c r="M998">
        <v>3</v>
      </c>
      <c r="N998" t="b">
        <v>1</v>
      </c>
      <c r="O998" t="s">
        <v>8295</v>
      </c>
      <c r="P998" s="9">
        <f>IFERROR(F998/M998,"NULL")</f>
        <v>205</v>
      </c>
      <c r="Q998" t="str">
        <f>LEFT(O998,SEARCH("/",O998,1)-1)</f>
        <v>technology</v>
      </c>
      <c r="R998" t="str">
        <f>RIGHT(O998,LEN(O998)-SEARCH("/",O998,1))</f>
        <v>hardware</v>
      </c>
      <c r="S998" s="17">
        <f>(((K998/60)/60)/24)+DATE(1970,1,1)</f>
        <v>42466.826180555552</v>
      </c>
      <c r="T998" s="15">
        <f>(((J998/60)/60)/24)+DATE(1970,1,1)</f>
        <v>42496.826180555552</v>
      </c>
      <c r="U998" t="b">
        <f>AND(L998,N998)</f>
        <v>0</v>
      </c>
    </row>
    <row r="999" spans="1:21" ht="20" customHeight="1" x14ac:dyDescent="0.35">
      <c r="A999" s="13">
        <f>F999/E999</f>
        <v>16.783738373837384</v>
      </c>
      <c r="B999">
        <v>2075</v>
      </c>
      <c r="C999" s="3" t="s">
        <v>2076</v>
      </c>
      <c r="D999" s="3" t="s">
        <v>6185</v>
      </c>
      <c r="E999" s="5">
        <v>9999</v>
      </c>
      <c r="F999" s="5">
        <v>167820.6</v>
      </c>
      <c r="G999" t="s">
        <v>8219</v>
      </c>
      <c r="H999" t="s">
        <v>8224</v>
      </c>
      <c r="I999" t="s">
        <v>8246</v>
      </c>
      <c r="J999">
        <v>1374769288</v>
      </c>
      <c r="K999">
        <v>1372177288</v>
      </c>
      <c r="L999" t="b">
        <v>0</v>
      </c>
      <c r="M999">
        <v>8200</v>
      </c>
      <c r="N999" t="b">
        <v>1</v>
      </c>
      <c r="O999" t="s">
        <v>8295</v>
      </c>
      <c r="P999" s="9">
        <f>IFERROR(F999/M999,"NULL")</f>
        <v>20.465926829268295</v>
      </c>
      <c r="Q999" t="str">
        <f>LEFT(O999,SEARCH("/",O999,1)-1)</f>
        <v>technology</v>
      </c>
      <c r="R999" t="str">
        <f>RIGHT(O999,LEN(O999)-SEARCH("/",O999,1))</f>
        <v>hardware</v>
      </c>
      <c r="S999" s="17">
        <f>(((K999/60)/60)/24)+DATE(1970,1,1)</f>
        <v>41450.681574074071</v>
      </c>
      <c r="T999" s="15">
        <f>(((J999/60)/60)/24)+DATE(1970,1,1)</f>
        <v>41480.681574074071</v>
      </c>
      <c r="U999" t="b">
        <f>AND(L999,N999)</f>
        <v>0</v>
      </c>
    </row>
    <row r="1000" spans="1:21" ht="20" customHeight="1" x14ac:dyDescent="0.35">
      <c r="A1000" s="13">
        <f>F1000/E1000</f>
        <v>5.4334915642458101</v>
      </c>
      <c r="B1000">
        <v>2076</v>
      </c>
      <c r="C1000" s="3" t="s">
        <v>2077</v>
      </c>
      <c r="D1000" s="3" t="s">
        <v>6186</v>
      </c>
      <c r="E1000" s="5">
        <v>179000</v>
      </c>
      <c r="F1000" s="5">
        <v>972594.99</v>
      </c>
      <c r="G1000" t="s">
        <v>8219</v>
      </c>
      <c r="H1000" t="s">
        <v>8225</v>
      </c>
      <c r="I1000" t="s">
        <v>8247</v>
      </c>
      <c r="J1000">
        <v>1406149689</v>
      </c>
      <c r="K1000">
        <v>1402693689</v>
      </c>
      <c r="L1000" t="b">
        <v>0</v>
      </c>
      <c r="M1000">
        <v>8359</v>
      </c>
      <c r="N1000" t="b">
        <v>1</v>
      </c>
      <c r="O1000" t="s">
        <v>8295</v>
      </c>
      <c r="P1000" s="9">
        <f>IFERROR(F1000/M1000,"NULL")</f>
        <v>116.35303146309367</v>
      </c>
      <c r="Q1000" t="str">
        <f>LEFT(O1000,SEARCH("/",O1000,1)-1)</f>
        <v>technology</v>
      </c>
      <c r="R1000" t="str">
        <f>RIGHT(O1000,LEN(O1000)-SEARCH("/",O1000,1))</f>
        <v>hardware</v>
      </c>
      <c r="S1000" s="17">
        <f>(((K1000/60)/60)/24)+DATE(1970,1,1)</f>
        <v>41803.880659722221</v>
      </c>
      <c r="T1000" s="15">
        <f>(((J1000/60)/60)/24)+DATE(1970,1,1)</f>
        <v>41843.880659722221</v>
      </c>
      <c r="U1000" t="b">
        <f>AND(L1000,N1000)</f>
        <v>0</v>
      </c>
    </row>
    <row r="1001" spans="1:21" ht="20" customHeight="1" x14ac:dyDescent="0.35">
      <c r="A1001" s="13">
        <f>F1001/E1001</f>
        <v>1.1550800000000001</v>
      </c>
      <c r="B1001">
        <v>2077</v>
      </c>
      <c r="C1001" s="3" t="s">
        <v>2078</v>
      </c>
      <c r="D1001" s="3" t="s">
        <v>6187</v>
      </c>
      <c r="E1001" s="5">
        <v>50000</v>
      </c>
      <c r="F1001" s="5">
        <v>57754</v>
      </c>
      <c r="G1001" t="s">
        <v>8219</v>
      </c>
      <c r="H1001" t="s">
        <v>8224</v>
      </c>
      <c r="I1001" t="s">
        <v>8246</v>
      </c>
      <c r="J1001">
        <v>1433538000</v>
      </c>
      <c r="K1001">
        <v>1428541276</v>
      </c>
      <c r="L1001" t="b">
        <v>0</v>
      </c>
      <c r="M1001">
        <v>188</v>
      </c>
      <c r="N1001" t="b">
        <v>1</v>
      </c>
      <c r="O1001" t="s">
        <v>8295</v>
      </c>
      <c r="P1001" s="9">
        <f>IFERROR(F1001/M1001,"NULL")</f>
        <v>307.20212765957444</v>
      </c>
      <c r="Q1001" t="str">
        <f>LEFT(O1001,SEARCH("/",O1001,1)-1)</f>
        <v>technology</v>
      </c>
      <c r="R1001" t="str">
        <f>RIGHT(O1001,LEN(O1001)-SEARCH("/",O1001,1))</f>
        <v>hardware</v>
      </c>
      <c r="S1001" s="17">
        <f>(((K1001/60)/60)/24)+DATE(1970,1,1)</f>
        <v>42103.042546296296</v>
      </c>
      <c r="T1001" s="15">
        <f>(((J1001/60)/60)/24)+DATE(1970,1,1)</f>
        <v>42160.875</v>
      </c>
      <c r="U1001" t="b">
        <f>AND(L1001,N1001)</f>
        <v>0</v>
      </c>
    </row>
    <row r="1002" spans="1:21" ht="20" customHeight="1" x14ac:dyDescent="0.35">
      <c r="A1002" s="13">
        <f>F1002/E1002</f>
        <v>1.3120499999999999</v>
      </c>
      <c r="B1002">
        <v>2078</v>
      </c>
      <c r="C1002" s="3" t="s">
        <v>2079</v>
      </c>
      <c r="D1002" s="3" t="s">
        <v>6188</v>
      </c>
      <c r="E1002" s="5">
        <v>20000</v>
      </c>
      <c r="F1002" s="5">
        <v>26241</v>
      </c>
      <c r="G1002" t="s">
        <v>8219</v>
      </c>
      <c r="H1002" t="s">
        <v>8227</v>
      </c>
      <c r="I1002" t="s">
        <v>8249</v>
      </c>
      <c r="J1002">
        <v>1482085857</v>
      </c>
      <c r="K1002">
        <v>1479493857</v>
      </c>
      <c r="L1002" t="b">
        <v>0</v>
      </c>
      <c r="M1002">
        <v>48</v>
      </c>
      <c r="N1002" t="b">
        <v>1</v>
      </c>
      <c r="O1002" t="s">
        <v>8295</v>
      </c>
      <c r="P1002" s="9">
        <f>IFERROR(F1002/M1002,"NULL")</f>
        <v>546.6875</v>
      </c>
      <c r="Q1002" t="str">
        <f>LEFT(O1002,SEARCH("/",O1002,1)-1)</f>
        <v>technology</v>
      </c>
      <c r="R1002" t="str">
        <f>RIGHT(O1002,LEN(O1002)-SEARCH("/",O1002,1))</f>
        <v>hardware</v>
      </c>
      <c r="S1002" s="17">
        <f>(((K1002/60)/60)/24)+DATE(1970,1,1)</f>
        <v>42692.771493055552</v>
      </c>
      <c r="T1002" s="15">
        <f>(((J1002/60)/60)/24)+DATE(1970,1,1)</f>
        <v>42722.771493055552</v>
      </c>
      <c r="U1002" t="b">
        <f>AND(L1002,N1002)</f>
        <v>0</v>
      </c>
    </row>
    <row r="1003" spans="1:21" ht="20" customHeight="1" x14ac:dyDescent="0.35">
      <c r="A1003" s="13">
        <f>F1003/E1003</f>
        <v>2.8816999999999999</v>
      </c>
      <c r="B1003">
        <v>2079</v>
      </c>
      <c r="C1003" s="3" t="s">
        <v>2080</v>
      </c>
      <c r="D1003" s="3" t="s">
        <v>6189</v>
      </c>
      <c r="E1003" s="5">
        <v>10000</v>
      </c>
      <c r="F1003" s="5">
        <v>28817</v>
      </c>
      <c r="G1003" t="s">
        <v>8219</v>
      </c>
      <c r="H1003" t="s">
        <v>8225</v>
      </c>
      <c r="I1003" t="s">
        <v>8247</v>
      </c>
      <c r="J1003">
        <v>1435258800</v>
      </c>
      <c r="K1003">
        <v>1432659793</v>
      </c>
      <c r="L1003" t="b">
        <v>0</v>
      </c>
      <c r="M1003">
        <v>607</v>
      </c>
      <c r="N1003" t="b">
        <v>1</v>
      </c>
      <c r="O1003" t="s">
        <v>8295</v>
      </c>
      <c r="P1003" s="9">
        <f>IFERROR(F1003/M1003,"NULL")</f>
        <v>47.474464579901152</v>
      </c>
      <c r="Q1003" t="str">
        <f>LEFT(O1003,SEARCH("/",O1003,1)-1)</f>
        <v>technology</v>
      </c>
      <c r="R1003" t="str">
        <f>RIGHT(O1003,LEN(O1003)-SEARCH("/",O1003,1))</f>
        <v>hardware</v>
      </c>
      <c r="S1003" s="17">
        <f>(((K1003/60)/60)/24)+DATE(1970,1,1)</f>
        <v>42150.71056712963</v>
      </c>
      <c r="T1003" s="15">
        <f>(((J1003/60)/60)/24)+DATE(1970,1,1)</f>
        <v>42180.791666666672</v>
      </c>
      <c r="U1003" t="b">
        <f>AND(L1003,N1003)</f>
        <v>0</v>
      </c>
    </row>
    <row r="1004" spans="1:21" ht="20" customHeight="1" x14ac:dyDescent="0.35">
      <c r="A1004" s="13">
        <f>F1004/E1004</f>
        <v>5.0780000000000003</v>
      </c>
      <c r="B1004">
        <v>2080</v>
      </c>
      <c r="C1004" s="3" t="s">
        <v>2081</v>
      </c>
      <c r="D1004" s="3" t="s">
        <v>6190</v>
      </c>
      <c r="E1004" s="5">
        <v>1000</v>
      </c>
      <c r="F1004" s="5">
        <v>5078</v>
      </c>
      <c r="G1004" t="s">
        <v>8219</v>
      </c>
      <c r="H1004" t="s">
        <v>8224</v>
      </c>
      <c r="I1004" t="s">
        <v>8246</v>
      </c>
      <c r="J1004">
        <v>1447286300</v>
      </c>
      <c r="K1004">
        <v>1444690700</v>
      </c>
      <c r="L1004" t="b">
        <v>0</v>
      </c>
      <c r="M1004">
        <v>50</v>
      </c>
      <c r="N1004" t="b">
        <v>1</v>
      </c>
      <c r="O1004" t="s">
        <v>8295</v>
      </c>
      <c r="P1004" s="9">
        <f>IFERROR(F1004/M1004,"NULL")</f>
        <v>101.56</v>
      </c>
      <c r="Q1004" t="str">
        <f>LEFT(O1004,SEARCH("/",O1004,1)-1)</f>
        <v>technology</v>
      </c>
      <c r="R1004" t="str">
        <f>RIGHT(O1004,LEN(O1004)-SEARCH("/",O1004,1))</f>
        <v>hardware</v>
      </c>
      <c r="S1004" s="17">
        <f>(((K1004/60)/60)/24)+DATE(1970,1,1)</f>
        <v>42289.957175925927</v>
      </c>
      <c r="T1004" s="15">
        <f>(((J1004/60)/60)/24)+DATE(1970,1,1)</f>
        <v>42319.998842592591</v>
      </c>
      <c r="U1004" t="b">
        <f>AND(L1004,N1004)</f>
        <v>0</v>
      </c>
    </row>
    <row r="1005" spans="1:21" ht="20" customHeight="1" x14ac:dyDescent="0.35">
      <c r="A1005" s="13">
        <f>F1005/E1005</f>
        <v>1.1457142857142857</v>
      </c>
      <c r="B1005">
        <v>2081</v>
      </c>
      <c r="C1005" s="3" t="s">
        <v>2082</v>
      </c>
      <c r="D1005" s="3" t="s">
        <v>6191</v>
      </c>
      <c r="E1005" s="5">
        <v>3500</v>
      </c>
      <c r="F1005" s="5">
        <v>4010</v>
      </c>
      <c r="G1005" t="s">
        <v>8219</v>
      </c>
      <c r="H1005" t="s">
        <v>8224</v>
      </c>
      <c r="I1005" t="s">
        <v>8246</v>
      </c>
      <c r="J1005">
        <v>1337144340</v>
      </c>
      <c r="K1005">
        <v>1333597555</v>
      </c>
      <c r="L1005" t="b">
        <v>0</v>
      </c>
      <c r="M1005">
        <v>55</v>
      </c>
      <c r="N1005" t="b">
        <v>1</v>
      </c>
      <c r="O1005" t="s">
        <v>8279</v>
      </c>
      <c r="P1005" s="9">
        <f>IFERROR(F1005/M1005,"NULL")</f>
        <v>72.909090909090907</v>
      </c>
      <c r="Q1005" t="str">
        <f>LEFT(O1005,SEARCH("/",O1005,1)-1)</f>
        <v>music</v>
      </c>
      <c r="R1005" t="str">
        <f>RIGHT(O1005,LEN(O1005)-SEARCH("/",O1005,1))</f>
        <v>indie rock</v>
      </c>
      <c r="S1005" s="17">
        <f>(((K1005/60)/60)/24)+DATE(1970,1,1)</f>
        <v>41004.156886574077</v>
      </c>
      <c r="T1005" s="15">
        <f>(((J1005/60)/60)/24)+DATE(1970,1,1)</f>
        <v>41045.207638888889</v>
      </c>
      <c r="U1005" t="b">
        <f>AND(L1005,N1005)</f>
        <v>0</v>
      </c>
    </row>
    <row r="1006" spans="1:21" ht="20" customHeight="1" x14ac:dyDescent="0.35">
      <c r="A1006" s="13">
        <f>F1006/E1006</f>
        <v>1.1073333333333333</v>
      </c>
      <c r="B1006">
        <v>2082</v>
      </c>
      <c r="C1006" s="3" t="s">
        <v>2083</v>
      </c>
      <c r="D1006" s="3" t="s">
        <v>6192</v>
      </c>
      <c r="E1006" s="5">
        <v>1500</v>
      </c>
      <c r="F1006" s="5">
        <v>1661</v>
      </c>
      <c r="G1006" t="s">
        <v>8219</v>
      </c>
      <c r="H1006" t="s">
        <v>8224</v>
      </c>
      <c r="I1006" t="s">
        <v>8246</v>
      </c>
      <c r="J1006">
        <v>1322106796</v>
      </c>
      <c r="K1006">
        <v>1316919196</v>
      </c>
      <c r="L1006" t="b">
        <v>0</v>
      </c>
      <c r="M1006">
        <v>38</v>
      </c>
      <c r="N1006" t="b">
        <v>1</v>
      </c>
      <c r="O1006" t="s">
        <v>8279</v>
      </c>
      <c r="P1006" s="9">
        <f>IFERROR(F1006/M1006,"NULL")</f>
        <v>43.710526315789473</v>
      </c>
      <c r="Q1006" t="str">
        <f>LEFT(O1006,SEARCH("/",O1006,1)-1)</f>
        <v>music</v>
      </c>
      <c r="R1006" t="str">
        <f>RIGHT(O1006,LEN(O1006)-SEARCH("/",O1006,1))</f>
        <v>indie rock</v>
      </c>
      <c r="S1006" s="17">
        <f>(((K1006/60)/60)/24)+DATE(1970,1,1)</f>
        <v>40811.120324074072</v>
      </c>
      <c r="T1006" s="15">
        <f>(((J1006/60)/60)/24)+DATE(1970,1,1)</f>
        <v>40871.161990740737</v>
      </c>
      <c r="U1006" t="b">
        <f>AND(L1006,N1006)</f>
        <v>0</v>
      </c>
    </row>
    <row r="1007" spans="1:21" ht="20" customHeight="1" x14ac:dyDescent="0.35">
      <c r="A1007" s="13">
        <f>F1007/E1007</f>
        <v>1.1333333333333333</v>
      </c>
      <c r="B1007">
        <v>2083</v>
      </c>
      <c r="C1007" s="3" t="s">
        <v>2084</v>
      </c>
      <c r="D1007" s="3" t="s">
        <v>6193</v>
      </c>
      <c r="E1007" s="5">
        <v>750</v>
      </c>
      <c r="F1007" s="5">
        <v>850</v>
      </c>
      <c r="G1007" t="s">
        <v>8219</v>
      </c>
      <c r="H1007" t="s">
        <v>8224</v>
      </c>
      <c r="I1007" t="s">
        <v>8246</v>
      </c>
      <c r="J1007">
        <v>1338830395</v>
      </c>
      <c r="K1007">
        <v>1336238395</v>
      </c>
      <c r="L1007" t="b">
        <v>0</v>
      </c>
      <c r="M1007">
        <v>25</v>
      </c>
      <c r="N1007" t="b">
        <v>1</v>
      </c>
      <c r="O1007" t="s">
        <v>8279</v>
      </c>
      <c r="P1007" s="9">
        <f>IFERROR(F1007/M1007,"NULL")</f>
        <v>34</v>
      </c>
      <c r="Q1007" t="str">
        <f>LEFT(O1007,SEARCH("/",O1007,1)-1)</f>
        <v>music</v>
      </c>
      <c r="R1007" t="str">
        <f>RIGHT(O1007,LEN(O1007)-SEARCH("/",O1007,1))</f>
        <v>indie rock</v>
      </c>
      <c r="S1007" s="17">
        <f>(((K1007/60)/60)/24)+DATE(1970,1,1)</f>
        <v>41034.72216435185</v>
      </c>
      <c r="T1007" s="15">
        <f>(((J1007/60)/60)/24)+DATE(1970,1,1)</f>
        <v>41064.72216435185</v>
      </c>
      <c r="U1007" t="b">
        <f>AND(L1007,N1007)</f>
        <v>0</v>
      </c>
    </row>
    <row r="1008" spans="1:21" ht="20" customHeight="1" x14ac:dyDescent="0.35">
      <c r="A1008" s="13">
        <f>F1008/E1008</f>
        <v>1.0833333333333333</v>
      </c>
      <c r="B1008">
        <v>2084</v>
      </c>
      <c r="C1008" s="3" t="s">
        <v>2085</v>
      </c>
      <c r="D1008" s="3" t="s">
        <v>6194</v>
      </c>
      <c r="E1008" s="5">
        <v>3000</v>
      </c>
      <c r="F1008" s="5">
        <v>3250</v>
      </c>
      <c r="G1008" t="s">
        <v>8219</v>
      </c>
      <c r="H1008" t="s">
        <v>8224</v>
      </c>
      <c r="I1008" t="s">
        <v>8246</v>
      </c>
      <c r="J1008">
        <v>1399186740</v>
      </c>
      <c r="K1008">
        <v>1396468782</v>
      </c>
      <c r="L1008" t="b">
        <v>0</v>
      </c>
      <c r="M1008">
        <v>46</v>
      </c>
      <c r="N1008" t="b">
        <v>1</v>
      </c>
      <c r="O1008" t="s">
        <v>8279</v>
      </c>
      <c r="P1008" s="9">
        <f>IFERROR(F1008/M1008,"NULL")</f>
        <v>70.652173913043484</v>
      </c>
      <c r="Q1008" t="str">
        <f>LEFT(O1008,SEARCH("/",O1008,1)-1)</f>
        <v>music</v>
      </c>
      <c r="R1008" t="str">
        <f>RIGHT(O1008,LEN(O1008)-SEARCH("/",O1008,1))</f>
        <v>indie rock</v>
      </c>
      <c r="S1008" s="17">
        <f>(((K1008/60)/60)/24)+DATE(1970,1,1)</f>
        <v>41731.833124999997</v>
      </c>
      <c r="T1008" s="15">
        <f>(((J1008/60)/60)/24)+DATE(1970,1,1)</f>
        <v>41763.290972222225</v>
      </c>
      <c r="U1008" t="b">
        <f>AND(L1008,N1008)</f>
        <v>0</v>
      </c>
    </row>
    <row r="1009" spans="1:21" ht="20" customHeight="1" x14ac:dyDescent="0.35">
      <c r="A1009" s="13">
        <f>F1009/E1009</f>
        <v>1.2353333333333334</v>
      </c>
      <c r="B1009">
        <v>2085</v>
      </c>
      <c r="C1009" s="3" t="s">
        <v>2086</v>
      </c>
      <c r="D1009" s="3" t="s">
        <v>6195</v>
      </c>
      <c r="E1009" s="5">
        <v>6000</v>
      </c>
      <c r="F1009" s="5">
        <v>7412</v>
      </c>
      <c r="G1009" t="s">
        <v>8219</v>
      </c>
      <c r="H1009" t="s">
        <v>8224</v>
      </c>
      <c r="I1009" t="s">
        <v>8246</v>
      </c>
      <c r="J1009">
        <v>1342382587</v>
      </c>
      <c r="K1009">
        <v>1339790587</v>
      </c>
      <c r="L1009" t="b">
        <v>0</v>
      </c>
      <c r="M1009">
        <v>83</v>
      </c>
      <c r="N1009" t="b">
        <v>1</v>
      </c>
      <c r="O1009" t="s">
        <v>8279</v>
      </c>
      <c r="P1009" s="9">
        <f>IFERROR(F1009/M1009,"NULL")</f>
        <v>89.301204819277103</v>
      </c>
      <c r="Q1009" t="str">
        <f>LEFT(O1009,SEARCH("/",O1009,1)-1)</f>
        <v>music</v>
      </c>
      <c r="R1009" t="str">
        <f>RIGHT(O1009,LEN(O1009)-SEARCH("/",O1009,1))</f>
        <v>indie rock</v>
      </c>
      <c r="S1009" s="17">
        <f>(((K1009/60)/60)/24)+DATE(1970,1,1)</f>
        <v>41075.835497685184</v>
      </c>
      <c r="T1009" s="15">
        <f>(((J1009/60)/60)/24)+DATE(1970,1,1)</f>
        <v>41105.835497685184</v>
      </c>
      <c r="U1009" t="b">
        <f>AND(L1009,N1009)</f>
        <v>0</v>
      </c>
    </row>
    <row r="1010" spans="1:21" ht="20" customHeight="1" x14ac:dyDescent="0.35">
      <c r="A1010" s="13">
        <f>F1010/E1010</f>
        <v>1.0069999999999999</v>
      </c>
      <c r="B1010">
        <v>2086</v>
      </c>
      <c r="C1010" s="3" t="s">
        <v>2087</v>
      </c>
      <c r="D1010" s="3" t="s">
        <v>6196</v>
      </c>
      <c r="E1010" s="5">
        <v>4000</v>
      </c>
      <c r="F1010" s="5">
        <v>4028</v>
      </c>
      <c r="G1010" t="s">
        <v>8219</v>
      </c>
      <c r="H1010" t="s">
        <v>8224</v>
      </c>
      <c r="I1010" t="s">
        <v>8246</v>
      </c>
      <c r="J1010">
        <v>1323838740</v>
      </c>
      <c r="K1010">
        <v>1321200332</v>
      </c>
      <c r="L1010" t="b">
        <v>0</v>
      </c>
      <c r="M1010">
        <v>35</v>
      </c>
      <c r="N1010" t="b">
        <v>1</v>
      </c>
      <c r="O1010" t="s">
        <v>8279</v>
      </c>
      <c r="P1010" s="9">
        <f>IFERROR(F1010/M1010,"NULL")</f>
        <v>115.08571428571429</v>
      </c>
      <c r="Q1010" t="str">
        <f>LEFT(O1010,SEARCH("/",O1010,1)-1)</f>
        <v>music</v>
      </c>
      <c r="R1010" t="str">
        <f>RIGHT(O1010,LEN(O1010)-SEARCH("/",O1010,1))</f>
        <v>indie rock</v>
      </c>
      <c r="S1010" s="17">
        <f>(((K1010/60)/60)/24)+DATE(1970,1,1)</f>
        <v>40860.67050925926</v>
      </c>
      <c r="T1010" s="15">
        <f>(((J1010/60)/60)/24)+DATE(1970,1,1)</f>
        <v>40891.207638888889</v>
      </c>
      <c r="U1010" t="b">
        <f>AND(L1010,N1010)</f>
        <v>0</v>
      </c>
    </row>
    <row r="1011" spans="1:21" ht="20" customHeight="1" x14ac:dyDescent="0.35">
      <c r="A1011" s="13">
        <f>F1011/E1011</f>
        <v>1.0353333333333334</v>
      </c>
      <c r="B1011">
        <v>2087</v>
      </c>
      <c r="C1011" s="3" t="s">
        <v>2088</v>
      </c>
      <c r="D1011" s="3" t="s">
        <v>6197</v>
      </c>
      <c r="E1011" s="5">
        <v>1500</v>
      </c>
      <c r="F1011" s="5">
        <v>1553</v>
      </c>
      <c r="G1011" t="s">
        <v>8219</v>
      </c>
      <c r="H1011" t="s">
        <v>8224</v>
      </c>
      <c r="I1011" t="s">
        <v>8246</v>
      </c>
      <c r="J1011">
        <v>1315457658</v>
      </c>
      <c r="K1011">
        <v>1312865658</v>
      </c>
      <c r="L1011" t="b">
        <v>0</v>
      </c>
      <c r="M1011">
        <v>25</v>
      </c>
      <c r="N1011" t="b">
        <v>1</v>
      </c>
      <c r="O1011" t="s">
        <v>8279</v>
      </c>
      <c r="P1011" s="9">
        <f>IFERROR(F1011/M1011,"NULL")</f>
        <v>62.12</v>
      </c>
      <c r="Q1011" t="str">
        <f>LEFT(O1011,SEARCH("/",O1011,1)-1)</f>
        <v>music</v>
      </c>
      <c r="R1011" t="str">
        <f>RIGHT(O1011,LEN(O1011)-SEARCH("/",O1011,1))</f>
        <v>indie rock</v>
      </c>
      <c r="S1011" s="17">
        <f>(((K1011/60)/60)/24)+DATE(1970,1,1)</f>
        <v>40764.204375000001</v>
      </c>
      <c r="T1011" s="15">
        <f>(((J1011/60)/60)/24)+DATE(1970,1,1)</f>
        <v>40794.204375000001</v>
      </c>
      <c r="U1011" t="b">
        <f>AND(L1011,N1011)</f>
        <v>0</v>
      </c>
    </row>
    <row r="1012" spans="1:21" ht="20" customHeight="1" x14ac:dyDescent="0.35">
      <c r="A1012" s="13">
        <f>F1012/E1012</f>
        <v>1.1551066666666667</v>
      </c>
      <c r="B1012">
        <v>2088</v>
      </c>
      <c r="C1012" s="3" t="s">
        <v>2089</v>
      </c>
      <c r="D1012" s="3" t="s">
        <v>6198</v>
      </c>
      <c r="E1012" s="5">
        <v>3000</v>
      </c>
      <c r="F1012" s="5">
        <v>3465.32</v>
      </c>
      <c r="G1012" t="s">
        <v>8219</v>
      </c>
      <c r="H1012" t="s">
        <v>8224</v>
      </c>
      <c r="I1012" t="s">
        <v>8246</v>
      </c>
      <c r="J1012">
        <v>1284177540</v>
      </c>
      <c r="K1012">
        <v>1281028152</v>
      </c>
      <c r="L1012" t="b">
        <v>0</v>
      </c>
      <c r="M1012">
        <v>75</v>
      </c>
      <c r="N1012" t="b">
        <v>1</v>
      </c>
      <c r="O1012" t="s">
        <v>8279</v>
      </c>
      <c r="P1012" s="9">
        <f>IFERROR(F1012/M1012,"NULL")</f>
        <v>46.204266666666669</v>
      </c>
      <c r="Q1012" t="str">
        <f>LEFT(O1012,SEARCH("/",O1012,1)-1)</f>
        <v>music</v>
      </c>
      <c r="R1012" t="str">
        <f>RIGHT(O1012,LEN(O1012)-SEARCH("/",O1012,1))</f>
        <v>indie rock</v>
      </c>
      <c r="S1012" s="17">
        <f>(((K1012/60)/60)/24)+DATE(1970,1,1)</f>
        <v>40395.714722222219</v>
      </c>
      <c r="T1012" s="15">
        <f>(((J1012/60)/60)/24)+DATE(1970,1,1)</f>
        <v>40432.165972222225</v>
      </c>
      <c r="U1012" t="b">
        <f>AND(L1012,N1012)</f>
        <v>0</v>
      </c>
    </row>
    <row r="1013" spans="1:21" ht="20" customHeight="1" x14ac:dyDescent="0.35">
      <c r="A1013" s="13">
        <f>F1013/E1013</f>
        <v>1.2040040000000001</v>
      </c>
      <c r="B1013">
        <v>2089</v>
      </c>
      <c r="C1013" s="3" t="s">
        <v>2090</v>
      </c>
      <c r="D1013" s="3" t="s">
        <v>6199</v>
      </c>
      <c r="E1013" s="5">
        <v>2500</v>
      </c>
      <c r="F1013" s="5">
        <v>3010.01</v>
      </c>
      <c r="G1013" t="s">
        <v>8219</v>
      </c>
      <c r="H1013" t="s">
        <v>8224</v>
      </c>
      <c r="I1013" t="s">
        <v>8246</v>
      </c>
      <c r="J1013">
        <v>1375408194</v>
      </c>
      <c r="K1013">
        <v>1372384194</v>
      </c>
      <c r="L1013" t="b">
        <v>0</v>
      </c>
      <c r="M1013">
        <v>62</v>
      </c>
      <c r="N1013" t="b">
        <v>1</v>
      </c>
      <c r="O1013" t="s">
        <v>8279</v>
      </c>
      <c r="P1013" s="9">
        <f>IFERROR(F1013/M1013,"NULL")</f>
        <v>48.54854838709678</v>
      </c>
      <c r="Q1013" t="str">
        <f>LEFT(O1013,SEARCH("/",O1013,1)-1)</f>
        <v>music</v>
      </c>
      <c r="R1013" t="str">
        <f>RIGHT(O1013,LEN(O1013)-SEARCH("/",O1013,1))</f>
        <v>indie rock</v>
      </c>
      <c r="S1013" s="17">
        <f>(((K1013/60)/60)/24)+DATE(1970,1,1)</f>
        <v>41453.076319444444</v>
      </c>
      <c r="T1013" s="15">
        <f>(((J1013/60)/60)/24)+DATE(1970,1,1)</f>
        <v>41488.076319444444</v>
      </c>
      <c r="U1013" t="b">
        <f>AND(L1013,N1013)</f>
        <v>0</v>
      </c>
    </row>
    <row r="1014" spans="1:21" ht="20" customHeight="1" x14ac:dyDescent="0.35">
      <c r="A1014" s="13">
        <f>F1014/E1014</f>
        <v>1.1504037499999999</v>
      </c>
      <c r="B1014">
        <v>2090</v>
      </c>
      <c r="C1014" s="3" t="s">
        <v>2091</v>
      </c>
      <c r="D1014" s="3" t="s">
        <v>6200</v>
      </c>
      <c r="E1014" s="5">
        <v>8000</v>
      </c>
      <c r="F1014" s="5">
        <v>9203.23</v>
      </c>
      <c r="G1014" t="s">
        <v>8219</v>
      </c>
      <c r="H1014" t="s">
        <v>8224</v>
      </c>
      <c r="I1014" t="s">
        <v>8246</v>
      </c>
      <c r="J1014">
        <v>1361696955</v>
      </c>
      <c r="K1014">
        <v>1359104955</v>
      </c>
      <c r="L1014" t="b">
        <v>0</v>
      </c>
      <c r="M1014">
        <v>160</v>
      </c>
      <c r="N1014" t="b">
        <v>1</v>
      </c>
      <c r="O1014" t="s">
        <v>8279</v>
      </c>
      <c r="P1014" s="9">
        <f>IFERROR(F1014/M1014,"NULL")</f>
        <v>57.520187499999999</v>
      </c>
      <c r="Q1014" t="str">
        <f>LEFT(O1014,SEARCH("/",O1014,1)-1)</f>
        <v>music</v>
      </c>
      <c r="R1014" t="str">
        <f>RIGHT(O1014,LEN(O1014)-SEARCH("/",O1014,1))</f>
        <v>indie rock</v>
      </c>
      <c r="S1014" s="17">
        <f>(((K1014/60)/60)/24)+DATE(1970,1,1)</f>
        <v>41299.381423611114</v>
      </c>
      <c r="T1014" s="15">
        <f>(((J1014/60)/60)/24)+DATE(1970,1,1)</f>
        <v>41329.381423611114</v>
      </c>
      <c r="U1014" t="b">
        <f>AND(L1014,N1014)</f>
        <v>0</v>
      </c>
    </row>
    <row r="1015" spans="1:21" ht="20" customHeight="1" x14ac:dyDescent="0.35">
      <c r="A1015" s="13">
        <f>F1015/E1015</f>
        <v>1.2046777777777777</v>
      </c>
      <c r="B1015">
        <v>2091</v>
      </c>
      <c r="C1015" s="3" t="s">
        <v>2092</v>
      </c>
      <c r="D1015" s="3" t="s">
        <v>6201</v>
      </c>
      <c r="E1015" s="5">
        <v>18000</v>
      </c>
      <c r="F1015" s="5">
        <v>21684.2</v>
      </c>
      <c r="G1015" t="s">
        <v>8219</v>
      </c>
      <c r="H1015" t="s">
        <v>8224</v>
      </c>
      <c r="I1015" t="s">
        <v>8246</v>
      </c>
      <c r="J1015">
        <v>1299009600</v>
      </c>
      <c r="K1015">
        <v>1294818278</v>
      </c>
      <c r="L1015" t="b">
        <v>0</v>
      </c>
      <c r="M1015">
        <v>246</v>
      </c>
      <c r="N1015" t="b">
        <v>1</v>
      </c>
      <c r="O1015" t="s">
        <v>8279</v>
      </c>
      <c r="P1015" s="9">
        <f>IFERROR(F1015/M1015,"NULL")</f>
        <v>88.147154471544724</v>
      </c>
      <c r="Q1015" t="str">
        <f>LEFT(O1015,SEARCH("/",O1015,1)-1)</f>
        <v>music</v>
      </c>
      <c r="R1015" t="str">
        <f>RIGHT(O1015,LEN(O1015)-SEARCH("/",O1015,1))</f>
        <v>indie rock</v>
      </c>
      <c r="S1015" s="17">
        <f>(((K1015/60)/60)/24)+DATE(1970,1,1)</f>
        <v>40555.322662037033</v>
      </c>
      <c r="T1015" s="15">
        <f>(((J1015/60)/60)/24)+DATE(1970,1,1)</f>
        <v>40603.833333333336</v>
      </c>
      <c r="U1015" t="b">
        <f>AND(L1015,N1015)</f>
        <v>0</v>
      </c>
    </row>
    <row r="1016" spans="1:21" ht="20" customHeight="1" x14ac:dyDescent="0.35">
      <c r="A1016" s="13">
        <f>F1016/E1016</f>
        <v>1.0128333333333333</v>
      </c>
      <c r="B1016">
        <v>2092</v>
      </c>
      <c r="C1016" s="3" t="s">
        <v>2093</v>
      </c>
      <c r="D1016" s="3" t="s">
        <v>6202</v>
      </c>
      <c r="E1016" s="5">
        <v>6000</v>
      </c>
      <c r="F1016" s="5">
        <v>6077</v>
      </c>
      <c r="G1016" t="s">
        <v>8219</v>
      </c>
      <c r="H1016" t="s">
        <v>8224</v>
      </c>
      <c r="I1016" t="s">
        <v>8246</v>
      </c>
      <c r="J1016">
        <v>1318006732</v>
      </c>
      <c r="K1016">
        <v>1312822732</v>
      </c>
      <c r="L1016" t="b">
        <v>0</v>
      </c>
      <c r="M1016">
        <v>55</v>
      </c>
      <c r="N1016" t="b">
        <v>1</v>
      </c>
      <c r="O1016" t="s">
        <v>8279</v>
      </c>
      <c r="P1016" s="9">
        <f>IFERROR(F1016/M1016,"NULL")</f>
        <v>110.49090909090908</v>
      </c>
      <c r="Q1016" t="str">
        <f>LEFT(O1016,SEARCH("/",O1016,1)-1)</f>
        <v>music</v>
      </c>
      <c r="R1016" t="str">
        <f>RIGHT(O1016,LEN(O1016)-SEARCH("/",O1016,1))</f>
        <v>indie rock</v>
      </c>
      <c r="S1016" s="17">
        <f>(((K1016/60)/60)/24)+DATE(1970,1,1)</f>
        <v>40763.707546296297</v>
      </c>
      <c r="T1016" s="15">
        <f>(((J1016/60)/60)/24)+DATE(1970,1,1)</f>
        <v>40823.707546296297</v>
      </c>
      <c r="U1016" t="b">
        <f>AND(L1016,N1016)</f>
        <v>0</v>
      </c>
    </row>
    <row r="1017" spans="1:21" ht="20" customHeight="1" x14ac:dyDescent="0.35">
      <c r="A1017" s="13">
        <f>F1017/E1017</f>
        <v>1.0246666666666666</v>
      </c>
      <c r="B1017">
        <v>2093</v>
      </c>
      <c r="C1017" s="3" t="s">
        <v>2094</v>
      </c>
      <c r="D1017" s="3" t="s">
        <v>6203</v>
      </c>
      <c r="E1017" s="5">
        <v>1500</v>
      </c>
      <c r="F1017" s="5">
        <v>1537</v>
      </c>
      <c r="G1017" t="s">
        <v>8219</v>
      </c>
      <c r="H1017" t="s">
        <v>8224</v>
      </c>
      <c r="I1017" t="s">
        <v>8246</v>
      </c>
      <c r="J1017">
        <v>1356211832</v>
      </c>
      <c r="K1017">
        <v>1351024232</v>
      </c>
      <c r="L1017" t="b">
        <v>0</v>
      </c>
      <c r="M1017">
        <v>23</v>
      </c>
      <c r="N1017" t="b">
        <v>1</v>
      </c>
      <c r="O1017" t="s">
        <v>8279</v>
      </c>
      <c r="P1017" s="9">
        <f>IFERROR(F1017/M1017,"NULL")</f>
        <v>66.826086956521735</v>
      </c>
      <c r="Q1017" t="str">
        <f>LEFT(O1017,SEARCH("/",O1017,1)-1)</f>
        <v>music</v>
      </c>
      <c r="R1017" t="str">
        <f>RIGHT(O1017,LEN(O1017)-SEARCH("/",O1017,1))</f>
        <v>indie rock</v>
      </c>
      <c r="S1017" s="17">
        <f>(((K1017/60)/60)/24)+DATE(1970,1,1)</f>
        <v>41205.854537037041</v>
      </c>
      <c r="T1017" s="15">
        <f>(((J1017/60)/60)/24)+DATE(1970,1,1)</f>
        <v>41265.896203703705</v>
      </c>
      <c r="U1017" t="b">
        <f>AND(L1017,N1017)</f>
        <v>0</v>
      </c>
    </row>
    <row r="1018" spans="1:21" ht="20" customHeight="1" x14ac:dyDescent="0.35">
      <c r="A1018" s="13">
        <f>F1018/E1018</f>
        <v>1.2054285714285715</v>
      </c>
      <c r="B1018">
        <v>2094</v>
      </c>
      <c r="C1018" s="3" t="s">
        <v>2095</v>
      </c>
      <c r="D1018" s="3" t="s">
        <v>6204</v>
      </c>
      <c r="E1018" s="5">
        <v>3500</v>
      </c>
      <c r="F1018" s="5">
        <v>4219</v>
      </c>
      <c r="G1018" t="s">
        <v>8219</v>
      </c>
      <c r="H1018" t="s">
        <v>8224</v>
      </c>
      <c r="I1018" t="s">
        <v>8246</v>
      </c>
      <c r="J1018">
        <v>1330916400</v>
      </c>
      <c r="K1018">
        <v>1327969730</v>
      </c>
      <c r="L1018" t="b">
        <v>0</v>
      </c>
      <c r="M1018">
        <v>72</v>
      </c>
      <c r="N1018" t="b">
        <v>1</v>
      </c>
      <c r="O1018" t="s">
        <v>8279</v>
      </c>
      <c r="P1018" s="9">
        <f>IFERROR(F1018/M1018,"NULL")</f>
        <v>58.597222222222221</v>
      </c>
      <c r="Q1018" t="str">
        <f>LEFT(O1018,SEARCH("/",O1018,1)-1)</f>
        <v>music</v>
      </c>
      <c r="R1018" t="str">
        <f>RIGHT(O1018,LEN(O1018)-SEARCH("/",O1018,1))</f>
        <v>indie rock</v>
      </c>
      <c r="S1018" s="17">
        <f>(((K1018/60)/60)/24)+DATE(1970,1,1)</f>
        <v>40939.02002314815</v>
      </c>
      <c r="T1018" s="15">
        <f>(((J1018/60)/60)/24)+DATE(1970,1,1)</f>
        <v>40973.125</v>
      </c>
      <c r="U1018" t="b">
        <f>AND(L1018,N1018)</f>
        <v>0</v>
      </c>
    </row>
    <row r="1019" spans="1:21" ht="20" customHeight="1" x14ac:dyDescent="0.35">
      <c r="A1019" s="13">
        <f>F1019/E1019</f>
        <v>1</v>
      </c>
      <c r="B1019">
        <v>2095</v>
      </c>
      <c r="C1019" s="3" t="s">
        <v>2096</v>
      </c>
      <c r="D1019" s="3" t="s">
        <v>6205</v>
      </c>
      <c r="E1019" s="5">
        <v>2500</v>
      </c>
      <c r="F1019" s="5">
        <v>2500</v>
      </c>
      <c r="G1019" t="s">
        <v>8219</v>
      </c>
      <c r="H1019" t="s">
        <v>8224</v>
      </c>
      <c r="I1019" t="s">
        <v>8246</v>
      </c>
      <c r="J1019">
        <v>1317576973</v>
      </c>
      <c r="K1019">
        <v>1312392973</v>
      </c>
      <c r="L1019" t="b">
        <v>0</v>
      </c>
      <c r="M1019">
        <v>22</v>
      </c>
      <c r="N1019" t="b">
        <v>1</v>
      </c>
      <c r="O1019" t="s">
        <v>8279</v>
      </c>
      <c r="P1019" s="9">
        <f>IFERROR(F1019/M1019,"NULL")</f>
        <v>113.63636363636364</v>
      </c>
      <c r="Q1019" t="str">
        <f>LEFT(O1019,SEARCH("/",O1019,1)-1)</f>
        <v>music</v>
      </c>
      <c r="R1019" t="str">
        <f>RIGHT(O1019,LEN(O1019)-SEARCH("/",O1019,1))</f>
        <v>indie rock</v>
      </c>
      <c r="S1019" s="17">
        <f>(((K1019/60)/60)/24)+DATE(1970,1,1)</f>
        <v>40758.733483796292</v>
      </c>
      <c r="T1019" s="15">
        <f>(((J1019/60)/60)/24)+DATE(1970,1,1)</f>
        <v>40818.733483796292</v>
      </c>
      <c r="U1019" t="b">
        <f>AND(L1019,N1019)</f>
        <v>0</v>
      </c>
    </row>
    <row r="1020" spans="1:21" ht="20" customHeight="1" x14ac:dyDescent="0.35">
      <c r="A1020" s="13">
        <f>F1020/E1020</f>
        <v>1.0166666666666666</v>
      </c>
      <c r="B1020">
        <v>2096</v>
      </c>
      <c r="C1020" s="3" t="s">
        <v>2097</v>
      </c>
      <c r="D1020" s="3" t="s">
        <v>6206</v>
      </c>
      <c r="E1020" s="5">
        <v>600</v>
      </c>
      <c r="F1020" s="5">
        <v>610</v>
      </c>
      <c r="G1020" t="s">
        <v>8219</v>
      </c>
      <c r="H1020" t="s">
        <v>8224</v>
      </c>
      <c r="I1020" t="s">
        <v>8246</v>
      </c>
      <c r="J1020">
        <v>1351223940</v>
      </c>
      <c r="K1020">
        <v>1349892735</v>
      </c>
      <c r="L1020" t="b">
        <v>0</v>
      </c>
      <c r="M1020">
        <v>14</v>
      </c>
      <c r="N1020" t="b">
        <v>1</v>
      </c>
      <c r="O1020" t="s">
        <v>8279</v>
      </c>
      <c r="P1020" s="9">
        <f>IFERROR(F1020/M1020,"NULL")</f>
        <v>43.571428571428569</v>
      </c>
      <c r="Q1020" t="str">
        <f>LEFT(O1020,SEARCH("/",O1020,1)-1)</f>
        <v>music</v>
      </c>
      <c r="R1020" t="str">
        <f>RIGHT(O1020,LEN(O1020)-SEARCH("/",O1020,1))</f>
        <v>indie rock</v>
      </c>
      <c r="S1020" s="17">
        <f>(((K1020/60)/60)/24)+DATE(1970,1,1)</f>
        <v>41192.758506944447</v>
      </c>
      <c r="T1020" s="15">
        <f>(((J1020/60)/60)/24)+DATE(1970,1,1)</f>
        <v>41208.165972222225</v>
      </c>
      <c r="U1020" t="b">
        <f>AND(L1020,N1020)</f>
        <v>0</v>
      </c>
    </row>
    <row r="1021" spans="1:21" ht="20" customHeight="1" x14ac:dyDescent="0.35">
      <c r="A1021" s="13">
        <f>F1021/E1021</f>
        <v>1</v>
      </c>
      <c r="B1021">
        <v>2097</v>
      </c>
      <c r="C1021" s="3" t="s">
        <v>2098</v>
      </c>
      <c r="D1021" s="3" t="s">
        <v>6207</v>
      </c>
      <c r="E1021" s="5">
        <v>3000</v>
      </c>
      <c r="F1021" s="5">
        <v>3000</v>
      </c>
      <c r="G1021" t="s">
        <v>8219</v>
      </c>
      <c r="H1021" t="s">
        <v>8224</v>
      </c>
      <c r="I1021" t="s">
        <v>8246</v>
      </c>
      <c r="J1021">
        <v>1322751735</v>
      </c>
      <c r="K1021">
        <v>1317564135</v>
      </c>
      <c r="L1021" t="b">
        <v>0</v>
      </c>
      <c r="M1021">
        <v>38</v>
      </c>
      <c r="N1021" t="b">
        <v>1</v>
      </c>
      <c r="O1021" t="s">
        <v>8279</v>
      </c>
      <c r="P1021" s="9">
        <f>IFERROR(F1021/M1021,"NULL")</f>
        <v>78.94736842105263</v>
      </c>
      <c r="Q1021" t="str">
        <f>LEFT(O1021,SEARCH("/",O1021,1)-1)</f>
        <v>music</v>
      </c>
      <c r="R1021" t="str">
        <f>RIGHT(O1021,LEN(O1021)-SEARCH("/",O1021,1))</f>
        <v>indie rock</v>
      </c>
      <c r="S1021" s="17">
        <f>(((K1021/60)/60)/24)+DATE(1970,1,1)</f>
        <v>40818.58489583333</v>
      </c>
      <c r="T1021" s="15">
        <f>(((J1021/60)/60)/24)+DATE(1970,1,1)</f>
        <v>40878.626562500001</v>
      </c>
      <c r="U1021" t="b">
        <f>AND(L1021,N1021)</f>
        <v>0</v>
      </c>
    </row>
    <row r="1022" spans="1:21" ht="20" customHeight="1" x14ac:dyDescent="0.35">
      <c r="A1022" s="13">
        <f>F1022/E1022</f>
        <v>1.0033333333333334</v>
      </c>
      <c r="B1022">
        <v>2098</v>
      </c>
      <c r="C1022" s="3" t="s">
        <v>2099</v>
      </c>
      <c r="D1022" s="3" t="s">
        <v>6208</v>
      </c>
      <c r="E1022" s="5">
        <v>6000</v>
      </c>
      <c r="F1022" s="5">
        <v>6020</v>
      </c>
      <c r="G1022" t="s">
        <v>8219</v>
      </c>
      <c r="H1022" t="s">
        <v>8224</v>
      </c>
      <c r="I1022" t="s">
        <v>8246</v>
      </c>
      <c r="J1022">
        <v>1331174635</v>
      </c>
      <c r="K1022">
        <v>1328582635</v>
      </c>
      <c r="L1022" t="b">
        <v>0</v>
      </c>
      <c r="M1022">
        <v>32</v>
      </c>
      <c r="N1022" t="b">
        <v>1</v>
      </c>
      <c r="O1022" t="s">
        <v>8279</v>
      </c>
      <c r="P1022" s="9">
        <f>IFERROR(F1022/M1022,"NULL")</f>
        <v>188.125</v>
      </c>
      <c r="Q1022" t="str">
        <f>LEFT(O1022,SEARCH("/",O1022,1)-1)</f>
        <v>music</v>
      </c>
      <c r="R1022" t="str">
        <f>RIGHT(O1022,LEN(O1022)-SEARCH("/",O1022,1))</f>
        <v>indie rock</v>
      </c>
      <c r="S1022" s="17">
        <f>(((K1022/60)/60)/24)+DATE(1970,1,1)</f>
        <v>40946.11383101852</v>
      </c>
      <c r="T1022" s="15">
        <f>(((J1022/60)/60)/24)+DATE(1970,1,1)</f>
        <v>40976.11383101852</v>
      </c>
      <c r="U1022" t="b">
        <f>AND(L1022,N1022)</f>
        <v>0</v>
      </c>
    </row>
    <row r="1023" spans="1:21" ht="20" customHeight="1" x14ac:dyDescent="0.35">
      <c r="A1023" s="13">
        <f>F1023/E1023</f>
        <v>1.3236666666666668</v>
      </c>
      <c r="B1023">
        <v>2099</v>
      </c>
      <c r="C1023" s="3" t="s">
        <v>2100</v>
      </c>
      <c r="D1023" s="3" t="s">
        <v>6209</v>
      </c>
      <c r="E1023" s="5">
        <v>3000</v>
      </c>
      <c r="F1023" s="5">
        <v>3971</v>
      </c>
      <c r="G1023" t="s">
        <v>8219</v>
      </c>
      <c r="H1023" t="s">
        <v>8224</v>
      </c>
      <c r="I1023" t="s">
        <v>8246</v>
      </c>
      <c r="J1023">
        <v>1435808400</v>
      </c>
      <c r="K1023">
        <v>1434650084</v>
      </c>
      <c r="L1023" t="b">
        <v>0</v>
      </c>
      <c r="M1023">
        <v>63</v>
      </c>
      <c r="N1023" t="b">
        <v>1</v>
      </c>
      <c r="O1023" t="s">
        <v>8279</v>
      </c>
      <c r="P1023" s="9">
        <f>IFERROR(F1023/M1023,"NULL")</f>
        <v>63.031746031746032</v>
      </c>
      <c r="Q1023" t="str">
        <f>LEFT(O1023,SEARCH("/",O1023,1)-1)</f>
        <v>music</v>
      </c>
      <c r="R1023" t="str">
        <f>RIGHT(O1023,LEN(O1023)-SEARCH("/",O1023,1))</f>
        <v>indie rock</v>
      </c>
      <c r="S1023" s="17">
        <f>(((K1023/60)/60)/24)+DATE(1970,1,1)</f>
        <v>42173.746342592596</v>
      </c>
      <c r="T1023" s="15">
        <f>(((J1023/60)/60)/24)+DATE(1970,1,1)</f>
        <v>42187.152777777781</v>
      </c>
      <c r="U1023" t="b">
        <f>AND(L1023,N1023)</f>
        <v>0</v>
      </c>
    </row>
    <row r="1024" spans="1:21" ht="20" customHeight="1" x14ac:dyDescent="0.35">
      <c r="A1024" s="13">
        <f>F1024/E1024</f>
        <v>1.3666666666666667</v>
      </c>
      <c r="B1024">
        <v>2100</v>
      </c>
      <c r="C1024" s="3" t="s">
        <v>2101</v>
      </c>
      <c r="D1024" s="3" t="s">
        <v>6210</v>
      </c>
      <c r="E1024" s="5">
        <v>600</v>
      </c>
      <c r="F1024" s="5">
        <v>820</v>
      </c>
      <c r="G1024" t="s">
        <v>8219</v>
      </c>
      <c r="H1024" t="s">
        <v>8224</v>
      </c>
      <c r="I1024" t="s">
        <v>8246</v>
      </c>
      <c r="J1024">
        <v>1341028740</v>
      </c>
      <c r="K1024">
        <v>1339704141</v>
      </c>
      <c r="L1024" t="b">
        <v>0</v>
      </c>
      <c r="M1024">
        <v>27</v>
      </c>
      <c r="N1024" t="b">
        <v>1</v>
      </c>
      <c r="O1024" t="s">
        <v>8279</v>
      </c>
      <c r="P1024" s="9">
        <f>IFERROR(F1024/M1024,"NULL")</f>
        <v>30.37037037037037</v>
      </c>
      <c r="Q1024" t="str">
        <f>LEFT(O1024,SEARCH("/",O1024,1)-1)</f>
        <v>music</v>
      </c>
      <c r="R1024" t="str">
        <f>RIGHT(O1024,LEN(O1024)-SEARCH("/",O1024,1))</f>
        <v>indie rock</v>
      </c>
      <c r="S1024" s="17">
        <f>(((K1024/60)/60)/24)+DATE(1970,1,1)</f>
        <v>41074.834965277776</v>
      </c>
      <c r="T1024" s="15">
        <f>(((J1024/60)/60)/24)+DATE(1970,1,1)</f>
        <v>41090.165972222225</v>
      </c>
      <c r="U1024" t="b">
        <f>AND(L1024,N1024)</f>
        <v>0</v>
      </c>
    </row>
    <row r="1025" spans="1:21" ht="20" customHeight="1" x14ac:dyDescent="0.35">
      <c r="A1025" s="13">
        <f>F1025/E1025</f>
        <v>1.1325000000000001</v>
      </c>
      <c r="B1025">
        <v>2101</v>
      </c>
      <c r="C1025" s="3" t="s">
        <v>2102</v>
      </c>
      <c r="D1025" s="3" t="s">
        <v>6211</v>
      </c>
      <c r="E1025" s="5">
        <v>2000</v>
      </c>
      <c r="F1025" s="5">
        <v>2265</v>
      </c>
      <c r="G1025" t="s">
        <v>8219</v>
      </c>
      <c r="H1025" t="s">
        <v>8224</v>
      </c>
      <c r="I1025" t="s">
        <v>8246</v>
      </c>
      <c r="J1025">
        <v>1329104114</v>
      </c>
      <c r="K1025">
        <v>1323920114</v>
      </c>
      <c r="L1025" t="b">
        <v>0</v>
      </c>
      <c r="M1025">
        <v>44</v>
      </c>
      <c r="N1025" t="b">
        <v>1</v>
      </c>
      <c r="O1025" t="s">
        <v>8279</v>
      </c>
      <c r="P1025" s="9">
        <f>IFERROR(F1025/M1025,"NULL")</f>
        <v>51.477272727272727</v>
      </c>
      <c r="Q1025" t="str">
        <f>LEFT(O1025,SEARCH("/",O1025,1)-1)</f>
        <v>music</v>
      </c>
      <c r="R1025" t="str">
        <f>RIGHT(O1025,LEN(O1025)-SEARCH("/",O1025,1))</f>
        <v>indie rock</v>
      </c>
      <c r="S1025" s="17">
        <f>(((K1025/60)/60)/24)+DATE(1970,1,1)</f>
        <v>40892.149467592593</v>
      </c>
      <c r="T1025" s="15">
        <f>(((J1025/60)/60)/24)+DATE(1970,1,1)</f>
        <v>40952.149467592593</v>
      </c>
      <c r="U1025" t="b">
        <f>AND(L1025,N1025)</f>
        <v>0</v>
      </c>
    </row>
    <row r="1026" spans="1:21" ht="20" customHeight="1" x14ac:dyDescent="0.35">
      <c r="A1026" s="13">
        <f>F1026/E1026</f>
        <v>1.36</v>
      </c>
      <c r="B1026">
        <v>2102</v>
      </c>
      <c r="C1026" s="3" t="s">
        <v>2103</v>
      </c>
      <c r="D1026" s="3" t="s">
        <v>6212</v>
      </c>
      <c r="E1026" s="5">
        <v>1000</v>
      </c>
      <c r="F1026" s="5">
        <v>1360</v>
      </c>
      <c r="G1026" t="s">
        <v>8219</v>
      </c>
      <c r="H1026" t="s">
        <v>8224</v>
      </c>
      <c r="I1026" t="s">
        <v>8246</v>
      </c>
      <c r="J1026">
        <v>1304628648</v>
      </c>
      <c r="K1026">
        <v>1302036648</v>
      </c>
      <c r="L1026" t="b">
        <v>0</v>
      </c>
      <c r="M1026">
        <v>38</v>
      </c>
      <c r="N1026" t="b">
        <v>1</v>
      </c>
      <c r="O1026" t="s">
        <v>8279</v>
      </c>
      <c r="P1026" s="9">
        <f>IFERROR(F1026/M1026,"NULL")</f>
        <v>35.789473684210527</v>
      </c>
      <c r="Q1026" t="str">
        <f>LEFT(O1026,SEARCH("/",O1026,1)-1)</f>
        <v>music</v>
      </c>
      <c r="R1026" t="str">
        <f>RIGHT(O1026,LEN(O1026)-SEARCH("/",O1026,1))</f>
        <v>indie rock</v>
      </c>
      <c r="S1026" s="17">
        <f>(((K1026/60)/60)/24)+DATE(1970,1,1)</f>
        <v>40638.868611111109</v>
      </c>
      <c r="T1026" s="15">
        <f>(((J1026/60)/60)/24)+DATE(1970,1,1)</f>
        <v>40668.868611111109</v>
      </c>
      <c r="U1026" t="b">
        <f>AND(L1026,N1026)</f>
        <v>0</v>
      </c>
    </row>
    <row r="1027" spans="1:21" ht="20" customHeight="1" x14ac:dyDescent="0.35">
      <c r="A1027" s="13">
        <f>F1027/E1027</f>
        <v>1.4612318374694613</v>
      </c>
      <c r="B1027">
        <v>2103</v>
      </c>
      <c r="C1027" s="3" t="s">
        <v>2104</v>
      </c>
      <c r="D1027" s="3" t="s">
        <v>6213</v>
      </c>
      <c r="E1027" s="5">
        <v>7777</v>
      </c>
      <c r="F1027" s="5">
        <v>11364</v>
      </c>
      <c r="G1027" t="s">
        <v>8219</v>
      </c>
      <c r="H1027" t="s">
        <v>8224</v>
      </c>
      <c r="I1027" t="s">
        <v>8246</v>
      </c>
      <c r="J1027">
        <v>1352488027</v>
      </c>
      <c r="K1027">
        <v>1349892427</v>
      </c>
      <c r="L1027" t="b">
        <v>0</v>
      </c>
      <c r="M1027">
        <v>115</v>
      </c>
      <c r="N1027" t="b">
        <v>1</v>
      </c>
      <c r="O1027" t="s">
        <v>8279</v>
      </c>
      <c r="P1027" s="9">
        <f>IFERROR(F1027/M1027,"NULL")</f>
        <v>98.817391304347822</v>
      </c>
      <c r="Q1027" t="str">
        <f>LEFT(O1027,SEARCH("/",O1027,1)-1)</f>
        <v>music</v>
      </c>
      <c r="R1027" t="str">
        <f>RIGHT(O1027,LEN(O1027)-SEARCH("/",O1027,1))</f>
        <v>indie rock</v>
      </c>
      <c r="S1027" s="17">
        <f>(((K1027/60)/60)/24)+DATE(1970,1,1)</f>
        <v>41192.754942129628</v>
      </c>
      <c r="T1027" s="15">
        <f>(((J1027/60)/60)/24)+DATE(1970,1,1)</f>
        <v>41222.7966087963</v>
      </c>
      <c r="U1027" t="b">
        <f>AND(L1027,N1027)</f>
        <v>0</v>
      </c>
    </row>
    <row r="1028" spans="1:21" ht="20" customHeight="1" x14ac:dyDescent="0.35">
      <c r="A1028" s="13">
        <f>F1028/E1028</f>
        <v>1.2949999999999999</v>
      </c>
      <c r="B1028">
        <v>2104</v>
      </c>
      <c r="C1028" s="3" t="s">
        <v>2105</v>
      </c>
      <c r="D1028" s="3" t="s">
        <v>6214</v>
      </c>
      <c r="E1028" s="5">
        <v>800</v>
      </c>
      <c r="F1028" s="5">
        <v>1036</v>
      </c>
      <c r="G1028" t="s">
        <v>8219</v>
      </c>
      <c r="H1028" t="s">
        <v>8224</v>
      </c>
      <c r="I1028" t="s">
        <v>8246</v>
      </c>
      <c r="J1028">
        <v>1369958400</v>
      </c>
      <c r="K1028">
        <v>1367286434</v>
      </c>
      <c r="L1028" t="b">
        <v>0</v>
      </c>
      <c r="M1028">
        <v>37</v>
      </c>
      <c r="N1028" t="b">
        <v>1</v>
      </c>
      <c r="O1028" t="s">
        <v>8279</v>
      </c>
      <c r="P1028" s="9">
        <f>IFERROR(F1028/M1028,"NULL")</f>
        <v>28</v>
      </c>
      <c r="Q1028" t="str">
        <f>LEFT(O1028,SEARCH("/",O1028,1)-1)</f>
        <v>music</v>
      </c>
      <c r="R1028" t="str">
        <f>RIGHT(O1028,LEN(O1028)-SEARCH("/",O1028,1))</f>
        <v>indie rock</v>
      </c>
      <c r="S1028" s="17">
        <f>(((K1028/60)/60)/24)+DATE(1970,1,1)</f>
        <v>41394.074467592596</v>
      </c>
      <c r="T1028" s="15">
        <f>(((J1028/60)/60)/24)+DATE(1970,1,1)</f>
        <v>41425</v>
      </c>
      <c r="U1028" t="b">
        <f>AND(L1028,N1028)</f>
        <v>0</v>
      </c>
    </row>
    <row r="1029" spans="1:21" ht="20" customHeight="1" x14ac:dyDescent="0.35">
      <c r="A1029" s="13">
        <f>F1029/E1029</f>
        <v>2.54</v>
      </c>
      <c r="B1029">
        <v>2105</v>
      </c>
      <c r="C1029" s="3" t="s">
        <v>2106</v>
      </c>
      <c r="D1029" s="3" t="s">
        <v>6215</v>
      </c>
      <c r="E1029" s="5">
        <v>2000</v>
      </c>
      <c r="F1029" s="5">
        <v>5080</v>
      </c>
      <c r="G1029" t="s">
        <v>8219</v>
      </c>
      <c r="H1029" t="s">
        <v>8224</v>
      </c>
      <c r="I1029" t="s">
        <v>8246</v>
      </c>
      <c r="J1029">
        <v>1416542400</v>
      </c>
      <c r="K1029">
        <v>1415472953</v>
      </c>
      <c r="L1029" t="b">
        <v>0</v>
      </c>
      <c r="M1029">
        <v>99</v>
      </c>
      <c r="N1029" t="b">
        <v>1</v>
      </c>
      <c r="O1029" t="s">
        <v>8279</v>
      </c>
      <c r="P1029" s="9">
        <f>IFERROR(F1029/M1029,"NULL")</f>
        <v>51.313131313131315</v>
      </c>
      <c r="Q1029" t="str">
        <f>LEFT(O1029,SEARCH("/",O1029,1)-1)</f>
        <v>music</v>
      </c>
      <c r="R1029" t="str">
        <f>RIGHT(O1029,LEN(O1029)-SEARCH("/",O1029,1))</f>
        <v>indie rock</v>
      </c>
      <c r="S1029" s="17">
        <f>(((K1029/60)/60)/24)+DATE(1970,1,1)</f>
        <v>41951.788807870369</v>
      </c>
      <c r="T1029" s="15">
        <f>(((J1029/60)/60)/24)+DATE(1970,1,1)</f>
        <v>41964.166666666672</v>
      </c>
      <c r="U1029" t="b">
        <f>AND(L1029,N1029)</f>
        <v>0</v>
      </c>
    </row>
    <row r="1030" spans="1:21" ht="20" customHeight="1" x14ac:dyDescent="0.35">
      <c r="A1030" s="13">
        <f>F1030/E1030</f>
        <v>1.0704545454545455</v>
      </c>
      <c r="B1030">
        <v>2106</v>
      </c>
      <c r="C1030" s="3" t="s">
        <v>2107</v>
      </c>
      <c r="D1030" s="3" t="s">
        <v>6216</v>
      </c>
      <c r="E1030" s="5">
        <v>2200</v>
      </c>
      <c r="F1030" s="5">
        <v>2355</v>
      </c>
      <c r="G1030" t="s">
        <v>8219</v>
      </c>
      <c r="H1030" t="s">
        <v>8224</v>
      </c>
      <c r="I1030" t="s">
        <v>8246</v>
      </c>
      <c r="J1030">
        <v>1359176974</v>
      </c>
      <c r="K1030">
        <v>1356584974</v>
      </c>
      <c r="L1030" t="b">
        <v>0</v>
      </c>
      <c r="M1030">
        <v>44</v>
      </c>
      <c r="N1030" t="b">
        <v>1</v>
      </c>
      <c r="O1030" t="s">
        <v>8279</v>
      </c>
      <c r="P1030" s="9">
        <f>IFERROR(F1030/M1030,"NULL")</f>
        <v>53.522727272727273</v>
      </c>
      <c r="Q1030" t="str">
        <f>LEFT(O1030,SEARCH("/",O1030,1)-1)</f>
        <v>music</v>
      </c>
      <c r="R1030" t="str">
        <f>RIGHT(O1030,LEN(O1030)-SEARCH("/",O1030,1))</f>
        <v>indie rock</v>
      </c>
      <c r="S1030" s="17">
        <f>(((K1030/60)/60)/24)+DATE(1970,1,1)</f>
        <v>41270.21497685185</v>
      </c>
      <c r="T1030" s="15">
        <f>(((J1030/60)/60)/24)+DATE(1970,1,1)</f>
        <v>41300.21497685185</v>
      </c>
      <c r="U1030" t="b">
        <f>AND(L1030,N1030)</f>
        <v>0</v>
      </c>
    </row>
    <row r="1031" spans="1:21" ht="20" customHeight="1" x14ac:dyDescent="0.35">
      <c r="A1031" s="13">
        <f>F1031/E1031</f>
        <v>1.0773299999999999</v>
      </c>
      <c r="B1031">
        <v>2107</v>
      </c>
      <c r="C1031" s="3" t="s">
        <v>2108</v>
      </c>
      <c r="D1031" s="3" t="s">
        <v>6217</v>
      </c>
      <c r="E1031" s="5">
        <v>2000</v>
      </c>
      <c r="F1031" s="5">
        <v>2154.66</v>
      </c>
      <c r="G1031" t="s">
        <v>8219</v>
      </c>
      <c r="H1031" t="s">
        <v>8224</v>
      </c>
      <c r="I1031" t="s">
        <v>8246</v>
      </c>
      <c r="J1031">
        <v>1415815393</v>
      </c>
      <c r="K1031">
        <v>1413997393</v>
      </c>
      <c r="L1031" t="b">
        <v>0</v>
      </c>
      <c r="M1031">
        <v>58</v>
      </c>
      <c r="N1031" t="b">
        <v>1</v>
      </c>
      <c r="O1031" t="s">
        <v>8279</v>
      </c>
      <c r="P1031" s="9">
        <f>IFERROR(F1031/M1031,"NULL")</f>
        <v>37.149310344827583</v>
      </c>
      <c r="Q1031" t="str">
        <f>LEFT(O1031,SEARCH("/",O1031,1)-1)</f>
        <v>music</v>
      </c>
      <c r="R1031" t="str">
        <f>RIGHT(O1031,LEN(O1031)-SEARCH("/",O1031,1))</f>
        <v>indie rock</v>
      </c>
      <c r="S1031" s="17">
        <f>(((K1031/60)/60)/24)+DATE(1970,1,1)</f>
        <v>41934.71056712963</v>
      </c>
      <c r="T1031" s="15">
        <f>(((J1031/60)/60)/24)+DATE(1970,1,1)</f>
        <v>41955.752233796295</v>
      </c>
      <c r="U1031" t="b">
        <f>AND(L1031,N1031)</f>
        <v>0</v>
      </c>
    </row>
    <row r="1032" spans="1:21" ht="20" customHeight="1" x14ac:dyDescent="0.35">
      <c r="A1032" s="13">
        <f>F1032/E1032</f>
        <v>1.0731250000000001</v>
      </c>
      <c r="B1032">
        <v>2108</v>
      </c>
      <c r="C1032" s="3" t="s">
        <v>2109</v>
      </c>
      <c r="D1032" s="3" t="s">
        <v>6218</v>
      </c>
      <c r="E1032" s="5">
        <v>16000</v>
      </c>
      <c r="F1032" s="5">
        <v>17170</v>
      </c>
      <c r="G1032" t="s">
        <v>8219</v>
      </c>
      <c r="H1032" t="s">
        <v>8224</v>
      </c>
      <c r="I1032" t="s">
        <v>8246</v>
      </c>
      <c r="J1032">
        <v>1347249300</v>
      </c>
      <c r="K1032">
        <v>1344917580</v>
      </c>
      <c r="L1032" t="b">
        <v>0</v>
      </c>
      <c r="M1032">
        <v>191</v>
      </c>
      <c r="N1032" t="b">
        <v>1</v>
      </c>
      <c r="O1032" t="s">
        <v>8279</v>
      </c>
      <c r="P1032" s="9">
        <f>IFERROR(F1032/M1032,"NULL")</f>
        <v>89.895287958115176</v>
      </c>
      <c r="Q1032" t="str">
        <f>LEFT(O1032,SEARCH("/",O1032,1)-1)</f>
        <v>music</v>
      </c>
      <c r="R1032" t="str">
        <f>RIGHT(O1032,LEN(O1032)-SEARCH("/",O1032,1))</f>
        <v>indie rock</v>
      </c>
      <c r="S1032" s="17">
        <f>(((K1032/60)/60)/24)+DATE(1970,1,1)</f>
        <v>41135.175694444442</v>
      </c>
      <c r="T1032" s="15">
        <f>(((J1032/60)/60)/24)+DATE(1970,1,1)</f>
        <v>41162.163194444445</v>
      </c>
      <c r="U1032" t="b">
        <f>AND(L1032,N1032)</f>
        <v>0</v>
      </c>
    </row>
    <row r="1033" spans="1:21" ht="20" customHeight="1" x14ac:dyDescent="0.35">
      <c r="A1033" s="13">
        <f>F1033/E1033</f>
        <v>1.06525</v>
      </c>
      <c r="B1033">
        <v>2109</v>
      </c>
      <c r="C1033" s="3" t="s">
        <v>2110</v>
      </c>
      <c r="D1033" s="3" t="s">
        <v>6219</v>
      </c>
      <c r="E1033" s="5">
        <v>4000</v>
      </c>
      <c r="F1033" s="5">
        <v>4261</v>
      </c>
      <c r="G1033" t="s">
        <v>8219</v>
      </c>
      <c r="H1033" t="s">
        <v>8224</v>
      </c>
      <c r="I1033" t="s">
        <v>8246</v>
      </c>
      <c r="J1033">
        <v>1436115617</v>
      </c>
      <c r="K1033">
        <v>1433523617</v>
      </c>
      <c r="L1033" t="b">
        <v>0</v>
      </c>
      <c r="M1033">
        <v>40</v>
      </c>
      <c r="N1033" t="b">
        <v>1</v>
      </c>
      <c r="O1033" t="s">
        <v>8279</v>
      </c>
      <c r="P1033" s="9">
        <f>IFERROR(F1033/M1033,"NULL")</f>
        <v>106.52500000000001</v>
      </c>
      <c r="Q1033" t="str">
        <f>LEFT(O1033,SEARCH("/",O1033,1)-1)</f>
        <v>music</v>
      </c>
      <c r="R1033" t="str">
        <f>RIGHT(O1033,LEN(O1033)-SEARCH("/",O1033,1))</f>
        <v>indie rock</v>
      </c>
      <c r="S1033" s="17">
        <f>(((K1033/60)/60)/24)+DATE(1970,1,1)</f>
        <v>42160.708530092597</v>
      </c>
      <c r="T1033" s="15">
        <f>(((J1033/60)/60)/24)+DATE(1970,1,1)</f>
        <v>42190.708530092597</v>
      </c>
      <c r="U1033" t="b">
        <f>AND(L1033,N1033)</f>
        <v>0</v>
      </c>
    </row>
    <row r="1034" spans="1:21" ht="20" customHeight="1" x14ac:dyDescent="0.35">
      <c r="A1034" s="13">
        <f>F1034/E1034</f>
        <v>1.0035000000000001</v>
      </c>
      <c r="B1034">
        <v>2110</v>
      </c>
      <c r="C1034" s="3" t="s">
        <v>2111</v>
      </c>
      <c r="D1034" s="3" t="s">
        <v>6220</v>
      </c>
      <c r="E1034" s="5">
        <v>2000</v>
      </c>
      <c r="F1034" s="5">
        <v>2007</v>
      </c>
      <c r="G1034" t="s">
        <v>8219</v>
      </c>
      <c r="H1034" t="s">
        <v>8224</v>
      </c>
      <c r="I1034" t="s">
        <v>8246</v>
      </c>
      <c r="J1034">
        <v>1401253140</v>
      </c>
      <c r="K1034">
        <v>1398873969</v>
      </c>
      <c r="L1034" t="b">
        <v>0</v>
      </c>
      <c r="M1034">
        <v>38</v>
      </c>
      <c r="N1034" t="b">
        <v>1</v>
      </c>
      <c r="O1034" t="s">
        <v>8279</v>
      </c>
      <c r="P1034" s="9">
        <f>IFERROR(F1034/M1034,"NULL")</f>
        <v>52.815789473684212</v>
      </c>
      <c r="Q1034" t="str">
        <f>LEFT(O1034,SEARCH("/",O1034,1)-1)</f>
        <v>music</v>
      </c>
      <c r="R1034" t="str">
        <f>RIGHT(O1034,LEN(O1034)-SEARCH("/",O1034,1))</f>
        <v>indie rock</v>
      </c>
      <c r="S1034" s="17">
        <f>(((K1034/60)/60)/24)+DATE(1970,1,1)</f>
        <v>41759.670937499999</v>
      </c>
      <c r="T1034" s="15">
        <f>(((J1034/60)/60)/24)+DATE(1970,1,1)</f>
        <v>41787.207638888889</v>
      </c>
      <c r="U1034" t="b">
        <f>AND(L1034,N1034)</f>
        <v>0</v>
      </c>
    </row>
    <row r="1035" spans="1:21" ht="20" customHeight="1" x14ac:dyDescent="0.35">
      <c r="A1035" s="13">
        <f>F1035/E1035</f>
        <v>1.0649999999999999</v>
      </c>
      <c r="B1035">
        <v>2111</v>
      </c>
      <c r="C1035" s="3" t="s">
        <v>2112</v>
      </c>
      <c r="D1035" s="3" t="s">
        <v>6221</v>
      </c>
      <c r="E1035" s="5">
        <v>2000</v>
      </c>
      <c r="F1035" s="5">
        <v>2130</v>
      </c>
      <c r="G1035" t="s">
        <v>8219</v>
      </c>
      <c r="H1035" t="s">
        <v>8224</v>
      </c>
      <c r="I1035" t="s">
        <v>8246</v>
      </c>
      <c r="J1035">
        <v>1313370000</v>
      </c>
      <c r="K1035">
        <v>1307594625</v>
      </c>
      <c r="L1035" t="b">
        <v>0</v>
      </c>
      <c r="M1035">
        <v>39</v>
      </c>
      <c r="N1035" t="b">
        <v>1</v>
      </c>
      <c r="O1035" t="s">
        <v>8279</v>
      </c>
      <c r="P1035" s="9">
        <f>IFERROR(F1035/M1035,"NULL")</f>
        <v>54.615384615384613</v>
      </c>
      <c r="Q1035" t="str">
        <f>LEFT(O1035,SEARCH("/",O1035,1)-1)</f>
        <v>music</v>
      </c>
      <c r="R1035" t="str">
        <f>RIGHT(O1035,LEN(O1035)-SEARCH("/",O1035,1))</f>
        <v>indie rock</v>
      </c>
      <c r="S1035" s="17">
        <f>(((K1035/60)/60)/24)+DATE(1970,1,1)</f>
        <v>40703.197048611109</v>
      </c>
      <c r="T1035" s="15">
        <f>(((J1035/60)/60)/24)+DATE(1970,1,1)</f>
        <v>40770.041666666664</v>
      </c>
      <c r="U1035" t="b">
        <f>AND(L1035,N1035)</f>
        <v>0</v>
      </c>
    </row>
    <row r="1036" spans="1:21" ht="20" customHeight="1" x14ac:dyDescent="0.35">
      <c r="A1036" s="13">
        <f>F1036/E1036</f>
        <v>1</v>
      </c>
      <c r="B1036">
        <v>2112</v>
      </c>
      <c r="C1036" s="3" t="s">
        <v>2113</v>
      </c>
      <c r="D1036" s="3" t="s">
        <v>6222</v>
      </c>
      <c r="E1036" s="5">
        <v>300</v>
      </c>
      <c r="F1036" s="5">
        <v>300</v>
      </c>
      <c r="G1036" t="s">
        <v>8219</v>
      </c>
      <c r="H1036" t="s">
        <v>8224</v>
      </c>
      <c r="I1036" t="s">
        <v>8246</v>
      </c>
      <c r="J1036">
        <v>1366064193</v>
      </c>
      <c r="K1036">
        <v>1364854593</v>
      </c>
      <c r="L1036" t="b">
        <v>0</v>
      </c>
      <c r="M1036">
        <v>11</v>
      </c>
      <c r="N1036" t="b">
        <v>1</v>
      </c>
      <c r="O1036" t="s">
        <v>8279</v>
      </c>
      <c r="P1036" s="9">
        <f>IFERROR(F1036/M1036,"NULL")</f>
        <v>27.272727272727273</v>
      </c>
      <c r="Q1036" t="str">
        <f>LEFT(O1036,SEARCH("/",O1036,1)-1)</f>
        <v>music</v>
      </c>
      <c r="R1036" t="str">
        <f>RIGHT(O1036,LEN(O1036)-SEARCH("/",O1036,1))</f>
        <v>indie rock</v>
      </c>
      <c r="S1036" s="17">
        <f>(((K1036/60)/60)/24)+DATE(1970,1,1)</f>
        <v>41365.928159722222</v>
      </c>
      <c r="T1036" s="15">
        <f>(((J1036/60)/60)/24)+DATE(1970,1,1)</f>
        <v>41379.928159722222</v>
      </c>
      <c r="U1036" t="b">
        <f>AND(L1036,N1036)</f>
        <v>0</v>
      </c>
    </row>
    <row r="1037" spans="1:21" ht="20" customHeight="1" x14ac:dyDescent="0.35">
      <c r="A1037" s="13">
        <f>F1037/E1037</f>
        <v>1.0485714285714285</v>
      </c>
      <c r="B1037">
        <v>2113</v>
      </c>
      <c r="C1037" s="3" t="s">
        <v>2114</v>
      </c>
      <c r="D1037" s="3" t="s">
        <v>6223</v>
      </c>
      <c r="E1037" s="5">
        <v>7000</v>
      </c>
      <c r="F1037" s="5">
        <v>7340</v>
      </c>
      <c r="G1037" t="s">
        <v>8219</v>
      </c>
      <c r="H1037" t="s">
        <v>8224</v>
      </c>
      <c r="I1037" t="s">
        <v>8246</v>
      </c>
      <c r="J1037">
        <v>1411505176</v>
      </c>
      <c r="K1037">
        <v>1408481176</v>
      </c>
      <c r="L1037" t="b">
        <v>0</v>
      </c>
      <c r="M1037">
        <v>107</v>
      </c>
      <c r="N1037" t="b">
        <v>1</v>
      </c>
      <c r="O1037" t="s">
        <v>8279</v>
      </c>
      <c r="P1037" s="9">
        <f>IFERROR(F1037/M1037,"NULL")</f>
        <v>68.598130841121488</v>
      </c>
      <c r="Q1037" t="str">
        <f>LEFT(O1037,SEARCH("/",O1037,1)-1)</f>
        <v>music</v>
      </c>
      <c r="R1037" t="str">
        <f>RIGHT(O1037,LEN(O1037)-SEARCH("/",O1037,1))</f>
        <v>indie rock</v>
      </c>
      <c r="S1037" s="17">
        <f>(((K1037/60)/60)/24)+DATE(1970,1,1)</f>
        <v>41870.86546296296</v>
      </c>
      <c r="T1037" s="15">
        <f>(((J1037/60)/60)/24)+DATE(1970,1,1)</f>
        <v>41905.86546296296</v>
      </c>
      <c r="U1037" t="b">
        <f>AND(L1037,N1037)</f>
        <v>0</v>
      </c>
    </row>
    <row r="1038" spans="1:21" ht="20" customHeight="1" x14ac:dyDescent="0.35">
      <c r="A1038" s="13">
        <f>F1038/E1038</f>
        <v>1.0469999999999999</v>
      </c>
      <c r="B1038">
        <v>2114</v>
      </c>
      <c r="C1038" s="3" t="s">
        <v>2115</v>
      </c>
      <c r="D1038" s="3" t="s">
        <v>6224</v>
      </c>
      <c r="E1038" s="5">
        <v>5000</v>
      </c>
      <c r="F1038" s="5">
        <v>5235</v>
      </c>
      <c r="G1038" t="s">
        <v>8219</v>
      </c>
      <c r="H1038" t="s">
        <v>8224</v>
      </c>
      <c r="I1038" t="s">
        <v>8246</v>
      </c>
      <c r="J1038">
        <v>1291870740</v>
      </c>
      <c r="K1038">
        <v>1286480070</v>
      </c>
      <c r="L1038" t="b">
        <v>0</v>
      </c>
      <c r="M1038">
        <v>147</v>
      </c>
      <c r="N1038" t="b">
        <v>1</v>
      </c>
      <c r="O1038" t="s">
        <v>8279</v>
      </c>
      <c r="P1038" s="9">
        <f>IFERROR(F1038/M1038,"NULL")</f>
        <v>35.612244897959187</v>
      </c>
      <c r="Q1038" t="str">
        <f>LEFT(O1038,SEARCH("/",O1038,1)-1)</f>
        <v>music</v>
      </c>
      <c r="R1038" t="str">
        <f>RIGHT(O1038,LEN(O1038)-SEARCH("/",O1038,1))</f>
        <v>indie rock</v>
      </c>
      <c r="S1038" s="17">
        <f>(((K1038/60)/60)/24)+DATE(1970,1,1)</f>
        <v>40458.815625000003</v>
      </c>
      <c r="T1038" s="15">
        <f>(((J1038/60)/60)/24)+DATE(1970,1,1)</f>
        <v>40521.207638888889</v>
      </c>
      <c r="U1038" t="b">
        <f>AND(L1038,N1038)</f>
        <v>0</v>
      </c>
    </row>
    <row r="1039" spans="1:21" ht="20" customHeight="1" x14ac:dyDescent="0.35">
      <c r="A1039" s="13">
        <f>F1039/E1039</f>
        <v>2.2566666666666668</v>
      </c>
      <c r="B1039">
        <v>2115</v>
      </c>
      <c r="C1039" s="3" t="s">
        <v>2116</v>
      </c>
      <c r="D1039" s="3" t="s">
        <v>6225</v>
      </c>
      <c r="E1039" s="5">
        <v>1500</v>
      </c>
      <c r="F1039" s="5">
        <v>3385</v>
      </c>
      <c r="G1039" t="s">
        <v>8219</v>
      </c>
      <c r="H1039" t="s">
        <v>8224</v>
      </c>
      <c r="I1039" t="s">
        <v>8246</v>
      </c>
      <c r="J1039">
        <v>1298167001</v>
      </c>
      <c r="K1039">
        <v>1295575001</v>
      </c>
      <c r="L1039" t="b">
        <v>0</v>
      </c>
      <c r="M1039">
        <v>36</v>
      </c>
      <c r="N1039" t="b">
        <v>1</v>
      </c>
      <c r="O1039" t="s">
        <v>8279</v>
      </c>
      <c r="P1039" s="9">
        <f>IFERROR(F1039/M1039,"NULL")</f>
        <v>94.027777777777771</v>
      </c>
      <c r="Q1039" t="str">
        <f>LEFT(O1039,SEARCH("/",O1039,1)-1)</f>
        <v>music</v>
      </c>
      <c r="R1039" t="str">
        <f>RIGHT(O1039,LEN(O1039)-SEARCH("/",O1039,1))</f>
        <v>indie rock</v>
      </c>
      <c r="S1039" s="17">
        <f>(((K1039/60)/60)/24)+DATE(1970,1,1)</f>
        <v>40564.081030092595</v>
      </c>
      <c r="T1039" s="15">
        <f>(((J1039/60)/60)/24)+DATE(1970,1,1)</f>
        <v>40594.081030092595</v>
      </c>
      <c r="U1039" t="b">
        <f>AND(L1039,N1039)</f>
        <v>0</v>
      </c>
    </row>
    <row r="1040" spans="1:21" ht="20" customHeight="1" x14ac:dyDescent="0.35">
      <c r="A1040" s="13">
        <f>F1040/E1040</f>
        <v>1.0090416666666666</v>
      </c>
      <c r="B1040">
        <v>2116</v>
      </c>
      <c r="C1040" s="3" t="s">
        <v>2117</v>
      </c>
      <c r="D1040" s="3" t="s">
        <v>6226</v>
      </c>
      <c r="E1040" s="5">
        <v>48000</v>
      </c>
      <c r="F1040" s="5">
        <v>48434</v>
      </c>
      <c r="G1040" t="s">
        <v>8219</v>
      </c>
      <c r="H1040" t="s">
        <v>8224</v>
      </c>
      <c r="I1040" t="s">
        <v>8246</v>
      </c>
      <c r="J1040">
        <v>1349203203</v>
      </c>
      <c r="K1040">
        <v>1345056003</v>
      </c>
      <c r="L1040" t="b">
        <v>0</v>
      </c>
      <c r="M1040">
        <v>92</v>
      </c>
      <c r="N1040" t="b">
        <v>1</v>
      </c>
      <c r="O1040" t="s">
        <v>8279</v>
      </c>
      <c r="P1040" s="9">
        <f>IFERROR(F1040/M1040,"NULL")</f>
        <v>526.45652173913038</v>
      </c>
      <c r="Q1040" t="str">
        <f>LEFT(O1040,SEARCH("/",O1040,1)-1)</f>
        <v>music</v>
      </c>
      <c r="R1040" t="str">
        <f>RIGHT(O1040,LEN(O1040)-SEARCH("/",O1040,1))</f>
        <v>indie rock</v>
      </c>
      <c r="S1040" s="17">
        <f>(((K1040/60)/60)/24)+DATE(1970,1,1)</f>
        <v>41136.777812500004</v>
      </c>
      <c r="T1040" s="15">
        <f>(((J1040/60)/60)/24)+DATE(1970,1,1)</f>
        <v>41184.777812500004</v>
      </c>
      <c r="U1040" t="b">
        <f>AND(L1040,N1040)</f>
        <v>0</v>
      </c>
    </row>
    <row r="1041" spans="1:21" ht="20" customHeight="1" x14ac:dyDescent="0.35">
      <c r="A1041" s="13">
        <f>F1041/E1041</f>
        <v>1.4775</v>
      </c>
      <c r="B1041">
        <v>2117</v>
      </c>
      <c r="C1041" s="3" t="s">
        <v>2118</v>
      </c>
      <c r="D1041" s="3" t="s">
        <v>6227</v>
      </c>
      <c r="E1041" s="5">
        <v>1200</v>
      </c>
      <c r="F1041" s="5">
        <v>1773</v>
      </c>
      <c r="G1041" t="s">
        <v>8219</v>
      </c>
      <c r="H1041" t="s">
        <v>8224</v>
      </c>
      <c r="I1041" t="s">
        <v>8246</v>
      </c>
      <c r="J1041">
        <v>1445921940</v>
      </c>
      <c r="K1041">
        <v>1444699549</v>
      </c>
      <c r="L1041" t="b">
        <v>0</v>
      </c>
      <c r="M1041">
        <v>35</v>
      </c>
      <c r="N1041" t="b">
        <v>1</v>
      </c>
      <c r="O1041" t="s">
        <v>8279</v>
      </c>
      <c r="P1041" s="9">
        <f>IFERROR(F1041/M1041,"NULL")</f>
        <v>50.657142857142858</v>
      </c>
      <c r="Q1041" t="str">
        <f>LEFT(O1041,SEARCH("/",O1041,1)-1)</f>
        <v>music</v>
      </c>
      <c r="R1041" t="str">
        <f>RIGHT(O1041,LEN(O1041)-SEARCH("/",O1041,1))</f>
        <v>indie rock</v>
      </c>
      <c r="S1041" s="17">
        <f>(((K1041/60)/60)/24)+DATE(1970,1,1)</f>
        <v>42290.059594907405</v>
      </c>
      <c r="T1041" s="15">
        <f>(((J1041/60)/60)/24)+DATE(1970,1,1)</f>
        <v>42304.207638888889</v>
      </c>
      <c r="U1041" t="b">
        <f>AND(L1041,N1041)</f>
        <v>0</v>
      </c>
    </row>
    <row r="1042" spans="1:21" ht="20" customHeight="1" x14ac:dyDescent="0.35">
      <c r="A1042" s="13">
        <f>F1042/E1042</f>
        <v>1.3461099999999999</v>
      </c>
      <c r="B1042">
        <v>2118</v>
      </c>
      <c r="C1042" s="3" t="s">
        <v>2119</v>
      </c>
      <c r="D1042" s="3" t="s">
        <v>6228</v>
      </c>
      <c r="E1042" s="5">
        <v>1000</v>
      </c>
      <c r="F1042" s="5">
        <v>1346.11</v>
      </c>
      <c r="G1042" t="s">
        <v>8219</v>
      </c>
      <c r="H1042" t="s">
        <v>8224</v>
      </c>
      <c r="I1042" t="s">
        <v>8246</v>
      </c>
      <c r="J1042">
        <v>1311538136</v>
      </c>
      <c r="K1042">
        <v>1308946136</v>
      </c>
      <c r="L1042" t="b">
        <v>0</v>
      </c>
      <c r="M1042">
        <v>17</v>
      </c>
      <c r="N1042" t="b">
        <v>1</v>
      </c>
      <c r="O1042" t="s">
        <v>8279</v>
      </c>
      <c r="P1042" s="9">
        <f>IFERROR(F1042/M1042,"NULL")</f>
        <v>79.182941176470578</v>
      </c>
      <c r="Q1042" t="str">
        <f>LEFT(O1042,SEARCH("/",O1042,1)-1)</f>
        <v>music</v>
      </c>
      <c r="R1042" t="str">
        <f>RIGHT(O1042,LEN(O1042)-SEARCH("/",O1042,1))</f>
        <v>indie rock</v>
      </c>
      <c r="S1042" s="17">
        <f>(((K1042/60)/60)/24)+DATE(1970,1,1)</f>
        <v>40718.839537037034</v>
      </c>
      <c r="T1042" s="15">
        <f>(((J1042/60)/60)/24)+DATE(1970,1,1)</f>
        <v>40748.839537037034</v>
      </c>
      <c r="U1042" t="b">
        <f>AND(L1042,N1042)</f>
        <v>0</v>
      </c>
    </row>
    <row r="1043" spans="1:21" ht="20" customHeight="1" x14ac:dyDescent="0.35">
      <c r="A1043" s="13">
        <f>F1043/E1043</f>
        <v>1.0075000000000001</v>
      </c>
      <c r="B1043">
        <v>2119</v>
      </c>
      <c r="C1043" s="3" t="s">
        <v>2120</v>
      </c>
      <c r="D1043" s="3" t="s">
        <v>6229</v>
      </c>
      <c r="E1043" s="5">
        <v>2000</v>
      </c>
      <c r="F1043" s="5">
        <v>2015</v>
      </c>
      <c r="G1043" t="s">
        <v>8219</v>
      </c>
      <c r="H1043" t="s">
        <v>8224</v>
      </c>
      <c r="I1043" t="s">
        <v>8246</v>
      </c>
      <c r="J1043">
        <v>1345086445</v>
      </c>
      <c r="K1043">
        <v>1342494445</v>
      </c>
      <c r="L1043" t="b">
        <v>0</v>
      </c>
      <c r="M1043">
        <v>22</v>
      </c>
      <c r="N1043" t="b">
        <v>1</v>
      </c>
      <c r="O1043" t="s">
        <v>8279</v>
      </c>
      <c r="P1043" s="9">
        <f>IFERROR(F1043/M1043,"NULL")</f>
        <v>91.590909090909093</v>
      </c>
      <c r="Q1043" t="str">
        <f>LEFT(O1043,SEARCH("/",O1043,1)-1)</f>
        <v>music</v>
      </c>
      <c r="R1043" t="str">
        <f>RIGHT(O1043,LEN(O1043)-SEARCH("/",O1043,1))</f>
        <v>indie rock</v>
      </c>
      <c r="S1043" s="17">
        <f>(((K1043/60)/60)/24)+DATE(1970,1,1)</f>
        <v>41107.130150462966</v>
      </c>
      <c r="T1043" s="15">
        <f>(((J1043/60)/60)/24)+DATE(1970,1,1)</f>
        <v>41137.130150462966</v>
      </c>
      <c r="U1043" t="b">
        <f>AND(L1043,N1043)</f>
        <v>0</v>
      </c>
    </row>
    <row r="1044" spans="1:21" ht="20" customHeight="1" x14ac:dyDescent="0.35">
      <c r="A1044" s="13">
        <f>F1044/E1044</f>
        <v>1.00880375</v>
      </c>
      <c r="B1044">
        <v>2120</v>
      </c>
      <c r="C1044" s="3" t="s">
        <v>2121</v>
      </c>
      <c r="D1044" s="3" t="s">
        <v>6230</v>
      </c>
      <c r="E1044" s="5">
        <v>8000</v>
      </c>
      <c r="F1044" s="5">
        <v>8070.43</v>
      </c>
      <c r="G1044" t="s">
        <v>8219</v>
      </c>
      <c r="H1044" t="s">
        <v>8224</v>
      </c>
      <c r="I1044" t="s">
        <v>8246</v>
      </c>
      <c r="J1044">
        <v>1388617736</v>
      </c>
      <c r="K1044">
        <v>1384384136</v>
      </c>
      <c r="L1044" t="b">
        <v>0</v>
      </c>
      <c r="M1044">
        <v>69</v>
      </c>
      <c r="N1044" t="b">
        <v>1</v>
      </c>
      <c r="O1044" t="s">
        <v>8279</v>
      </c>
      <c r="P1044" s="9">
        <f>IFERROR(F1044/M1044,"NULL")</f>
        <v>116.96275362318841</v>
      </c>
      <c r="Q1044" t="str">
        <f>LEFT(O1044,SEARCH("/",O1044,1)-1)</f>
        <v>music</v>
      </c>
      <c r="R1044" t="str">
        <f>RIGHT(O1044,LEN(O1044)-SEARCH("/",O1044,1))</f>
        <v>indie rock</v>
      </c>
      <c r="S1044" s="17">
        <f>(((K1044/60)/60)/24)+DATE(1970,1,1)</f>
        <v>41591.964537037034</v>
      </c>
      <c r="T1044" s="15">
        <f>(((J1044/60)/60)/24)+DATE(1970,1,1)</f>
        <v>41640.964537037034</v>
      </c>
      <c r="U1044" t="b">
        <f>AND(L1044,N1044)</f>
        <v>0</v>
      </c>
    </row>
    <row r="1045" spans="1:21" ht="20" customHeight="1" x14ac:dyDescent="0.35">
      <c r="A1045" s="13">
        <f>F1045/E1045</f>
        <v>1.1575</v>
      </c>
      <c r="B1045">
        <v>2161</v>
      </c>
      <c r="C1045" s="3" t="s">
        <v>2162</v>
      </c>
      <c r="D1045" s="3" t="s">
        <v>6271</v>
      </c>
      <c r="E1045" s="5">
        <v>400</v>
      </c>
      <c r="F1045" s="5">
        <v>463</v>
      </c>
      <c r="G1045" t="s">
        <v>8219</v>
      </c>
      <c r="H1045" t="s">
        <v>8224</v>
      </c>
      <c r="I1045" t="s">
        <v>8246</v>
      </c>
      <c r="J1045">
        <v>1443040059</v>
      </c>
      <c r="K1045">
        <v>1440448059</v>
      </c>
      <c r="L1045" t="b">
        <v>0</v>
      </c>
      <c r="M1045">
        <v>13</v>
      </c>
      <c r="N1045" t="b">
        <v>1</v>
      </c>
      <c r="O1045" t="s">
        <v>8276</v>
      </c>
      <c r="P1045" s="9">
        <f>IFERROR(F1045/M1045,"NULL")</f>
        <v>35.615384615384613</v>
      </c>
      <c r="Q1045" t="str">
        <f>LEFT(O1045,SEARCH("/",O1045,1)-1)</f>
        <v>music</v>
      </c>
      <c r="R1045" t="str">
        <f>RIGHT(O1045,LEN(O1045)-SEARCH("/",O1045,1))</f>
        <v>rock</v>
      </c>
      <c r="S1045" s="17">
        <f>(((K1045/60)/60)/24)+DATE(1970,1,1)</f>
        <v>42240.852534722217</v>
      </c>
      <c r="T1045" s="15">
        <f>(((J1045/60)/60)/24)+DATE(1970,1,1)</f>
        <v>42270.852534722217</v>
      </c>
      <c r="U1045" t="b">
        <f>AND(L1045,N1045)</f>
        <v>0</v>
      </c>
    </row>
    <row r="1046" spans="1:21" ht="20" customHeight="1" x14ac:dyDescent="0.35">
      <c r="A1046" s="13">
        <f>F1046/E1046</f>
        <v>1.1226666666666667</v>
      </c>
      <c r="B1046">
        <v>2162</v>
      </c>
      <c r="C1046" s="3" t="s">
        <v>2163</v>
      </c>
      <c r="D1046" s="3" t="s">
        <v>6272</v>
      </c>
      <c r="E1046" s="5">
        <v>4500</v>
      </c>
      <c r="F1046" s="5">
        <v>5052</v>
      </c>
      <c r="G1046" t="s">
        <v>8219</v>
      </c>
      <c r="H1046" t="s">
        <v>8224</v>
      </c>
      <c r="I1046" t="s">
        <v>8246</v>
      </c>
      <c r="J1046">
        <v>1406226191</v>
      </c>
      <c r="K1046">
        <v>1403547791</v>
      </c>
      <c r="L1046" t="b">
        <v>0</v>
      </c>
      <c r="M1046">
        <v>58</v>
      </c>
      <c r="N1046" t="b">
        <v>1</v>
      </c>
      <c r="O1046" t="s">
        <v>8276</v>
      </c>
      <c r="P1046" s="9">
        <f>IFERROR(F1046/M1046,"NULL")</f>
        <v>87.103448275862064</v>
      </c>
      <c r="Q1046" t="str">
        <f>LEFT(O1046,SEARCH("/",O1046,1)-1)</f>
        <v>music</v>
      </c>
      <c r="R1046" t="str">
        <f>RIGHT(O1046,LEN(O1046)-SEARCH("/",O1046,1))</f>
        <v>rock</v>
      </c>
      <c r="S1046" s="17">
        <f>(((K1046/60)/60)/24)+DATE(1970,1,1)</f>
        <v>41813.766099537039</v>
      </c>
      <c r="T1046" s="15">
        <f>(((J1046/60)/60)/24)+DATE(1970,1,1)</f>
        <v>41844.766099537039</v>
      </c>
      <c r="U1046" t="b">
        <f>AND(L1046,N1046)</f>
        <v>0</v>
      </c>
    </row>
    <row r="1047" spans="1:21" ht="20" customHeight="1" x14ac:dyDescent="0.35">
      <c r="A1047" s="13">
        <f>F1047/E1047</f>
        <v>1.3220000000000001</v>
      </c>
      <c r="B1047">
        <v>2163</v>
      </c>
      <c r="C1047" s="3" t="s">
        <v>2164</v>
      </c>
      <c r="D1047" s="3" t="s">
        <v>6273</v>
      </c>
      <c r="E1047" s="5">
        <v>2500</v>
      </c>
      <c r="F1047" s="5">
        <v>3305</v>
      </c>
      <c r="G1047" t="s">
        <v>8219</v>
      </c>
      <c r="H1047" t="s">
        <v>8224</v>
      </c>
      <c r="I1047" t="s">
        <v>8246</v>
      </c>
      <c r="J1047">
        <v>1433735400</v>
      </c>
      <c r="K1047">
        <v>1429306520</v>
      </c>
      <c r="L1047" t="b">
        <v>0</v>
      </c>
      <c r="M1047">
        <v>44</v>
      </c>
      <c r="N1047" t="b">
        <v>1</v>
      </c>
      <c r="O1047" t="s">
        <v>8276</v>
      </c>
      <c r="P1047" s="9">
        <f>IFERROR(F1047/M1047,"NULL")</f>
        <v>75.11363636363636</v>
      </c>
      <c r="Q1047" t="str">
        <f>LEFT(O1047,SEARCH("/",O1047,1)-1)</f>
        <v>music</v>
      </c>
      <c r="R1047" t="str">
        <f>RIGHT(O1047,LEN(O1047)-SEARCH("/",O1047,1))</f>
        <v>rock</v>
      </c>
      <c r="S1047" s="17">
        <f>(((K1047/60)/60)/24)+DATE(1970,1,1)</f>
        <v>42111.899537037039</v>
      </c>
      <c r="T1047" s="15">
        <f>(((J1047/60)/60)/24)+DATE(1970,1,1)</f>
        <v>42163.159722222219</v>
      </c>
      <c r="U1047" t="b">
        <f>AND(L1047,N1047)</f>
        <v>0</v>
      </c>
    </row>
    <row r="1048" spans="1:21" ht="20" customHeight="1" x14ac:dyDescent="0.35">
      <c r="A1048" s="13">
        <f>F1048/E1048</f>
        <v>1.0263636363636364</v>
      </c>
      <c r="B1048">
        <v>2164</v>
      </c>
      <c r="C1048" s="3" t="s">
        <v>2165</v>
      </c>
      <c r="D1048" s="3" t="s">
        <v>6274</v>
      </c>
      <c r="E1048" s="5">
        <v>5500</v>
      </c>
      <c r="F1048" s="5">
        <v>5645</v>
      </c>
      <c r="G1048" t="s">
        <v>8219</v>
      </c>
      <c r="H1048" t="s">
        <v>8224</v>
      </c>
      <c r="I1048" t="s">
        <v>8246</v>
      </c>
      <c r="J1048">
        <v>1466827140</v>
      </c>
      <c r="K1048">
        <v>1464196414</v>
      </c>
      <c r="L1048" t="b">
        <v>0</v>
      </c>
      <c r="M1048">
        <v>83</v>
      </c>
      <c r="N1048" t="b">
        <v>1</v>
      </c>
      <c r="O1048" t="s">
        <v>8276</v>
      </c>
      <c r="P1048" s="9">
        <f>IFERROR(F1048/M1048,"NULL")</f>
        <v>68.01204819277109</v>
      </c>
      <c r="Q1048" t="str">
        <f>LEFT(O1048,SEARCH("/",O1048,1)-1)</f>
        <v>music</v>
      </c>
      <c r="R1048" t="str">
        <f>RIGHT(O1048,LEN(O1048)-SEARCH("/",O1048,1))</f>
        <v>rock</v>
      </c>
      <c r="S1048" s="17">
        <f>(((K1048/60)/60)/24)+DATE(1970,1,1)</f>
        <v>42515.71775462963</v>
      </c>
      <c r="T1048" s="15">
        <f>(((J1048/60)/60)/24)+DATE(1970,1,1)</f>
        <v>42546.165972222225</v>
      </c>
      <c r="U1048" t="b">
        <f>AND(L1048,N1048)</f>
        <v>0</v>
      </c>
    </row>
    <row r="1049" spans="1:21" ht="20" customHeight="1" x14ac:dyDescent="0.35">
      <c r="A1049" s="13">
        <f>F1049/E1049</f>
        <v>1.3864000000000001</v>
      </c>
      <c r="B1049">
        <v>2165</v>
      </c>
      <c r="C1049" s="3" t="s">
        <v>2166</v>
      </c>
      <c r="D1049" s="3" t="s">
        <v>6275</v>
      </c>
      <c r="E1049" s="5">
        <v>2500</v>
      </c>
      <c r="F1049" s="5">
        <v>3466</v>
      </c>
      <c r="G1049" t="s">
        <v>8219</v>
      </c>
      <c r="H1049" t="s">
        <v>8230</v>
      </c>
      <c r="I1049" t="s">
        <v>8249</v>
      </c>
      <c r="J1049">
        <v>1460127635</v>
      </c>
      <c r="K1049">
        <v>1457539235</v>
      </c>
      <c r="L1049" t="b">
        <v>0</v>
      </c>
      <c r="M1049">
        <v>117</v>
      </c>
      <c r="N1049" t="b">
        <v>1</v>
      </c>
      <c r="O1049" t="s">
        <v>8276</v>
      </c>
      <c r="P1049" s="9">
        <f>IFERROR(F1049/M1049,"NULL")</f>
        <v>29.623931623931625</v>
      </c>
      <c r="Q1049" t="str">
        <f>LEFT(O1049,SEARCH("/",O1049,1)-1)</f>
        <v>music</v>
      </c>
      <c r="R1049" t="str">
        <f>RIGHT(O1049,LEN(O1049)-SEARCH("/",O1049,1))</f>
        <v>rock</v>
      </c>
      <c r="S1049" s="17">
        <f>(((K1049/60)/60)/24)+DATE(1970,1,1)</f>
        <v>42438.667071759264</v>
      </c>
      <c r="T1049" s="15">
        <f>(((J1049/60)/60)/24)+DATE(1970,1,1)</f>
        <v>42468.625405092593</v>
      </c>
      <c r="U1049" t="b">
        <f>AND(L1049,N1049)</f>
        <v>0</v>
      </c>
    </row>
    <row r="1050" spans="1:21" ht="20" customHeight="1" x14ac:dyDescent="0.35">
      <c r="A1050" s="13">
        <f>F1050/E1050</f>
        <v>1.466</v>
      </c>
      <c r="B1050">
        <v>2166</v>
      </c>
      <c r="C1050" s="3" t="s">
        <v>2167</v>
      </c>
      <c r="D1050" s="3" t="s">
        <v>6276</v>
      </c>
      <c r="E1050" s="5">
        <v>2000</v>
      </c>
      <c r="F1050" s="5">
        <v>2932</v>
      </c>
      <c r="G1050" t="s">
        <v>8219</v>
      </c>
      <c r="H1050" t="s">
        <v>8224</v>
      </c>
      <c r="I1050" t="s">
        <v>8246</v>
      </c>
      <c r="J1050">
        <v>1417813618</v>
      </c>
      <c r="K1050">
        <v>1413922018</v>
      </c>
      <c r="L1050" t="b">
        <v>0</v>
      </c>
      <c r="M1050">
        <v>32</v>
      </c>
      <c r="N1050" t="b">
        <v>1</v>
      </c>
      <c r="O1050" t="s">
        <v>8276</v>
      </c>
      <c r="P1050" s="9">
        <f>IFERROR(F1050/M1050,"NULL")</f>
        <v>91.625</v>
      </c>
      <c r="Q1050" t="str">
        <f>LEFT(O1050,SEARCH("/",O1050,1)-1)</f>
        <v>music</v>
      </c>
      <c r="R1050" t="str">
        <f>RIGHT(O1050,LEN(O1050)-SEARCH("/",O1050,1))</f>
        <v>rock</v>
      </c>
      <c r="S1050" s="17">
        <f>(((K1050/60)/60)/24)+DATE(1970,1,1)</f>
        <v>41933.838171296295</v>
      </c>
      <c r="T1050" s="15">
        <f>(((J1050/60)/60)/24)+DATE(1970,1,1)</f>
        <v>41978.879837962959</v>
      </c>
      <c r="U1050" t="b">
        <f>AND(L1050,N1050)</f>
        <v>0</v>
      </c>
    </row>
    <row r="1051" spans="1:21" ht="20" customHeight="1" x14ac:dyDescent="0.35">
      <c r="A1051" s="13">
        <f>F1051/E1051</f>
        <v>1.2</v>
      </c>
      <c r="B1051">
        <v>2167</v>
      </c>
      <c r="C1051" s="3" t="s">
        <v>2168</v>
      </c>
      <c r="D1051" s="3" t="s">
        <v>6277</v>
      </c>
      <c r="E1051" s="5">
        <v>150</v>
      </c>
      <c r="F1051" s="5">
        <v>180</v>
      </c>
      <c r="G1051" t="s">
        <v>8219</v>
      </c>
      <c r="H1051" t="s">
        <v>8224</v>
      </c>
      <c r="I1051" t="s">
        <v>8246</v>
      </c>
      <c r="J1051">
        <v>1347672937</v>
      </c>
      <c r="K1051">
        <v>1346463337</v>
      </c>
      <c r="L1051" t="b">
        <v>0</v>
      </c>
      <c r="M1051">
        <v>8</v>
      </c>
      <c r="N1051" t="b">
        <v>1</v>
      </c>
      <c r="O1051" t="s">
        <v>8276</v>
      </c>
      <c r="P1051" s="9">
        <f>IFERROR(F1051/M1051,"NULL")</f>
        <v>22.5</v>
      </c>
      <c r="Q1051" t="str">
        <f>LEFT(O1051,SEARCH("/",O1051,1)-1)</f>
        <v>music</v>
      </c>
      <c r="R1051" t="str">
        <f>RIGHT(O1051,LEN(O1051)-SEARCH("/",O1051,1))</f>
        <v>rock</v>
      </c>
      <c r="S1051" s="17">
        <f>(((K1051/60)/60)/24)+DATE(1970,1,1)</f>
        <v>41153.066400462965</v>
      </c>
      <c r="T1051" s="15">
        <f>(((J1051/60)/60)/24)+DATE(1970,1,1)</f>
        <v>41167.066400462965</v>
      </c>
      <c r="U1051" t="b">
        <f>AND(L1051,N1051)</f>
        <v>0</v>
      </c>
    </row>
    <row r="1052" spans="1:21" ht="20" customHeight="1" x14ac:dyDescent="0.35">
      <c r="A1052" s="13">
        <f>F1052/E1052</f>
        <v>1.215816111111111</v>
      </c>
      <c r="B1052">
        <v>2168</v>
      </c>
      <c r="C1052" s="3" t="s">
        <v>2169</v>
      </c>
      <c r="D1052" s="3" t="s">
        <v>6278</v>
      </c>
      <c r="E1052" s="5">
        <v>18000</v>
      </c>
      <c r="F1052" s="5">
        <v>21884.69</v>
      </c>
      <c r="G1052" t="s">
        <v>8219</v>
      </c>
      <c r="H1052" t="s">
        <v>8224</v>
      </c>
      <c r="I1052" t="s">
        <v>8246</v>
      </c>
      <c r="J1052">
        <v>1486702800</v>
      </c>
      <c r="K1052">
        <v>1484058261</v>
      </c>
      <c r="L1052" t="b">
        <v>0</v>
      </c>
      <c r="M1052">
        <v>340</v>
      </c>
      <c r="N1052" t="b">
        <v>1</v>
      </c>
      <c r="O1052" t="s">
        <v>8276</v>
      </c>
      <c r="P1052" s="9">
        <f>IFERROR(F1052/M1052,"NULL")</f>
        <v>64.366735294117646</v>
      </c>
      <c r="Q1052" t="str">
        <f>LEFT(O1052,SEARCH("/",O1052,1)-1)</f>
        <v>music</v>
      </c>
      <c r="R1052" t="str">
        <f>RIGHT(O1052,LEN(O1052)-SEARCH("/",O1052,1))</f>
        <v>rock</v>
      </c>
      <c r="S1052" s="17">
        <f>(((K1052/60)/60)/24)+DATE(1970,1,1)</f>
        <v>42745.600243055553</v>
      </c>
      <c r="T1052" s="15">
        <f>(((J1052/60)/60)/24)+DATE(1970,1,1)</f>
        <v>42776.208333333328</v>
      </c>
      <c r="U1052" t="b">
        <f>AND(L1052,N1052)</f>
        <v>0</v>
      </c>
    </row>
    <row r="1053" spans="1:21" ht="20" customHeight="1" x14ac:dyDescent="0.35">
      <c r="A1053" s="13">
        <f>F1053/E1053</f>
        <v>1</v>
      </c>
      <c r="B1053">
        <v>2169</v>
      </c>
      <c r="C1053" s="3" t="s">
        <v>2170</v>
      </c>
      <c r="D1053" s="3" t="s">
        <v>6279</v>
      </c>
      <c r="E1053" s="5">
        <v>153</v>
      </c>
      <c r="F1053" s="5">
        <v>153</v>
      </c>
      <c r="G1053" t="s">
        <v>8219</v>
      </c>
      <c r="H1053" t="s">
        <v>8224</v>
      </c>
      <c r="I1053" t="s">
        <v>8246</v>
      </c>
      <c r="J1053">
        <v>1488473351</v>
      </c>
      <c r="K1053">
        <v>1488214151</v>
      </c>
      <c r="L1053" t="b">
        <v>0</v>
      </c>
      <c r="M1053">
        <v>7</v>
      </c>
      <c r="N1053" t="b">
        <v>1</v>
      </c>
      <c r="O1053" t="s">
        <v>8276</v>
      </c>
      <c r="P1053" s="9">
        <f>IFERROR(F1053/M1053,"NULL")</f>
        <v>21.857142857142858</v>
      </c>
      <c r="Q1053" t="str">
        <f>LEFT(O1053,SEARCH("/",O1053,1)-1)</f>
        <v>music</v>
      </c>
      <c r="R1053" t="str">
        <f>RIGHT(O1053,LEN(O1053)-SEARCH("/",O1053,1))</f>
        <v>rock</v>
      </c>
      <c r="S1053" s="17">
        <f>(((K1053/60)/60)/24)+DATE(1970,1,1)</f>
        <v>42793.700821759259</v>
      </c>
      <c r="T1053" s="15">
        <f>(((J1053/60)/60)/24)+DATE(1970,1,1)</f>
        <v>42796.700821759259</v>
      </c>
      <c r="U1053" t="b">
        <f>AND(L1053,N1053)</f>
        <v>0</v>
      </c>
    </row>
    <row r="1054" spans="1:21" ht="20" customHeight="1" x14ac:dyDescent="0.35">
      <c r="A1054" s="13">
        <f>F1054/E1054</f>
        <v>1.8085714285714285</v>
      </c>
      <c r="B1054">
        <v>2170</v>
      </c>
      <c r="C1054" s="3" t="s">
        <v>2171</v>
      </c>
      <c r="D1054" s="3" t="s">
        <v>6280</v>
      </c>
      <c r="E1054" s="5">
        <v>350</v>
      </c>
      <c r="F1054" s="5">
        <v>633</v>
      </c>
      <c r="G1054" t="s">
        <v>8219</v>
      </c>
      <c r="H1054" t="s">
        <v>8224</v>
      </c>
      <c r="I1054" t="s">
        <v>8246</v>
      </c>
      <c r="J1054">
        <v>1440266422</v>
      </c>
      <c r="K1054">
        <v>1436810422</v>
      </c>
      <c r="L1054" t="b">
        <v>0</v>
      </c>
      <c r="M1054">
        <v>19</v>
      </c>
      <c r="N1054" t="b">
        <v>1</v>
      </c>
      <c r="O1054" t="s">
        <v>8276</v>
      </c>
      <c r="P1054" s="9">
        <f>IFERROR(F1054/M1054,"NULL")</f>
        <v>33.315789473684212</v>
      </c>
      <c r="Q1054" t="str">
        <f>LEFT(O1054,SEARCH("/",O1054,1)-1)</f>
        <v>music</v>
      </c>
      <c r="R1054" t="str">
        <f>RIGHT(O1054,LEN(O1054)-SEARCH("/",O1054,1))</f>
        <v>rock</v>
      </c>
      <c r="S1054" s="17">
        <f>(((K1054/60)/60)/24)+DATE(1970,1,1)</f>
        <v>42198.750254629631</v>
      </c>
      <c r="T1054" s="15">
        <f>(((J1054/60)/60)/24)+DATE(1970,1,1)</f>
        <v>42238.750254629631</v>
      </c>
      <c r="U1054" t="b">
        <f>AND(L1054,N1054)</f>
        <v>0</v>
      </c>
    </row>
    <row r="1055" spans="1:21" ht="20" customHeight="1" x14ac:dyDescent="0.35">
      <c r="A1055" s="13">
        <f>F1055/E1055</f>
        <v>1.0607500000000001</v>
      </c>
      <c r="B1055">
        <v>2171</v>
      </c>
      <c r="C1055" s="3" t="s">
        <v>2172</v>
      </c>
      <c r="D1055" s="3" t="s">
        <v>6281</v>
      </c>
      <c r="E1055" s="5">
        <v>4000</v>
      </c>
      <c r="F1055" s="5">
        <v>4243</v>
      </c>
      <c r="G1055" t="s">
        <v>8219</v>
      </c>
      <c r="H1055" t="s">
        <v>8224</v>
      </c>
      <c r="I1055" t="s">
        <v>8246</v>
      </c>
      <c r="J1055">
        <v>1434949200</v>
      </c>
      <c r="K1055">
        <v>1431903495</v>
      </c>
      <c r="L1055" t="b">
        <v>0</v>
      </c>
      <c r="M1055">
        <v>47</v>
      </c>
      <c r="N1055" t="b">
        <v>1</v>
      </c>
      <c r="O1055" t="s">
        <v>8276</v>
      </c>
      <c r="P1055" s="9">
        <f>IFERROR(F1055/M1055,"NULL")</f>
        <v>90.276595744680847</v>
      </c>
      <c r="Q1055" t="str">
        <f>LEFT(O1055,SEARCH("/",O1055,1)-1)</f>
        <v>music</v>
      </c>
      <c r="R1055" t="str">
        <f>RIGHT(O1055,LEN(O1055)-SEARCH("/",O1055,1))</f>
        <v>rock</v>
      </c>
      <c r="S1055" s="17">
        <f>(((K1055/60)/60)/24)+DATE(1970,1,1)</f>
        <v>42141.95711805555</v>
      </c>
      <c r="T1055" s="15">
        <f>(((J1055/60)/60)/24)+DATE(1970,1,1)</f>
        <v>42177.208333333328</v>
      </c>
      <c r="U1055" t="b">
        <f>AND(L1055,N1055)</f>
        <v>0</v>
      </c>
    </row>
    <row r="1056" spans="1:21" ht="20" customHeight="1" x14ac:dyDescent="0.35">
      <c r="A1056" s="13">
        <f>F1056/E1056</f>
        <v>1</v>
      </c>
      <c r="B1056">
        <v>2172</v>
      </c>
      <c r="C1056" s="3" t="s">
        <v>2173</v>
      </c>
      <c r="D1056" s="3" t="s">
        <v>6282</v>
      </c>
      <c r="E1056" s="5">
        <v>1000</v>
      </c>
      <c r="F1056" s="5">
        <v>1000</v>
      </c>
      <c r="G1056" t="s">
        <v>8219</v>
      </c>
      <c r="H1056" t="s">
        <v>8224</v>
      </c>
      <c r="I1056" t="s">
        <v>8246</v>
      </c>
      <c r="J1056">
        <v>1429365320</v>
      </c>
      <c r="K1056">
        <v>1426773320</v>
      </c>
      <c r="L1056" t="b">
        <v>0</v>
      </c>
      <c r="M1056">
        <v>13</v>
      </c>
      <c r="N1056" t="b">
        <v>1</v>
      </c>
      <c r="O1056" t="s">
        <v>8276</v>
      </c>
      <c r="P1056" s="9">
        <f>IFERROR(F1056/M1056,"NULL")</f>
        <v>76.92307692307692</v>
      </c>
      <c r="Q1056" t="str">
        <f>LEFT(O1056,SEARCH("/",O1056,1)-1)</f>
        <v>music</v>
      </c>
      <c r="R1056" t="str">
        <f>RIGHT(O1056,LEN(O1056)-SEARCH("/",O1056,1))</f>
        <v>rock</v>
      </c>
      <c r="S1056" s="17">
        <f>(((K1056/60)/60)/24)+DATE(1970,1,1)</f>
        <v>42082.580092592587</v>
      </c>
      <c r="T1056" s="15">
        <f>(((J1056/60)/60)/24)+DATE(1970,1,1)</f>
        <v>42112.580092592587</v>
      </c>
      <c r="U1056" t="b">
        <f>AND(L1056,N1056)</f>
        <v>0</v>
      </c>
    </row>
    <row r="1057" spans="1:21" ht="20" customHeight="1" x14ac:dyDescent="0.35">
      <c r="A1057" s="13">
        <f>F1057/E1057</f>
        <v>1.2692857142857144</v>
      </c>
      <c r="B1057">
        <v>2173</v>
      </c>
      <c r="C1057" s="3" t="s">
        <v>2174</v>
      </c>
      <c r="D1057" s="3" t="s">
        <v>6283</v>
      </c>
      <c r="E1057" s="5">
        <v>4200</v>
      </c>
      <c r="F1057" s="5">
        <v>5331</v>
      </c>
      <c r="G1057" t="s">
        <v>8219</v>
      </c>
      <c r="H1057" t="s">
        <v>8224</v>
      </c>
      <c r="I1057" t="s">
        <v>8246</v>
      </c>
      <c r="J1057">
        <v>1378785540</v>
      </c>
      <c r="K1057">
        <v>1376066243</v>
      </c>
      <c r="L1057" t="b">
        <v>0</v>
      </c>
      <c r="M1057">
        <v>90</v>
      </c>
      <c r="N1057" t="b">
        <v>1</v>
      </c>
      <c r="O1057" t="s">
        <v>8276</v>
      </c>
      <c r="P1057" s="9">
        <f>IFERROR(F1057/M1057,"NULL")</f>
        <v>59.233333333333334</v>
      </c>
      <c r="Q1057" t="str">
        <f>LEFT(O1057,SEARCH("/",O1057,1)-1)</f>
        <v>music</v>
      </c>
      <c r="R1057" t="str">
        <f>RIGHT(O1057,LEN(O1057)-SEARCH("/",O1057,1))</f>
        <v>rock</v>
      </c>
      <c r="S1057" s="17">
        <f>(((K1057/60)/60)/24)+DATE(1970,1,1)</f>
        <v>41495.692627314813</v>
      </c>
      <c r="T1057" s="15">
        <f>(((J1057/60)/60)/24)+DATE(1970,1,1)</f>
        <v>41527.165972222225</v>
      </c>
      <c r="U1057" t="b">
        <f>AND(L1057,N1057)</f>
        <v>0</v>
      </c>
    </row>
    <row r="1058" spans="1:21" ht="20" customHeight="1" x14ac:dyDescent="0.35">
      <c r="A1058" s="13">
        <f>F1058/E1058</f>
        <v>1.0297499999999999</v>
      </c>
      <c r="B1058">
        <v>2174</v>
      </c>
      <c r="C1058" s="3" t="s">
        <v>2175</v>
      </c>
      <c r="D1058" s="3" t="s">
        <v>6284</v>
      </c>
      <c r="E1058" s="5">
        <v>4000</v>
      </c>
      <c r="F1058" s="5">
        <v>4119</v>
      </c>
      <c r="G1058" t="s">
        <v>8219</v>
      </c>
      <c r="H1058" t="s">
        <v>8225</v>
      </c>
      <c r="I1058" t="s">
        <v>8247</v>
      </c>
      <c r="J1058">
        <v>1462453307</v>
      </c>
      <c r="K1058">
        <v>1459861307</v>
      </c>
      <c r="L1058" t="b">
        <v>0</v>
      </c>
      <c r="M1058">
        <v>63</v>
      </c>
      <c r="N1058" t="b">
        <v>1</v>
      </c>
      <c r="O1058" t="s">
        <v>8276</v>
      </c>
      <c r="P1058" s="9">
        <f>IFERROR(F1058/M1058,"NULL")</f>
        <v>65.38095238095238</v>
      </c>
      <c r="Q1058" t="str">
        <f>LEFT(O1058,SEARCH("/",O1058,1)-1)</f>
        <v>music</v>
      </c>
      <c r="R1058" t="str">
        <f>RIGHT(O1058,LEN(O1058)-SEARCH("/",O1058,1))</f>
        <v>rock</v>
      </c>
      <c r="S1058" s="17">
        <f>(((K1058/60)/60)/24)+DATE(1970,1,1)</f>
        <v>42465.542905092589</v>
      </c>
      <c r="T1058" s="15">
        <f>(((J1058/60)/60)/24)+DATE(1970,1,1)</f>
        <v>42495.542905092589</v>
      </c>
      <c r="U1058" t="b">
        <f>AND(L1058,N1058)</f>
        <v>0</v>
      </c>
    </row>
    <row r="1059" spans="1:21" ht="20" customHeight="1" x14ac:dyDescent="0.35">
      <c r="A1059" s="13">
        <f>F1059/E1059</f>
        <v>2.5</v>
      </c>
      <c r="B1059">
        <v>2175</v>
      </c>
      <c r="C1059" s="3" t="s">
        <v>2176</v>
      </c>
      <c r="D1059" s="3" t="s">
        <v>6285</v>
      </c>
      <c r="E1059" s="5">
        <v>700</v>
      </c>
      <c r="F1059" s="5">
        <v>1750</v>
      </c>
      <c r="G1059" t="s">
        <v>8219</v>
      </c>
      <c r="H1059" t="s">
        <v>8224</v>
      </c>
      <c r="I1059" t="s">
        <v>8246</v>
      </c>
      <c r="J1059">
        <v>1469059986</v>
      </c>
      <c r="K1059">
        <v>1468455186</v>
      </c>
      <c r="L1059" t="b">
        <v>0</v>
      </c>
      <c r="M1059">
        <v>26</v>
      </c>
      <c r="N1059" t="b">
        <v>1</v>
      </c>
      <c r="O1059" t="s">
        <v>8276</v>
      </c>
      <c r="P1059" s="9">
        <f>IFERROR(F1059/M1059,"NULL")</f>
        <v>67.307692307692307</v>
      </c>
      <c r="Q1059" t="str">
        <f>LEFT(O1059,SEARCH("/",O1059,1)-1)</f>
        <v>music</v>
      </c>
      <c r="R1059" t="str">
        <f>RIGHT(O1059,LEN(O1059)-SEARCH("/",O1059,1))</f>
        <v>rock</v>
      </c>
      <c r="S1059" s="17">
        <f>(((K1059/60)/60)/24)+DATE(1970,1,1)</f>
        <v>42565.009097222224</v>
      </c>
      <c r="T1059" s="15">
        <f>(((J1059/60)/60)/24)+DATE(1970,1,1)</f>
        <v>42572.009097222224</v>
      </c>
      <c r="U1059" t="b">
        <f>AND(L1059,N1059)</f>
        <v>0</v>
      </c>
    </row>
    <row r="1060" spans="1:21" ht="20" customHeight="1" x14ac:dyDescent="0.35">
      <c r="A1060" s="13">
        <f>F1060/E1060</f>
        <v>1.2602</v>
      </c>
      <c r="B1060">
        <v>2176</v>
      </c>
      <c r="C1060" s="3" t="s">
        <v>2177</v>
      </c>
      <c r="D1060" s="3" t="s">
        <v>6286</v>
      </c>
      <c r="E1060" s="5">
        <v>5000</v>
      </c>
      <c r="F1060" s="5">
        <v>6301</v>
      </c>
      <c r="G1060" t="s">
        <v>8219</v>
      </c>
      <c r="H1060" t="s">
        <v>8224</v>
      </c>
      <c r="I1060" t="s">
        <v>8246</v>
      </c>
      <c r="J1060">
        <v>1430579509</v>
      </c>
      <c r="K1060">
        <v>1427987509</v>
      </c>
      <c r="L1060" t="b">
        <v>0</v>
      </c>
      <c r="M1060">
        <v>71</v>
      </c>
      <c r="N1060" t="b">
        <v>1</v>
      </c>
      <c r="O1060" t="s">
        <v>8276</v>
      </c>
      <c r="P1060" s="9">
        <f>IFERROR(F1060/M1060,"NULL")</f>
        <v>88.74647887323944</v>
      </c>
      <c r="Q1060" t="str">
        <f>LEFT(O1060,SEARCH("/",O1060,1)-1)</f>
        <v>music</v>
      </c>
      <c r="R1060" t="str">
        <f>RIGHT(O1060,LEN(O1060)-SEARCH("/",O1060,1))</f>
        <v>rock</v>
      </c>
      <c r="S1060" s="17">
        <f>(((K1060/60)/60)/24)+DATE(1970,1,1)</f>
        <v>42096.633206018523</v>
      </c>
      <c r="T1060" s="15">
        <f>(((J1060/60)/60)/24)+DATE(1970,1,1)</f>
        <v>42126.633206018523</v>
      </c>
      <c r="U1060" t="b">
        <f>AND(L1060,N1060)</f>
        <v>0</v>
      </c>
    </row>
    <row r="1061" spans="1:21" ht="20" customHeight="1" x14ac:dyDescent="0.35">
      <c r="A1061" s="13">
        <f>F1061/E1061</f>
        <v>1.0012000000000001</v>
      </c>
      <c r="B1061">
        <v>2177</v>
      </c>
      <c r="C1061" s="3" t="s">
        <v>2178</v>
      </c>
      <c r="D1061" s="3" t="s">
        <v>6287</v>
      </c>
      <c r="E1061" s="5">
        <v>2500</v>
      </c>
      <c r="F1061" s="5">
        <v>2503</v>
      </c>
      <c r="G1061" t="s">
        <v>8219</v>
      </c>
      <c r="H1061" t="s">
        <v>8224</v>
      </c>
      <c r="I1061" t="s">
        <v>8246</v>
      </c>
      <c r="J1061">
        <v>1465192867</v>
      </c>
      <c r="K1061">
        <v>1463032867</v>
      </c>
      <c r="L1061" t="b">
        <v>0</v>
      </c>
      <c r="M1061">
        <v>38</v>
      </c>
      <c r="N1061" t="b">
        <v>1</v>
      </c>
      <c r="O1061" t="s">
        <v>8276</v>
      </c>
      <c r="P1061" s="9">
        <f>IFERROR(F1061/M1061,"NULL")</f>
        <v>65.868421052631575</v>
      </c>
      <c r="Q1061" t="str">
        <f>LEFT(O1061,SEARCH("/",O1061,1)-1)</f>
        <v>music</v>
      </c>
      <c r="R1061" t="str">
        <f>RIGHT(O1061,LEN(O1061)-SEARCH("/",O1061,1))</f>
        <v>rock</v>
      </c>
      <c r="S1061" s="17">
        <f>(((K1061/60)/60)/24)+DATE(1970,1,1)</f>
        <v>42502.250775462962</v>
      </c>
      <c r="T1061" s="15">
        <f>(((J1061/60)/60)/24)+DATE(1970,1,1)</f>
        <v>42527.250775462962</v>
      </c>
      <c r="U1061" t="b">
        <f>AND(L1061,N1061)</f>
        <v>0</v>
      </c>
    </row>
    <row r="1062" spans="1:21" ht="20" customHeight="1" x14ac:dyDescent="0.35">
      <c r="A1062" s="13">
        <f>F1062/E1062</f>
        <v>1.3864000000000001</v>
      </c>
      <c r="B1062">
        <v>2178</v>
      </c>
      <c r="C1062" s="3" t="s">
        <v>2179</v>
      </c>
      <c r="D1062" s="3" t="s">
        <v>6288</v>
      </c>
      <c r="E1062" s="5">
        <v>25000</v>
      </c>
      <c r="F1062" s="5">
        <v>34660</v>
      </c>
      <c r="G1062" t="s">
        <v>8219</v>
      </c>
      <c r="H1062" t="s">
        <v>8224</v>
      </c>
      <c r="I1062" t="s">
        <v>8246</v>
      </c>
      <c r="J1062">
        <v>1484752597</v>
      </c>
      <c r="K1062">
        <v>1482160597</v>
      </c>
      <c r="L1062" t="b">
        <v>0</v>
      </c>
      <c r="M1062">
        <v>859</v>
      </c>
      <c r="N1062" t="b">
        <v>1</v>
      </c>
      <c r="O1062" t="s">
        <v>8276</v>
      </c>
      <c r="P1062" s="9">
        <f>IFERROR(F1062/M1062,"NULL")</f>
        <v>40.349243306169967</v>
      </c>
      <c r="Q1062" t="str">
        <f>LEFT(O1062,SEARCH("/",O1062,1)-1)</f>
        <v>music</v>
      </c>
      <c r="R1062" t="str">
        <f>RIGHT(O1062,LEN(O1062)-SEARCH("/",O1062,1))</f>
        <v>rock</v>
      </c>
      <c r="S1062" s="17">
        <f>(((K1062/60)/60)/24)+DATE(1970,1,1)</f>
        <v>42723.63653935185</v>
      </c>
      <c r="T1062" s="15">
        <f>(((J1062/60)/60)/24)+DATE(1970,1,1)</f>
        <v>42753.63653935185</v>
      </c>
      <c r="U1062" t="b">
        <f>AND(L1062,N1062)</f>
        <v>0</v>
      </c>
    </row>
    <row r="1063" spans="1:21" ht="20" customHeight="1" x14ac:dyDescent="0.35">
      <c r="A1063" s="13">
        <f>F1063/E1063</f>
        <v>1.6140000000000001</v>
      </c>
      <c r="B1063">
        <v>2179</v>
      </c>
      <c r="C1063" s="3" t="s">
        <v>2180</v>
      </c>
      <c r="D1063" s="3" t="s">
        <v>6289</v>
      </c>
      <c r="E1063" s="5">
        <v>1000</v>
      </c>
      <c r="F1063" s="5">
        <v>1614</v>
      </c>
      <c r="G1063" t="s">
        <v>8219</v>
      </c>
      <c r="H1063" t="s">
        <v>8224</v>
      </c>
      <c r="I1063" t="s">
        <v>8246</v>
      </c>
      <c r="J1063">
        <v>1428725192</v>
      </c>
      <c r="K1063">
        <v>1426133192</v>
      </c>
      <c r="L1063" t="b">
        <v>0</v>
      </c>
      <c r="M1063">
        <v>21</v>
      </c>
      <c r="N1063" t="b">
        <v>1</v>
      </c>
      <c r="O1063" t="s">
        <v>8276</v>
      </c>
      <c r="P1063" s="9">
        <f>IFERROR(F1063/M1063,"NULL")</f>
        <v>76.857142857142861</v>
      </c>
      <c r="Q1063" t="str">
        <f>LEFT(O1063,SEARCH("/",O1063,1)-1)</f>
        <v>music</v>
      </c>
      <c r="R1063" t="str">
        <f>RIGHT(O1063,LEN(O1063)-SEARCH("/",O1063,1))</f>
        <v>rock</v>
      </c>
      <c r="S1063" s="17">
        <f>(((K1063/60)/60)/24)+DATE(1970,1,1)</f>
        <v>42075.171203703707</v>
      </c>
      <c r="T1063" s="15">
        <f>(((J1063/60)/60)/24)+DATE(1970,1,1)</f>
        <v>42105.171203703707</v>
      </c>
      <c r="U1063" t="b">
        <f>AND(L1063,N1063)</f>
        <v>0</v>
      </c>
    </row>
    <row r="1064" spans="1:21" ht="20" customHeight="1" x14ac:dyDescent="0.35">
      <c r="A1064" s="13">
        <f>F1064/E1064</f>
        <v>1.071842</v>
      </c>
      <c r="B1064">
        <v>2180</v>
      </c>
      <c r="C1064" s="3" t="s">
        <v>2181</v>
      </c>
      <c r="D1064" s="3" t="s">
        <v>6290</v>
      </c>
      <c r="E1064" s="5">
        <v>5000</v>
      </c>
      <c r="F1064" s="5">
        <v>5359.21</v>
      </c>
      <c r="G1064" t="s">
        <v>8219</v>
      </c>
      <c r="H1064" t="s">
        <v>8224</v>
      </c>
      <c r="I1064" t="s">
        <v>8246</v>
      </c>
      <c r="J1064">
        <v>1447434268</v>
      </c>
      <c r="K1064">
        <v>1443801868</v>
      </c>
      <c r="L1064" t="b">
        <v>0</v>
      </c>
      <c r="M1064">
        <v>78</v>
      </c>
      <c r="N1064" t="b">
        <v>1</v>
      </c>
      <c r="O1064" t="s">
        <v>8276</v>
      </c>
      <c r="P1064" s="9">
        <f>IFERROR(F1064/M1064,"NULL")</f>
        <v>68.707820512820518</v>
      </c>
      <c r="Q1064" t="str">
        <f>LEFT(O1064,SEARCH("/",O1064,1)-1)</f>
        <v>music</v>
      </c>
      <c r="R1064" t="str">
        <f>RIGHT(O1064,LEN(O1064)-SEARCH("/",O1064,1))</f>
        <v>rock</v>
      </c>
      <c r="S1064" s="17">
        <f>(((K1064/60)/60)/24)+DATE(1970,1,1)</f>
        <v>42279.669768518521</v>
      </c>
      <c r="T1064" s="15">
        <f>(((J1064/60)/60)/24)+DATE(1970,1,1)</f>
        <v>42321.711435185185</v>
      </c>
      <c r="U1064" t="b">
        <f>AND(L1064,N1064)</f>
        <v>0</v>
      </c>
    </row>
    <row r="1065" spans="1:21" ht="20" customHeight="1" x14ac:dyDescent="0.35">
      <c r="A1065" s="13">
        <f>F1065/E1065</f>
        <v>1.5309999999999999</v>
      </c>
      <c r="B1065">
        <v>2181</v>
      </c>
      <c r="C1065" s="3" t="s">
        <v>2182</v>
      </c>
      <c r="D1065" s="3" t="s">
        <v>6291</v>
      </c>
      <c r="E1065" s="5">
        <v>2000</v>
      </c>
      <c r="F1065" s="5">
        <v>3062</v>
      </c>
      <c r="G1065" t="s">
        <v>8219</v>
      </c>
      <c r="H1065" t="s">
        <v>8224</v>
      </c>
      <c r="I1065" t="s">
        <v>8246</v>
      </c>
      <c r="J1065">
        <v>1487635653</v>
      </c>
      <c r="K1065">
        <v>1486426053</v>
      </c>
      <c r="L1065" t="b">
        <v>0</v>
      </c>
      <c r="M1065">
        <v>53</v>
      </c>
      <c r="N1065" t="b">
        <v>1</v>
      </c>
      <c r="O1065" t="s">
        <v>8297</v>
      </c>
      <c r="P1065" s="9">
        <f>IFERROR(F1065/M1065,"NULL")</f>
        <v>57.773584905660378</v>
      </c>
      <c r="Q1065" t="str">
        <f>LEFT(O1065,SEARCH("/",O1065,1)-1)</f>
        <v>games</v>
      </c>
      <c r="R1065" t="str">
        <f>RIGHT(O1065,LEN(O1065)-SEARCH("/",O1065,1))</f>
        <v>tabletop games</v>
      </c>
      <c r="S1065" s="17">
        <f>(((K1065/60)/60)/24)+DATE(1970,1,1)</f>
        <v>42773.005243055552</v>
      </c>
      <c r="T1065" s="15">
        <f>(((J1065/60)/60)/24)+DATE(1970,1,1)</f>
        <v>42787.005243055552</v>
      </c>
      <c r="U1065" t="b">
        <f>AND(L1065,N1065)</f>
        <v>0</v>
      </c>
    </row>
    <row r="1066" spans="1:21" ht="20" customHeight="1" x14ac:dyDescent="0.35">
      <c r="A1066" s="13">
        <f>F1066/E1066</f>
        <v>5.2416666666666663</v>
      </c>
      <c r="B1066">
        <v>2182</v>
      </c>
      <c r="C1066" s="3" t="s">
        <v>2183</v>
      </c>
      <c r="D1066" s="3" t="s">
        <v>6292</v>
      </c>
      <c r="E1066" s="5">
        <v>3000</v>
      </c>
      <c r="F1066" s="5">
        <v>15725</v>
      </c>
      <c r="G1066" t="s">
        <v>8219</v>
      </c>
      <c r="H1066" t="s">
        <v>8229</v>
      </c>
      <c r="I1066" t="s">
        <v>8251</v>
      </c>
      <c r="J1066">
        <v>1412285825</v>
      </c>
      <c r="K1066">
        <v>1409261825</v>
      </c>
      <c r="L1066" t="b">
        <v>0</v>
      </c>
      <c r="M1066">
        <v>356</v>
      </c>
      <c r="N1066" t="b">
        <v>1</v>
      </c>
      <c r="O1066" t="s">
        <v>8297</v>
      </c>
      <c r="P1066" s="9">
        <f>IFERROR(F1066/M1066,"NULL")</f>
        <v>44.171348314606739</v>
      </c>
      <c r="Q1066" t="str">
        <f>LEFT(O1066,SEARCH("/",O1066,1)-1)</f>
        <v>games</v>
      </c>
      <c r="R1066" t="str">
        <f>RIGHT(O1066,LEN(O1066)-SEARCH("/",O1066,1))</f>
        <v>tabletop games</v>
      </c>
      <c r="S1066" s="17">
        <f>(((K1066/60)/60)/24)+DATE(1970,1,1)</f>
        <v>41879.900752314818</v>
      </c>
      <c r="T1066" s="15">
        <f>(((J1066/60)/60)/24)+DATE(1970,1,1)</f>
        <v>41914.900752314818</v>
      </c>
      <c r="U1066" t="b">
        <f>AND(L1066,N1066)</f>
        <v>0</v>
      </c>
    </row>
    <row r="1067" spans="1:21" ht="20" customHeight="1" x14ac:dyDescent="0.35">
      <c r="A1067" s="13">
        <f>F1067/E1067</f>
        <v>4.8927777777777779</v>
      </c>
      <c r="B1067">
        <v>2183</v>
      </c>
      <c r="C1067" s="3" t="s">
        <v>2184</v>
      </c>
      <c r="D1067" s="3" t="s">
        <v>6293</v>
      </c>
      <c r="E1067" s="5">
        <v>1800</v>
      </c>
      <c r="F1067" s="5">
        <v>8807</v>
      </c>
      <c r="G1067" t="s">
        <v>8219</v>
      </c>
      <c r="H1067" t="s">
        <v>8224</v>
      </c>
      <c r="I1067" t="s">
        <v>8246</v>
      </c>
      <c r="J1067">
        <v>1486616400</v>
      </c>
      <c r="K1067">
        <v>1484037977</v>
      </c>
      <c r="L1067" t="b">
        <v>0</v>
      </c>
      <c r="M1067">
        <v>279</v>
      </c>
      <c r="N1067" t="b">
        <v>1</v>
      </c>
      <c r="O1067" t="s">
        <v>8297</v>
      </c>
      <c r="P1067" s="9">
        <f>IFERROR(F1067/M1067,"NULL")</f>
        <v>31.566308243727597</v>
      </c>
      <c r="Q1067" t="str">
        <f>LEFT(O1067,SEARCH("/",O1067,1)-1)</f>
        <v>games</v>
      </c>
      <c r="R1067" t="str">
        <f>RIGHT(O1067,LEN(O1067)-SEARCH("/",O1067,1))</f>
        <v>tabletop games</v>
      </c>
      <c r="S1067" s="17">
        <f>(((K1067/60)/60)/24)+DATE(1970,1,1)</f>
        <v>42745.365474537044</v>
      </c>
      <c r="T1067" s="15">
        <f>(((J1067/60)/60)/24)+DATE(1970,1,1)</f>
        <v>42775.208333333328</v>
      </c>
      <c r="U1067" t="b">
        <f>AND(L1067,N1067)</f>
        <v>0</v>
      </c>
    </row>
    <row r="1068" spans="1:21" ht="20" customHeight="1" x14ac:dyDescent="0.35">
      <c r="A1068" s="13">
        <f>F1068/E1068</f>
        <v>2.8473999999999999</v>
      </c>
      <c r="B1068">
        <v>2184</v>
      </c>
      <c r="C1068" s="3" t="s">
        <v>2185</v>
      </c>
      <c r="D1068" s="3" t="s">
        <v>6294</v>
      </c>
      <c r="E1068" s="5">
        <v>10000</v>
      </c>
      <c r="F1068" s="5">
        <v>28474</v>
      </c>
      <c r="G1068" t="s">
        <v>8219</v>
      </c>
      <c r="H1068" t="s">
        <v>8224</v>
      </c>
      <c r="I1068" t="s">
        <v>8246</v>
      </c>
      <c r="J1068">
        <v>1453737600</v>
      </c>
      <c r="K1068">
        <v>1452530041</v>
      </c>
      <c r="L1068" t="b">
        <v>1</v>
      </c>
      <c r="M1068">
        <v>266</v>
      </c>
      <c r="N1068" t="b">
        <v>1</v>
      </c>
      <c r="O1068" t="s">
        <v>8297</v>
      </c>
      <c r="P1068" s="9">
        <f>IFERROR(F1068/M1068,"NULL")</f>
        <v>107.04511278195488</v>
      </c>
      <c r="Q1068" t="str">
        <f>LEFT(O1068,SEARCH("/",O1068,1)-1)</f>
        <v>games</v>
      </c>
      <c r="R1068" t="str">
        <f>RIGHT(O1068,LEN(O1068)-SEARCH("/",O1068,1))</f>
        <v>tabletop games</v>
      </c>
      <c r="S1068" s="17">
        <f>(((K1068/60)/60)/24)+DATE(1970,1,1)</f>
        <v>42380.690289351856</v>
      </c>
      <c r="T1068" s="15">
        <f>(((J1068/60)/60)/24)+DATE(1970,1,1)</f>
        <v>42394.666666666672</v>
      </c>
      <c r="U1068" t="b">
        <f>AND(L1068,N1068)</f>
        <v>1</v>
      </c>
    </row>
    <row r="1069" spans="1:21" ht="20" customHeight="1" x14ac:dyDescent="0.35">
      <c r="A1069" s="13">
        <f>F1069/E1069</f>
        <v>18.569700000000001</v>
      </c>
      <c r="B1069">
        <v>2185</v>
      </c>
      <c r="C1069" s="3" t="s">
        <v>2186</v>
      </c>
      <c r="D1069" s="3" t="s">
        <v>6295</v>
      </c>
      <c r="E1069" s="5">
        <v>5000</v>
      </c>
      <c r="F1069" s="5">
        <v>92848.5</v>
      </c>
      <c r="G1069" t="s">
        <v>8219</v>
      </c>
      <c r="H1069" t="s">
        <v>8225</v>
      </c>
      <c r="I1069" t="s">
        <v>8247</v>
      </c>
      <c r="J1069">
        <v>1364286239</v>
      </c>
      <c r="K1069">
        <v>1360830239</v>
      </c>
      <c r="L1069" t="b">
        <v>0</v>
      </c>
      <c r="M1069">
        <v>623</v>
      </c>
      <c r="N1069" t="b">
        <v>1</v>
      </c>
      <c r="O1069" t="s">
        <v>8297</v>
      </c>
      <c r="P1069" s="9">
        <f>IFERROR(F1069/M1069,"NULL")</f>
        <v>149.03451043338683</v>
      </c>
      <c r="Q1069" t="str">
        <f>LEFT(O1069,SEARCH("/",O1069,1)-1)</f>
        <v>games</v>
      </c>
      <c r="R1069" t="str">
        <f>RIGHT(O1069,LEN(O1069)-SEARCH("/",O1069,1))</f>
        <v>tabletop games</v>
      </c>
      <c r="S1069" s="17">
        <f>(((K1069/60)/60)/24)+DATE(1970,1,1)</f>
        <v>41319.349988425929</v>
      </c>
      <c r="T1069" s="15">
        <f>(((J1069/60)/60)/24)+DATE(1970,1,1)</f>
        <v>41359.349988425929</v>
      </c>
      <c r="U1069" t="b">
        <f>AND(L1069,N1069)</f>
        <v>0</v>
      </c>
    </row>
    <row r="1070" spans="1:21" ht="20" customHeight="1" x14ac:dyDescent="0.35">
      <c r="A1070" s="13">
        <f>F1070/E1070</f>
        <v>1.0967499999999999</v>
      </c>
      <c r="B1070">
        <v>2186</v>
      </c>
      <c r="C1070" s="3" t="s">
        <v>2187</v>
      </c>
      <c r="D1070" s="3" t="s">
        <v>6296</v>
      </c>
      <c r="E1070" s="5">
        <v>20000</v>
      </c>
      <c r="F1070" s="5">
        <v>21935</v>
      </c>
      <c r="G1070" t="s">
        <v>8219</v>
      </c>
      <c r="H1070" t="s">
        <v>8224</v>
      </c>
      <c r="I1070" t="s">
        <v>8246</v>
      </c>
      <c r="J1070">
        <v>1473213600</v>
      </c>
      <c r="K1070">
        <v>1470062743</v>
      </c>
      <c r="L1070" t="b">
        <v>0</v>
      </c>
      <c r="M1070">
        <v>392</v>
      </c>
      <c r="N1070" t="b">
        <v>1</v>
      </c>
      <c r="O1070" t="s">
        <v>8297</v>
      </c>
      <c r="P1070" s="9">
        <f>IFERROR(F1070/M1070,"NULL")</f>
        <v>55.956632653061227</v>
      </c>
      <c r="Q1070" t="str">
        <f>LEFT(O1070,SEARCH("/",O1070,1)-1)</f>
        <v>games</v>
      </c>
      <c r="R1070" t="str">
        <f>RIGHT(O1070,LEN(O1070)-SEARCH("/",O1070,1))</f>
        <v>tabletop games</v>
      </c>
      <c r="S1070" s="17">
        <f>(((K1070/60)/60)/24)+DATE(1970,1,1)</f>
        <v>42583.615081018521</v>
      </c>
      <c r="T1070" s="15">
        <f>(((J1070/60)/60)/24)+DATE(1970,1,1)</f>
        <v>42620.083333333328</v>
      </c>
      <c r="U1070" t="b">
        <f>AND(L1070,N1070)</f>
        <v>0</v>
      </c>
    </row>
    <row r="1071" spans="1:21" ht="20" customHeight="1" x14ac:dyDescent="0.35">
      <c r="A1071" s="13">
        <f>F1071/E1071</f>
        <v>10.146425000000001</v>
      </c>
      <c r="B1071">
        <v>2187</v>
      </c>
      <c r="C1071" s="3" t="s">
        <v>2188</v>
      </c>
      <c r="D1071" s="3" t="s">
        <v>6297</v>
      </c>
      <c r="E1071" s="5">
        <v>20000</v>
      </c>
      <c r="F1071" s="5">
        <v>202928.5</v>
      </c>
      <c r="G1071" t="s">
        <v>8219</v>
      </c>
      <c r="H1071" t="s">
        <v>8224</v>
      </c>
      <c r="I1071" t="s">
        <v>8246</v>
      </c>
      <c r="J1071">
        <v>1428033540</v>
      </c>
      <c r="K1071">
        <v>1425531666</v>
      </c>
      <c r="L1071" t="b">
        <v>1</v>
      </c>
      <c r="M1071">
        <v>3562</v>
      </c>
      <c r="N1071" t="b">
        <v>1</v>
      </c>
      <c r="O1071" t="s">
        <v>8297</v>
      </c>
      <c r="P1071" s="9">
        <f>IFERROR(F1071/M1071,"NULL")</f>
        <v>56.970381807973048</v>
      </c>
      <c r="Q1071" t="str">
        <f>LEFT(O1071,SEARCH("/",O1071,1)-1)</f>
        <v>games</v>
      </c>
      <c r="R1071" t="str">
        <f>RIGHT(O1071,LEN(O1071)-SEARCH("/",O1071,1))</f>
        <v>tabletop games</v>
      </c>
      <c r="S1071" s="17">
        <f>(((K1071/60)/60)/24)+DATE(1970,1,1)</f>
        <v>42068.209097222221</v>
      </c>
      <c r="T1071" s="15">
        <f>(((J1071/60)/60)/24)+DATE(1970,1,1)</f>
        <v>42097.165972222225</v>
      </c>
      <c r="U1071" t="b">
        <f>AND(L1071,N1071)</f>
        <v>1</v>
      </c>
    </row>
    <row r="1072" spans="1:21" ht="20" customHeight="1" x14ac:dyDescent="0.35">
      <c r="A1072" s="13">
        <f>F1072/E1072</f>
        <v>4.1217692027666546</v>
      </c>
      <c r="B1072">
        <v>2188</v>
      </c>
      <c r="C1072" s="3" t="s">
        <v>2189</v>
      </c>
      <c r="D1072" s="3" t="s">
        <v>6298</v>
      </c>
      <c r="E1072" s="5">
        <v>5494</v>
      </c>
      <c r="F1072" s="5">
        <v>22645</v>
      </c>
      <c r="G1072" t="s">
        <v>8219</v>
      </c>
      <c r="H1072" t="s">
        <v>8226</v>
      </c>
      <c r="I1072" t="s">
        <v>8248</v>
      </c>
      <c r="J1072">
        <v>1477414800</v>
      </c>
      <c r="K1072">
        <v>1474380241</v>
      </c>
      <c r="L1072" t="b">
        <v>0</v>
      </c>
      <c r="M1072">
        <v>514</v>
      </c>
      <c r="N1072" t="b">
        <v>1</v>
      </c>
      <c r="O1072" t="s">
        <v>8297</v>
      </c>
      <c r="P1072" s="9">
        <f>IFERROR(F1072/M1072,"NULL")</f>
        <v>44.056420233463037</v>
      </c>
      <c r="Q1072" t="str">
        <f>LEFT(O1072,SEARCH("/",O1072,1)-1)</f>
        <v>games</v>
      </c>
      <c r="R1072" t="str">
        <f>RIGHT(O1072,LEN(O1072)-SEARCH("/",O1072,1))</f>
        <v>tabletop games</v>
      </c>
      <c r="S1072" s="17">
        <f>(((K1072/60)/60)/24)+DATE(1970,1,1)</f>
        <v>42633.586122685185</v>
      </c>
      <c r="T1072" s="15">
        <f>(((J1072/60)/60)/24)+DATE(1970,1,1)</f>
        <v>42668.708333333328</v>
      </c>
      <c r="U1072" t="b">
        <f>AND(L1072,N1072)</f>
        <v>0</v>
      </c>
    </row>
    <row r="1073" spans="1:21" ht="20" customHeight="1" x14ac:dyDescent="0.35">
      <c r="A1073" s="13">
        <f>F1073/E1073</f>
        <v>5.0324999999999998</v>
      </c>
      <c r="B1073">
        <v>2189</v>
      </c>
      <c r="C1073" s="3" t="s">
        <v>2190</v>
      </c>
      <c r="D1073" s="3" t="s">
        <v>6299</v>
      </c>
      <c r="E1073" s="5">
        <v>1200</v>
      </c>
      <c r="F1073" s="5">
        <v>6039</v>
      </c>
      <c r="G1073" t="s">
        <v>8219</v>
      </c>
      <c r="H1073" t="s">
        <v>8225</v>
      </c>
      <c r="I1073" t="s">
        <v>8247</v>
      </c>
      <c r="J1073">
        <v>1461276000</v>
      </c>
      <c r="K1073">
        <v>1460055300</v>
      </c>
      <c r="L1073" t="b">
        <v>0</v>
      </c>
      <c r="M1073">
        <v>88</v>
      </c>
      <c r="N1073" t="b">
        <v>1</v>
      </c>
      <c r="O1073" t="s">
        <v>8297</v>
      </c>
      <c r="P1073" s="9">
        <f>IFERROR(F1073/M1073,"NULL")</f>
        <v>68.625</v>
      </c>
      <c r="Q1073" t="str">
        <f>LEFT(O1073,SEARCH("/",O1073,1)-1)</f>
        <v>games</v>
      </c>
      <c r="R1073" t="str">
        <f>RIGHT(O1073,LEN(O1073)-SEARCH("/",O1073,1))</f>
        <v>tabletop games</v>
      </c>
      <c r="S1073" s="17">
        <f>(((K1073/60)/60)/24)+DATE(1970,1,1)</f>
        <v>42467.788194444445</v>
      </c>
      <c r="T1073" s="15">
        <f>(((J1073/60)/60)/24)+DATE(1970,1,1)</f>
        <v>42481.916666666672</v>
      </c>
      <c r="U1073" t="b">
        <f>AND(L1073,N1073)</f>
        <v>0</v>
      </c>
    </row>
    <row r="1074" spans="1:21" ht="20" customHeight="1" x14ac:dyDescent="0.35">
      <c r="A1074" s="13">
        <f>F1074/E1074</f>
        <v>1.8461052631578947</v>
      </c>
      <c r="B1074">
        <v>2190</v>
      </c>
      <c r="C1074" s="3" t="s">
        <v>2191</v>
      </c>
      <c r="D1074" s="3" t="s">
        <v>6300</v>
      </c>
      <c r="E1074" s="5">
        <v>19000</v>
      </c>
      <c r="F1074" s="5">
        <v>35076</v>
      </c>
      <c r="G1074" t="s">
        <v>8219</v>
      </c>
      <c r="H1074" t="s">
        <v>8224</v>
      </c>
      <c r="I1074" t="s">
        <v>8246</v>
      </c>
      <c r="J1074">
        <v>1458716340</v>
      </c>
      <c r="K1074">
        <v>1455721204</v>
      </c>
      <c r="L1074" t="b">
        <v>0</v>
      </c>
      <c r="M1074">
        <v>537</v>
      </c>
      <c r="N1074" t="b">
        <v>1</v>
      </c>
      <c r="O1074" t="s">
        <v>8297</v>
      </c>
      <c r="P1074" s="9">
        <f>IFERROR(F1074/M1074,"NULL")</f>
        <v>65.318435754189949</v>
      </c>
      <c r="Q1074" t="str">
        <f>LEFT(O1074,SEARCH("/",O1074,1)-1)</f>
        <v>games</v>
      </c>
      <c r="R1074" t="str">
        <f>RIGHT(O1074,LEN(O1074)-SEARCH("/",O1074,1))</f>
        <v>tabletop games</v>
      </c>
      <c r="S1074" s="17">
        <f>(((K1074/60)/60)/24)+DATE(1970,1,1)</f>
        <v>42417.625046296293</v>
      </c>
      <c r="T1074" s="15">
        <f>(((J1074/60)/60)/24)+DATE(1970,1,1)</f>
        <v>42452.290972222225</v>
      </c>
      <c r="U1074" t="b">
        <f>AND(L1074,N1074)</f>
        <v>0</v>
      </c>
    </row>
    <row r="1075" spans="1:21" ht="20" customHeight="1" x14ac:dyDescent="0.35">
      <c r="A1075" s="13">
        <f>F1075/E1075</f>
        <v>1.1973333333333334</v>
      </c>
      <c r="B1075">
        <v>2191</v>
      </c>
      <c r="C1075" s="3" t="s">
        <v>2192</v>
      </c>
      <c r="D1075" s="3" t="s">
        <v>6301</v>
      </c>
      <c r="E1075" s="5">
        <v>750</v>
      </c>
      <c r="F1075" s="5">
        <v>898</v>
      </c>
      <c r="G1075" t="s">
        <v>8219</v>
      </c>
      <c r="H1075" t="s">
        <v>8225</v>
      </c>
      <c r="I1075" t="s">
        <v>8247</v>
      </c>
      <c r="J1075">
        <v>1487102427</v>
      </c>
      <c r="K1075">
        <v>1486065627</v>
      </c>
      <c r="L1075" t="b">
        <v>0</v>
      </c>
      <c r="M1075">
        <v>25</v>
      </c>
      <c r="N1075" t="b">
        <v>1</v>
      </c>
      <c r="O1075" t="s">
        <v>8297</v>
      </c>
      <c r="P1075" s="9">
        <f>IFERROR(F1075/M1075,"NULL")</f>
        <v>35.92</v>
      </c>
      <c r="Q1075" t="str">
        <f>LEFT(O1075,SEARCH("/",O1075,1)-1)</f>
        <v>games</v>
      </c>
      <c r="R1075" t="str">
        <f>RIGHT(O1075,LEN(O1075)-SEARCH("/",O1075,1))</f>
        <v>tabletop games</v>
      </c>
      <c r="S1075" s="17">
        <f>(((K1075/60)/60)/24)+DATE(1970,1,1)</f>
        <v>42768.833645833336</v>
      </c>
      <c r="T1075" s="15">
        <f>(((J1075/60)/60)/24)+DATE(1970,1,1)</f>
        <v>42780.833645833336</v>
      </c>
      <c r="U1075" t="b">
        <f>AND(L1075,N1075)</f>
        <v>0</v>
      </c>
    </row>
    <row r="1076" spans="1:21" ht="20" customHeight="1" x14ac:dyDescent="0.35">
      <c r="A1076" s="13">
        <f>F1076/E1076</f>
        <v>10.812401666666668</v>
      </c>
      <c r="B1076">
        <v>2192</v>
      </c>
      <c r="C1076" s="3" t="s">
        <v>2193</v>
      </c>
      <c r="D1076" s="3" t="s">
        <v>6302</v>
      </c>
      <c r="E1076" s="5">
        <v>12000</v>
      </c>
      <c r="F1076" s="5">
        <v>129748.82</v>
      </c>
      <c r="G1076" t="s">
        <v>8219</v>
      </c>
      <c r="H1076" t="s">
        <v>8225</v>
      </c>
      <c r="I1076" t="s">
        <v>8247</v>
      </c>
      <c r="J1076">
        <v>1481842800</v>
      </c>
      <c r="K1076">
        <v>1479414344</v>
      </c>
      <c r="L1076" t="b">
        <v>0</v>
      </c>
      <c r="M1076">
        <v>3238</v>
      </c>
      <c r="N1076" t="b">
        <v>1</v>
      </c>
      <c r="O1076" t="s">
        <v>8297</v>
      </c>
      <c r="P1076" s="9">
        <f>IFERROR(F1076/M1076,"NULL")</f>
        <v>40.070667078443485</v>
      </c>
      <c r="Q1076" t="str">
        <f>LEFT(O1076,SEARCH("/",O1076,1)-1)</f>
        <v>games</v>
      </c>
      <c r="R1076" t="str">
        <f>RIGHT(O1076,LEN(O1076)-SEARCH("/",O1076,1))</f>
        <v>tabletop games</v>
      </c>
      <c r="S1076" s="17">
        <f>(((K1076/60)/60)/24)+DATE(1970,1,1)</f>
        <v>42691.8512037037</v>
      </c>
      <c r="T1076" s="15">
        <f>(((J1076/60)/60)/24)+DATE(1970,1,1)</f>
        <v>42719.958333333328</v>
      </c>
      <c r="U1076" t="b">
        <f>AND(L1076,N1076)</f>
        <v>0</v>
      </c>
    </row>
    <row r="1077" spans="1:21" ht="20" customHeight="1" x14ac:dyDescent="0.35">
      <c r="A1077" s="13">
        <f>F1077/E1077</f>
        <v>4.5237333333333334</v>
      </c>
      <c r="B1077">
        <v>2193</v>
      </c>
      <c r="C1077" s="3" t="s">
        <v>2194</v>
      </c>
      <c r="D1077" s="3" t="s">
        <v>6303</v>
      </c>
      <c r="E1077" s="5">
        <v>15000</v>
      </c>
      <c r="F1077" s="5">
        <v>67856</v>
      </c>
      <c r="G1077" t="s">
        <v>8219</v>
      </c>
      <c r="H1077" t="s">
        <v>8224</v>
      </c>
      <c r="I1077" t="s">
        <v>8246</v>
      </c>
      <c r="J1077">
        <v>1479704340</v>
      </c>
      <c r="K1077">
        <v>1477043072</v>
      </c>
      <c r="L1077" t="b">
        <v>0</v>
      </c>
      <c r="M1077">
        <v>897</v>
      </c>
      <c r="N1077" t="b">
        <v>1</v>
      </c>
      <c r="O1077" t="s">
        <v>8297</v>
      </c>
      <c r="P1077" s="9">
        <f>IFERROR(F1077/M1077,"NULL")</f>
        <v>75.647714604236342</v>
      </c>
      <c r="Q1077" t="str">
        <f>LEFT(O1077,SEARCH("/",O1077,1)-1)</f>
        <v>games</v>
      </c>
      <c r="R1077" t="str">
        <f>RIGHT(O1077,LEN(O1077)-SEARCH("/",O1077,1))</f>
        <v>tabletop games</v>
      </c>
      <c r="S1077" s="17">
        <f>(((K1077/60)/60)/24)+DATE(1970,1,1)</f>
        <v>42664.405925925923</v>
      </c>
      <c r="T1077" s="15">
        <f>(((J1077/60)/60)/24)+DATE(1970,1,1)</f>
        <v>42695.207638888889</v>
      </c>
      <c r="U1077" t="b">
        <f>AND(L1077,N1077)</f>
        <v>0</v>
      </c>
    </row>
    <row r="1078" spans="1:21" ht="20" customHeight="1" x14ac:dyDescent="0.35">
      <c r="A1078" s="13">
        <f>F1078/E1078</f>
        <v>5.3737000000000004</v>
      </c>
      <c r="B1078">
        <v>2194</v>
      </c>
      <c r="C1078" s="3" t="s">
        <v>2195</v>
      </c>
      <c r="D1078" s="3" t="s">
        <v>6304</v>
      </c>
      <c r="E1078" s="5">
        <v>10000</v>
      </c>
      <c r="F1078" s="5">
        <v>53737</v>
      </c>
      <c r="G1078" t="s">
        <v>8219</v>
      </c>
      <c r="H1078" t="s">
        <v>8224</v>
      </c>
      <c r="I1078" t="s">
        <v>8246</v>
      </c>
      <c r="J1078">
        <v>1459012290</v>
      </c>
      <c r="K1078">
        <v>1456423890</v>
      </c>
      <c r="L1078" t="b">
        <v>0</v>
      </c>
      <c r="M1078">
        <v>878</v>
      </c>
      <c r="N1078" t="b">
        <v>1</v>
      </c>
      <c r="O1078" t="s">
        <v>8297</v>
      </c>
      <c r="P1078" s="9">
        <f>IFERROR(F1078/M1078,"NULL")</f>
        <v>61.203872437357631</v>
      </c>
      <c r="Q1078" t="str">
        <f>LEFT(O1078,SEARCH("/",O1078,1)-1)</f>
        <v>games</v>
      </c>
      <c r="R1078" t="str">
        <f>RIGHT(O1078,LEN(O1078)-SEARCH("/",O1078,1))</f>
        <v>tabletop games</v>
      </c>
      <c r="S1078" s="17">
        <f>(((K1078/60)/60)/24)+DATE(1970,1,1)</f>
        <v>42425.757986111115</v>
      </c>
      <c r="T1078" s="15">
        <f>(((J1078/60)/60)/24)+DATE(1970,1,1)</f>
        <v>42455.716319444444</v>
      </c>
      <c r="U1078" t="b">
        <f>AND(L1078,N1078)</f>
        <v>0</v>
      </c>
    </row>
    <row r="1079" spans="1:21" ht="20" customHeight="1" x14ac:dyDescent="0.35">
      <c r="A1079" s="13">
        <f>F1079/E1079</f>
        <v>1.2032608695652174</v>
      </c>
      <c r="B1079">
        <v>2195</v>
      </c>
      <c r="C1079" s="3" t="s">
        <v>2196</v>
      </c>
      <c r="D1079" s="3" t="s">
        <v>6305</v>
      </c>
      <c r="E1079" s="5">
        <v>4600</v>
      </c>
      <c r="F1079" s="5">
        <v>5535</v>
      </c>
      <c r="G1079" t="s">
        <v>8219</v>
      </c>
      <c r="H1079" t="s">
        <v>8224</v>
      </c>
      <c r="I1079" t="s">
        <v>8246</v>
      </c>
      <c r="J1079">
        <v>1439317900</v>
      </c>
      <c r="K1079">
        <v>1436725900</v>
      </c>
      <c r="L1079" t="b">
        <v>0</v>
      </c>
      <c r="M1079">
        <v>115</v>
      </c>
      <c r="N1079" t="b">
        <v>1</v>
      </c>
      <c r="O1079" t="s">
        <v>8297</v>
      </c>
      <c r="P1079" s="9">
        <f>IFERROR(F1079/M1079,"NULL")</f>
        <v>48.130434782608695</v>
      </c>
      <c r="Q1079" t="str">
        <f>LEFT(O1079,SEARCH("/",O1079,1)-1)</f>
        <v>games</v>
      </c>
      <c r="R1079" t="str">
        <f>RIGHT(O1079,LEN(O1079)-SEARCH("/",O1079,1))</f>
        <v>tabletop games</v>
      </c>
      <c r="S1079" s="17">
        <f>(((K1079/60)/60)/24)+DATE(1970,1,1)</f>
        <v>42197.771990740745</v>
      </c>
      <c r="T1079" s="15">
        <f>(((J1079/60)/60)/24)+DATE(1970,1,1)</f>
        <v>42227.771990740745</v>
      </c>
      <c r="U1079" t="b">
        <f>AND(L1079,N1079)</f>
        <v>0</v>
      </c>
    </row>
    <row r="1080" spans="1:21" ht="20" customHeight="1" x14ac:dyDescent="0.35">
      <c r="A1080" s="13">
        <f>F1080/E1080</f>
        <v>1.1383571428571428</v>
      </c>
      <c r="B1080">
        <v>2196</v>
      </c>
      <c r="C1080" s="3" t="s">
        <v>2197</v>
      </c>
      <c r="D1080" s="3" t="s">
        <v>6306</v>
      </c>
      <c r="E1080" s="5">
        <v>14000</v>
      </c>
      <c r="F1080" s="5">
        <v>15937</v>
      </c>
      <c r="G1080" t="s">
        <v>8219</v>
      </c>
      <c r="H1080" t="s">
        <v>8224</v>
      </c>
      <c r="I1080" t="s">
        <v>8246</v>
      </c>
      <c r="J1080">
        <v>1480662000</v>
      </c>
      <c r="K1080">
        <v>1478000502</v>
      </c>
      <c r="L1080" t="b">
        <v>0</v>
      </c>
      <c r="M1080">
        <v>234</v>
      </c>
      <c r="N1080" t="b">
        <v>1</v>
      </c>
      <c r="O1080" t="s">
        <v>8297</v>
      </c>
      <c r="P1080" s="9">
        <f>IFERROR(F1080/M1080,"NULL")</f>
        <v>68.106837606837601</v>
      </c>
      <c r="Q1080" t="str">
        <f>LEFT(O1080,SEARCH("/",O1080,1)-1)</f>
        <v>games</v>
      </c>
      <c r="R1080" t="str">
        <f>RIGHT(O1080,LEN(O1080)-SEARCH("/",O1080,1))</f>
        <v>tabletop games</v>
      </c>
      <c r="S1080" s="17">
        <f>(((K1080/60)/60)/24)+DATE(1970,1,1)</f>
        <v>42675.487291666665</v>
      </c>
      <c r="T1080" s="15">
        <f>(((J1080/60)/60)/24)+DATE(1970,1,1)</f>
        <v>42706.291666666672</v>
      </c>
      <c r="U1080" t="b">
        <f>AND(L1080,N1080)</f>
        <v>0</v>
      </c>
    </row>
    <row r="1081" spans="1:21" ht="20" customHeight="1" x14ac:dyDescent="0.35">
      <c r="A1081" s="13">
        <f>F1081/E1081</f>
        <v>9.5103109999999997</v>
      </c>
      <c r="B1081">
        <v>2197</v>
      </c>
      <c r="C1081" s="3" t="s">
        <v>2198</v>
      </c>
      <c r="D1081" s="3" t="s">
        <v>6307</v>
      </c>
      <c r="E1081" s="5">
        <v>30000</v>
      </c>
      <c r="F1081" s="5">
        <v>285309.33</v>
      </c>
      <c r="G1081" t="s">
        <v>8219</v>
      </c>
      <c r="H1081" t="s">
        <v>8224</v>
      </c>
      <c r="I1081" t="s">
        <v>8246</v>
      </c>
      <c r="J1081">
        <v>1425132059</v>
      </c>
      <c r="K1081">
        <v>1422540059</v>
      </c>
      <c r="L1081" t="b">
        <v>0</v>
      </c>
      <c r="M1081">
        <v>4330</v>
      </c>
      <c r="N1081" t="b">
        <v>1</v>
      </c>
      <c r="O1081" t="s">
        <v>8297</v>
      </c>
      <c r="P1081" s="9">
        <f>IFERROR(F1081/M1081,"NULL")</f>
        <v>65.891300230946882</v>
      </c>
      <c r="Q1081" t="str">
        <f>LEFT(O1081,SEARCH("/",O1081,1)-1)</f>
        <v>games</v>
      </c>
      <c r="R1081" t="str">
        <f>RIGHT(O1081,LEN(O1081)-SEARCH("/",O1081,1))</f>
        <v>tabletop games</v>
      </c>
      <c r="S1081" s="17">
        <f>(((K1081/60)/60)/24)+DATE(1970,1,1)</f>
        <v>42033.584016203706</v>
      </c>
      <c r="T1081" s="15">
        <f>(((J1081/60)/60)/24)+DATE(1970,1,1)</f>
        <v>42063.584016203706</v>
      </c>
      <c r="U1081" t="b">
        <f>AND(L1081,N1081)</f>
        <v>0</v>
      </c>
    </row>
    <row r="1082" spans="1:21" ht="20" customHeight="1" x14ac:dyDescent="0.35">
      <c r="A1082" s="13">
        <f>F1082/E1082</f>
        <v>1.3289249999999999</v>
      </c>
      <c r="B1082">
        <v>2198</v>
      </c>
      <c r="C1082" s="3" t="s">
        <v>2199</v>
      </c>
      <c r="D1082" s="3" t="s">
        <v>6308</v>
      </c>
      <c r="E1082" s="5">
        <v>40000</v>
      </c>
      <c r="F1082" s="5">
        <v>53157</v>
      </c>
      <c r="G1082" t="s">
        <v>8219</v>
      </c>
      <c r="H1082" t="s">
        <v>8224</v>
      </c>
      <c r="I1082" t="s">
        <v>8246</v>
      </c>
      <c r="J1082">
        <v>1447507200</v>
      </c>
      <c r="K1082">
        <v>1444911600</v>
      </c>
      <c r="L1082" t="b">
        <v>0</v>
      </c>
      <c r="M1082">
        <v>651</v>
      </c>
      <c r="N1082" t="b">
        <v>1</v>
      </c>
      <c r="O1082" t="s">
        <v>8297</v>
      </c>
      <c r="P1082" s="9">
        <f>IFERROR(F1082/M1082,"NULL")</f>
        <v>81.654377880184327</v>
      </c>
      <c r="Q1082" t="str">
        <f>LEFT(O1082,SEARCH("/",O1082,1)-1)</f>
        <v>games</v>
      </c>
      <c r="R1082" t="str">
        <f>RIGHT(O1082,LEN(O1082)-SEARCH("/",O1082,1))</f>
        <v>tabletop games</v>
      </c>
      <c r="S1082" s="17">
        <f>(((K1082/60)/60)/24)+DATE(1970,1,1)</f>
        <v>42292.513888888891</v>
      </c>
      <c r="T1082" s="15">
        <f>(((J1082/60)/60)/24)+DATE(1970,1,1)</f>
        <v>42322.555555555555</v>
      </c>
      <c r="U1082" t="b">
        <f>AND(L1082,N1082)</f>
        <v>0</v>
      </c>
    </row>
    <row r="1083" spans="1:21" ht="20" customHeight="1" x14ac:dyDescent="0.35">
      <c r="A1083" s="13">
        <f>F1083/E1083</f>
        <v>1.4697777777777778</v>
      </c>
      <c r="B1083">
        <v>2199</v>
      </c>
      <c r="C1083" s="3" t="s">
        <v>2200</v>
      </c>
      <c r="D1083" s="3" t="s">
        <v>6309</v>
      </c>
      <c r="E1083" s="5">
        <v>9000</v>
      </c>
      <c r="F1083" s="5">
        <v>13228</v>
      </c>
      <c r="G1083" t="s">
        <v>8219</v>
      </c>
      <c r="H1083" t="s">
        <v>8241</v>
      </c>
      <c r="I1083" t="s">
        <v>8249</v>
      </c>
      <c r="J1083">
        <v>1444903198</v>
      </c>
      <c r="K1083">
        <v>1442311198</v>
      </c>
      <c r="L1083" t="b">
        <v>1</v>
      </c>
      <c r="M1083">
        <v>251</v>
      </c>
      <c r="N1083" t="b">
        <v>1</v>
      </c>
      <c r="O1083" t="s">
        <v>8297</v>
      </c>
      <c r="P1083" s="9">
        <f>IFERROR(F1083/M1083,"NULL")</f>
        <v>52.701195219123505</v>
      </c>
      <c r="Q1083" t="str">
        <f>LEFT(O1083,SEARCH("/",O1083,1)-1)</f>
        <v>games</v>
      </c>
      <c r="R1083" t="str">
        <f>RIGHT(O1083,LEN(O1083)-SEARCH("/",O1083,1))</f>
        <v>tabletop games</v>
      </c>
      <c r="S1083" s="17">
        <f>(((K1083/60)/60)/24)+DATE(1970,1,1)</f>
        <v>42262.416643518518</v>
      </c>
      <c r="T1083" s="15">
        <f>(((J1083/60)/60)/24)+DATE(1970,1,1)</f>
        <v>42292.416643518518</v>
      </c>
      <c r="U1083" t="b">
        <f>AND(L1083,N1083)</f>
        <v>1</v>
      </c>
    </row>
    <row r="1084" spans="1:21" ht="20" customHeight="1" x14ac:dyDescent="0.35">
      <c r="A1084" s="13">
        <f>F1084/E1084</f>
        <v>5.4215</v>
      </c>
      <c r="B1084">
        <v>2200</v>
      </c>
      <c r="C1084" s="3" t="s">
        <v>2201</v>
      </c>
      <c r="D1084" s="3" t="s">
        <v>6310</v>
      </c>
      <c r="E1084" s="5">
        <v>2000</v>
      </c>
      <c r="F1084" s="5">
        <v>10843</v>
      </c>
      <c r="G1084" t="s">
        <v>8219</v>
      </c>
      <c r="H1084" t="s">
        <v>8225</v>
      </c>
      <c r="I1084" t="s">
        <v>8247</v>
      </c>
      <c r="J1084">
        <v>1436151600</v>
      </c>
      <c r="K1084">
        <v>1433775668</v>
      </c>
      <c r="L1084" t="b">
        <v>0</v>
      </c>
      <c r="M1084">
        <v>263</v>
      </c>
      <c r="N1084" t="b">
        <v>1</v>
      </c>
      <c r="O1084" t="s">
        <v>8297</v>
      </c>
      <c r="P1084" s="9">
        <f>IFERROR(F1084/M1084,"NULL")</f>
        <v>41.228136882129277</v>
      </c>
      <c r="Q1084" t="str">
        <f>LEFT(O1084,SEARCH("/",O1084,1)-1)</f>
        <v>games</v>
      </c>
      <c r="R1084" t="str">
        <f>RIGHT(O1084,LEN(O1084)-SEARCH("/",O1084,1))</f>
        <v>tabletop games</v>
      </c>
      <c r="S1084" s="17">
        <f>(((K1084/60)/60)/24)+DATE(1970,1,1)</f>
        <v>42163.625787037032</v>
      </c>
      <c r="T1084" s="15">
        <f>(((J1084/60)/60)/24)+DATE(1970,1,1)</f>
        <v>42191.125</v>
      </c>
      <c r="U1084" t="b">
        <f>AND(L1084,N1084)</f>
        <v>0</v>
      </c>
    </row>
    <row r="1085" spans="1:21" ht="20" customHeight="1" x14ac:dyDescent="0.35">
      <c r="A1085" s="13">
        <f>F1085/E1085</f>
        <v>3.8271818181818182</v>
      </c>
      <c r="B1085">
        <v>2201</v>
      </c>
      <c r="C1085" s="3" t="s">
        <v>2202</v>
      </c>
      <c r="D1085" s="3" t="s">
        <v>6311</v>
      </c>
      <c r="E1085" s="5">
        <v>110</v>
      </c>
      <c r="F1085" s="5">
        <v>420.99</v>
      </c>
      <c r="G1085" t="s">
        <v>8219</v>
      </c>
      <c r="H1085" t="s">
        <v>8225</v>
      </c>
      <c r="I1085" t="s">
        <v>8247</v>
      </c>
      <c r="J1085">
        <v>1358367565</v>
      </c>
      <c r="K1085">
        <v>1357157965</v>
      </c>
      <c r="L1085" t="b">
        <v>0</v>
      </c>
      <c r="M1085">
        <v>28</v>
      </c>
      <c r="N1085" t="b">
        <v>1</v>
      </c>
      <c r="O1085" t="s">
        <v>8280</v>
      </c>
      <c r="P1085" s="9">
        <f>IFERROR(F1085/M1085,"NULL")</f>
        <v>15.035357142857142</v>
      </c>
      <c r="Q1085" t="str">
        <f>LEFT(O1085,SEARCH("/",O1085,1)-1)</f>
        <v>music</v>
      </c>
      <c r="R1085" t="str">
        <f>RIGHT(O1085,LEN(O1085)-SEARCH("/",O1085,1))</f>
        <v>electronic music</v>
      </c>
      <c r="S1085" s="17">
        <f>(((K1085/60)/60)/24)+DATE(1970,1,1)</f>
        <v>41276.846817129634</v>
      </c>
      <c r="T1085" s="15">
        <f>(((J1085/60)/60)/24)+DATE(1970,1,1)</f>
        <v>41290.846817129634</v>
      </c>
      <c r="U1085" t="b">
        <f>AND(L1085,N1085)</f>
        <v>0</v>
      </c>
    </row>
    <row r="1086" spans="1:21" ht="20" customHeight="1" x14ac:dyDescent="0.35">
      <c r="A1086" s="13">
        <f>F1086/E1086</f>
        <v>7.0418124999999998</v>
      </c>
      <c r="B1086">
        <v>2202</v>
      </c>
      <c r="C1086" s="3" t="s">
        <v>2203</v>
      </c>
      <c r="D1086" s="3" t="s">
        <v>6312</v>
      </c>
      <c r="E1086" s="5">
        <v>4000</v>
      </c>
      <c r="F1086" s="5">
        <v>28167.25</v>
      </c>
      <c r="G1086" t="s">
        <v>8219</v>
      </c>
      <c r="H1086" t="s">
        <v>8224</v>
      </c>
      <c r="I1086" t="s">
        <v>8246</v>
      </c>
      <c r="J1086">
        <v>1351801368</v>
      </c>
      <c r="K1086">
        <v>1349209368</v>
      </c>
      <c r="L1086" t="b">
        <v>0</v>
      </c>
      <c r="M1086">
        <v>721</v>
      </c>
      <c r="N1086" t="b">
        <v>1</v>
      </c>
      <c r="O1086" t="s">
        <v>8280</v>
      </c>
      <c r="P1086" s="9">
        <f>IFERROR(F1086/M1086,"NULL")</f>
        <v>39.066920943134534</v>
      </c>
      <c r="Q1086" t="str">
        <f>LEFT(O1086,SEARCH("/",O1086,1)-1)</f>
        <v>music</v>
      </c>
      <c r="R1086" t="str">
        <f>RIGHT(O1086,LEN(O1086)-SEARCH("/",O1086,1))</f>
        <v>electronic music</v>
      </c>
      <c r="S1086" s="17">
        <f>(((K1086/60)/60)/24)+DATE(1970,1,1)</f>
        <v>41184.849166666667</v>
      </c>
      <c r="T1086" s="15">
        <f>(((J1086/60)/60)/24)+DATE(1970,1,1)</f>
        <v>41214.849166666667</v>
      </c>
      <c r="U1086" t="b">
        <f>AND(L1086,N1086)</f>
        <v>0</v>
      </c>
    </row>
    <row r="1087" spans="1:21" ht="20" customHeight="1" x14ac:dyDescent="0.35">
      <c r="A1087" s="13">
        <f>F1087/E1087</f>
        <v>1.0954999999999999</v>
      </c>
      <c r="B1087">
        <v>2203</v>
      </c>
      <c r="C1087" s="3" t="s">
        <v>2204</v>
      </c>
      <c r="D1087" s="3" t="s">
        <v>6313</v>
      </c>
      <c r="E1087" s="5">
        <v>2000</v>
      </c>
      <c r="F1087" s="5">
        <v>2191</v>
      </c>
      <c r="G1087" t="s">
        <v>8219</v>
      </c>
      <c r="H1087" t="s">
        <v>8229</v>
      </c>
      <c r="I1087" t="s">
        <v>8251</v>
      </c>
      <c r="J1087">
        <v>1443127082</v>
      </c>
      <c r="K1087">
        <v>1440535082</v>
      </c>
      <c r="L1087" t="b">
        <v>0</v>
      </c>
      <c r="M1087">
        <v>50</v>
      </c>
      <c r="N1087" t="b">
        <v>1</v>
      </c>
      <c r="O1087" t="s">
        <v>8280</v>
      </c>
      <c r="P1087" s="9">
        <f>IFERROR(F1087/M1087,"NULL")</f>
        <v>43.82</v>
      </c>
      <c r="Q1087" t="str">
        <f>LEFT(O1087,SEARCH("/",O1087,1)-1)</f>
        <v>music</v>
      </c>
      <c r="R1087" t="str">
        <f>RIGHT(O1087,LEN(O1087)-SEARCH("/",O1087,1))</f>
        <v>electronic music</v>
      </c>
      <c r="S1087" s="17">
        <f>(((K1087/60)/60)/24)+DATE(1970,1,1)</f>
        <v>42241.85974537037</v>
      </c>
      <c r="T1087" s="15">
        <f>(((J1087/60)/60)/24)+DATE(1970,1,1)</f>
        <v>42271.85974537037</v>
      </c>
      <c r="U1087" t="b">
        <f>AND(L1087,N1087)</f>
        <v>0</v>
      </c>
    </row>
    <row r="1088" spans="1:21" ht="20" customHeight="1" x14ac:dyDescent="0.35">
      <c r="A1088" s="13">
        <f>F1088/E1088</f>
        <v>1.3286666666666667</v>
      </c>
      <c r="B1088">
        <v>2204</v>
      </c>
      <c r="C1088" s="3" t="s">
        <v>2205</v>
      </c>
      <c r="D1088" s="3" t="s">
        <v>6314</v>
      </c>
      <c r="E1088" s="5">
        <v>1500</v>
      </c>
      <c r="F1088" s="5">
        <v>1993</v>
      </c>
      <c r="G1088" t="s">
        <v>8219</v>
      </c>
      <c r="H1088" t="s">
        <v>8224</v>
      </c>
      <c r="I1088" t="s">
        <v>8246</v>
      </c>
      <c r="J1088">
        <v>1362814119</v>
      </c>
      <c r="K1088">
        <v>1360222119</v>
      </c>
      <c r="L1088" t="b">
        <v>0</v>
      </c>
      <c r="M1088">
        <v>73</v>
      </c>
      <c r="N1088" t="b">
        <v>1</v>
      </c>
      <c r="O1088" t="s">
        <v>8280</v>
      </c>
      <c r="P1088" s="9">
        <f>IFERROR(F1088/M1088,"NULL")</f>
        <v>27.301369863013697</v>
      </c>
      <c r="Q1088" t="str">
        <f>LEFT(O1088,SEARCH("/",O1088,1)-1)</f>
        <v>music</v>
      </c>
      <c r="R1088" t="str">
        <f>RIGHT(O1088,LEN(O1088)-SEARCH("/",O1088,1))</f>
        <v>electronic music</v>
      </c>
      <c r="S1088" s="17">
        <f>(((K1088/60)/60)/24)+DATE(1970,1,1)</f>
        <v>41312.311562499999</v>
      </c>
      <c r="T1088" s="15">
        <f>(((J1088/60)/60)/24)+DATE(1970,1,1)</f>
        <v>41342.311562499999</v>
      </c>
      <c r="U1088" t="b">
        <f>AND(L1088,N1088)</f>
        <v>0</v>
      </c>
    </row>
    <row r="1089" spans="1:21" ht="20" customHeight="1" x14ac:dyDescent="0.35">
      <c r="A1089" s="13">
        <f>F1089/E1089</f>
        <v>1.52</v>
      </c>
      <c r="B1089">
        <v>2205</v>
      </c>
      <c r="C1089" s="3" t="s">
        <v>2206</v>
      </c>
      <c r="D1089" s="3" t="s">
        <v>6315</v>
      </c>
      <c r="E1089" s="5">
        <v>750</v>
      </c>
      <c r="F1089" s="5">
        <v>1140</v>
      </c>
      <c r="G1089" t="s">
        <v>8219</v>
      </c>
      <c r="H1089" t="s">
        <v>8224</v>
      </c>
      <c r="I1089" t="s">
        <v>8246</v>
      </c>
      <c r="J1089">
        <v>1338579789</v>
      </c>
      <c r="K1089">
        <v>1335987789</v>
      </c>
      <c r="L1089" t="b">
        <v>0</v>
      </c>
      <c r="M1089">
        <v>27</v>
      </c>
      <c r="N1089" t="b">
        <v>1</v>
      </c>
      <c r="O1089" t="s">
        <v>8280</v>
      </c>
      <c r="P1089" s="9">
        <f>IFERROR(F1089/M1089,"NULL")</f>
        <v>42.222222222222221</v>
      </c>
      <c r="Q1089" t="str">
        <f>LEFT(O1089,SEARCH("/",O1089,1)-1)</f>
        <v>music</v>
      </c>
      <c r="R1089" t="str">
        <f>RIGHT(O1089,LEN(O1089)-SEARCH("/",O1089,1))</f>
        <v>electronic music</v>
      </c>
      <c r="S1089" s="17">
        <f>(((K1089/60)/60)/24)+DATE(1970,1,1)</f>
        <v>41031.82163194444</v>
      </c>
      <c r="T1089" s="15">
        <f>(((J1089/60)/60)/24)+DATE(1970,1,1)</f>
        <v>41061.82163194444</v>
      </c>
      <c r="U1089" t="b">
        <f>AND(L1089,N1089)</f>
        <v>0</v>
      </c>
    </row>
    <row r="1090" spans="1:21" ht="20" customHeight="1" x14ac:dyDescent="0.35">
      <c r="A1090" s="13">
        <f>F1090/E1090</f>
        <v>1.0272727272727273</v>
      </c>
      <c r="B1090">
        <v>2206</v>
      </c>
      <c r="C1090" s="3" t="s">
        <v>2207</v>
      </c>
      <c r="D1090" s="3" t="s">
        <v>6316</v>
      </c>
      <c r="E1090" s="5">
        <v>1100</v>
      </c>
      <c r="F1090" s="5">
        <v>1130</v>
      </c>
      <c r="G1090" t="s">
        <v>8219</v>
      </c>
      <c r="H1090" t="s">
        <v>8224</v>
      </c>
      <c r="I1090" t="s">
        <v>8246</v>
      </c>
      <c r="J1090">
        <v>1334556624</v>
      </c>
      <c r="K1090">
        <v>1333001424</v>
      </c>
      <c r="L1090" t="b">
        <v>0</v>
      </c>
      <c r="M1090">
        <v>34</v>
      </c>
      <c r="N1090" t="b">
        <v>1</v>
      </c>
      <c r="O1090" t="s">
        <v>8280</v>
      </c>
      <c r="P1090" s="9">
        <f>IFERROR(F1090/M1090,"NULL")</f>
        <v>33.235294117647058</v>
      </c>
      <c r="Q1090" t="str">
        <f>LEFT(O1090,SEARCH("/",O1090,1)-1)</f>
        <v>music</v>
      </c>
      <c r="R1090" t="str">
        <f>RIGHT(O1090,LEN(O1090)-SEARCH("/",O1090,1))</f>
        <v>electronic music</v>
      </c>
      <c r="S1090" s="17">
        <f>(((K1090/60)/60)/24)+DATE(1970,1,1)</f>
        <v>40997.257222222222</v>
      </c>
      <c r="T1090" s="15">
        <f>(((J1090/60)/60)/24)+DATE(1970,1,1)</f>
        <v>41015.257222222222</v>
      </c>
      <c r="U1090" t="b">
        <f>AND(L1090,N1090)</f>
        <v>0</v>
      </c>
    </row>
    <row r="1091" spans="1:21" ht="20" customHeight="1" x14ac:dyDescent="0.35">
      <c r="A1091" s="13">
        <f>F1091/E1091</f>
        <v>1</v>
      </c>
      <c r="B1091">
        <v>2207</v>
      </c>
      <c r="C1091" s="3" t="s">
        <v>2208</v>
      </c>
      <c r="D1091" s="3" t="s">
        <v>6317</v>
      </c>
      <c r="E1091" s="5">
        <v>2000</v>
      </c>
      <c r="F1091" s="5">
        <v>2000</v>
      </c>
      <c r="G1091" t="s">
        <v>8219</v>
      </c>
      <c r="H1091" t="s">
        <v>8224</v>
      </c>
      <c r="I1091" t="s">
        <v>8246</v>
      </c>
      <c r="J1091">
        <v>1384580373</v>
      </c>
      <c r="K1091">
        <v>1381984773</v>
      </c>
      <c r="L1091" t="b">
        <v>0</v>
      </c>
      <c r="M1091">
        <v>7</v>
      </c>
      <c r="N1091" t="b">
        <v>1</v>
      </c>
      <c r="O1091" t="s">
        <v>8280</v>
      </c>
      <c r="P1091" s="9">
        <f>IFERROR(F1091/M1091,"NULL")</f>
        <v>285.71428571428572</v>
      </c>
      <c r="Q1091" t="str">
        <f>LEFT(O1091,SEARCH("/",O1091,1)-1)</f>
        <v>music</v>
      </c>
      <c r="R1091" t="str">
        <f>RIGHT(O1091,LEN(O1091)-SEARCH("/",O1091,1))</f>
        <v>electronic music</v>
      </c>
      <c r="S1091" s="17">
        <f>(((K1091/60)/60)/24)+DATE(1970,1,1)</f>
        <v>41564.194131944445</v>
      </c>
      <c r="T1091" s="15">
        <f>(((J1091/60)/60)/24)+DATE(1970,1,1)</f>
        <v>41594.235798611109</v>
      </c>
      <c r="U1091" t="b">
        <f>AND(L1091,N1091)</f>
        <v>0</v>
      </c>
    </row>
    <row r="1092" spans="1:21" ht="20" customHeight="1" x14ac:dyDescent="0.35">
      <c r="A1092" s="13">
        <f>F1092/E1092</f>
        <v>1.016</v>
      </c>
      <c r="B1092">
        <v>2208</v>
      </c>
      <c r="C1092" s="3" t="s">
        <v>2209</v>
      </c>
      <c r="D1092" s="3" t="s">
        <v>6318</v>
      </c>
      <c r="E1092" s="5">
        <v>1000</v>
      </c>
      <c r="F1092" s="5">
        <v>1016</v>
      </c>
      <c r="G1092" t="s">
        <v>8219</v>
      </c>
      <c r="H1092" t="s">
        <v>8224</v>
      </c>
      <c r="I1092" t="s">
        <v>8246</v>
      </c>
      <c r="J1092">
        <v>1333771200</v>
      </c>
      <c r="K1092">
        <v>1328649026</v>
      </c>
      <c r="L1092" t="b">
        <v>0</v>
      </c>
      <c r="M1092">
        <v>24</v>
      </c>
      <c r="N1092" t="b">
        <v>1</v>
      </c>
      <c r="O1092" t="s">
        <v>8280</v>
      </c>
      <c r="P1092" s="9">
        <f>IFERROR(F1092/M1092,"NULL")</f>
        <v>42.333333333333336</v>
      </c>
      <c r="Q1092" t="str">
        <f>LEFT(O1092,SEARCH("/",O1092,1)-1)</f>
        <v>music</v>
      </c>
      <c r="R1092" t="str">
        <f>RIGHT(O1092,LEN(O1092)-SEARCH("/",O1092,1))</f>
        <v>electronic music</v>
      </c>
      <c r="S1092" s="17">
        <f>(((K1092/60)/60)/24)+DATE(1970,1,1)</f>
        <v>40946.882245370369</v>
      </c>
      <c r="T1092" s="15">
        <f>(((J1092/60)/60)/24)+DATE(1970,1,1)</f>
        <v>41006.166666666664</v>
      </c>
      <c r="U1092" t="b">
        <f>AND(L1092,N1092)</f>
        <v>0</v>
      </c>
    </row>
    <row r="1093" spans="1:21" ht="20" customHeight="1" x14ac:dyDescent="0.35">
      <c r="A1093" s="13">
        <f>F1093/E1093</f>
        <v>1.508</v>
      </c>
      <c r="B1093">
        <v>2209</v>
      </c>
      <c r="C1093" s="3" t="s">
        <v>2210</v>
      </c>
      <c r="D1093" s="3" t="s">
        <v>6319</v>
      </c>
      <c r="E1093" s="5">
        <v>500</v>
      </c>
      <c r="F1093" s="5">
        <v>754</v>
      </c>
      <c r="G1093" t="s">
        <v>8219</v>
      </c>
      <c r="H1093" t="s">
        <v>8225</v>
      </c>
      <c r="I1093" t="s">
        <v>8247</v>
      </c>
      <c r="J1093">
        <v>1397516400</v>
      </c>
      <c r="K1093">
        <v>1396524644</v>
      </c>
      <c r="L1093" t="b">
        <v>0</v>
      </c>
      <c r="M1093">
        <v>15</v>
      </c>
      <c r="N1093" t="b">
        <v>1</v>
      </c>
      <c r="O1093" t="s">
        <v>8280</v>
      </c>
      <c r="P1093" s="9">
        <f>IFERROR(F1093/M1093,"NULL")</f>
        <v>50.266666666666666</v>
      </c>
      <c r="Q1093" t="str">
        <f>LEFT(O1093,SEARCH("/",O1093,1)-1)</f>
        <v>music</v>
      </c>
      <c r="R1093" t="str">
        <f>RIGHT(O1093,LEN(O1093)-SEARCH("/",O1093,1))</f>
        <v>electronic music</v>
      </c>
      <c r="S1093" s="17">
        <f>(((K1093/60)/60)/24)+DATE(1970,1,1)</f>
        <v>41732.479675925926</v>
      </c>
      <c r="T1093" s="15">
        <f>(((J1093/60)/60)/24)+DATE(1970,1,1)</f>
        <v>41743.958333333336</v>
      </c>
      <c r="U1093" t="b">
        <f>AND(L1093,N1093)</f>
        <v>0</v>
      </c>
    </row>
    <row r="1094" spans="1:21" ht="20" customHeight="1" x14ac:dyDescent="0.35">
      <c r="A1094" s="13">
        <f>F1094/E1094</f>
        <v>1.11425</v>
      </c>
      <c r="B1094">
        <v>2210</v>
      </c>
      <c r="C1094" s="3" t="s">
        <v>2211</v>
      </c>
      <c r="D1094" s="3" t="s">
        <v>6320</v>
      </c>
      <c r="E1094" s="5">
        <v>4000</v>
      </c>
      <c r="F1094" s="5">
        <v>4457</v>
      </c>
      <c r="G1094" t="s">
        <v>8219</v>
      </c>
      <c r="H1094" t="s">
        <v>8224</v>
      </c>
      <c r="I1094" t="s">
        <v>8246</v>
      </c>
      <c r="J1094">
        <v>1334424960</v>
      </c>
      <c r="K1094">
        <v>1329442510</v>
      </c>
      <c r="L1094" t="b">
        <v>0</v>
      </c>
      <c r="M1094">
        <v>72</v>
      </c>
      <c r="N1094" t="b">
        <v>1</v>
      </c>
      <c r="O1094" t="s">
        <v>8280</v>
      </c>
      <c r="P1094" s="9">
        <f>IFERROR(F1094/M1094,"NULL")</f>
        <v>61.902777777777779</v>
      </c>
      <c r="Q1094" t="str">
        <f>LEFT(O1094,SEARCH("/",O1094,1)-1)</f>
        <v>music</v>
      </c>
      <c r="R1094" t="str">
        <f>RIGHT(O1094,LEN(O1094)-SEARCH("/",O1094,1))</f>
        <v>electronic music</v>
      </c>
      <c r="S1094" s="17">
        <f>(((K1094/60)/60)/24)+DATE(1970,1,1)</f>
        <v>40956.066087962965</v>
      </c>
      <c r="T1094" s="15">
        <f>(((J1094/60)/60)/24)+DATE(1970,1,1)</f>
        <v>41013.73333333333</v>
      </c>
      <c r="U1094" t="b">
        <f>AND(L1094,N1094)</f>
        <v>0</v>
      </c>
    </row>
    <row r="1095" spans="1:21" ht="20" customHeight="1" x14ac:dyDescent="0.35">
      <c r="A1095" s="13">
        <f>F1095/E1095</f>
        <v>1.956</v>
      </c>
      <c r="B1095">
        <v>2211</v>
      </c>
      <c r="C1095" s="3" t="s">
        <v>2212</v>
      </c>
      <c r="D1095" s="3" t="s">
        <v>6321</v>
      </c>
      <c r="E1095" s="5">
        <v>2500</v>
      </c>
      <c r="F1095" s="5">
        <v>4890</v>
      </c>
      <c r="G1095" t="s">
        <v>8219</v>
      </c>
      <c r="H1095" t="s">
        <v>8224</v>
      </c>
      <c r="I1095" t="s">
        <v>8246</v>
      </c>
      <c r="J1095">
        <v>1397113140</v>
      </c>
      <c r="K1095">
        <v>1395168625</v>
      </c>
      <c r="L1095" t="b">
        <v>0</v>
      </c>
      <c r="M1095">
        <v>120</v>
      </c>
      <c r="N1095" t="b">
        <v>1</v>
      </c>
      <c r="O1095" t="s">
        <v>8280</v>
      </c>
      <c r="P1095" s="9">
        <f>IFERROR(F1095/M1095,"NULL")</f>
        <v>40.75</v>
      </c>
      <c r="Q1095" t="str">
        <f>LEFT(O1095,SEARCH("/",O1095,1)-1)</f>
        <v>music</v>
      </c>
      <c r="R1095" t="str">
        <f>RIGHT(O1095,LEN(O1095)-SEARCH("/",O1095,1))</f>
        <v>electronic music</v>
      </c>
      <c r="S1095" s="17">
        <f>(((K1095/60)/60)/24)+DATE(1970,1,1)</f>
        <v>41716.785011574073</v>
      </c>
      <c r="T1095" s="15">
        <f>(((J1095/60)/60)/24)+DATE(1970,1,1)</f>
        <v>41739.290972222225</v>
      </c>
      <c r="U1095" t="b">
        <f>AND(L1095,N1095)</f>
        <v>0</v>
      </c>
    </row>
    <row r="1096" spans="1:21" ht="20" customHeight="1" x14ac:dyDescent="0.35">
      <c r="A1096" s="13">
        <f>F1096/E1096</f>
        <v>1.1438333333333333</v>
      </c>
      <c r="B1096">
        <v>2212</v>
      </c>
      <c r="C1096" s="3" t="s">
        <v>2213</v>
      </c>
      <c r="D1096" s="3" t="s">
        <v>6322</v>
      </c>
      <c r="E1096" s="5">
        <v>6000</v>
      </c>
      <c r="F1096" s="5">
        <v>6863</v>
      </c>
      <c r="G1096" t="s">
        <v>8219</v>
      </c>
      <c r="H1096" t="s">
        <v>8224</v>
      </c>
      <c r="I1096" t="s">
        <v>8246</v>
      </c>
      <c r="J1096">
        <v>1383526800</v>
      </c>
      <c r="K1096">
        <v>1380650177</v>
      </c>
      <c r="L1096" t="b">
        <v>0</v>
      </c>
      <c r="M1096">
        <v>123</v>
      </c>
      <c r="N1096" t="b">
        <v>1</v>
      </c>
      <c r="O1096" t="s">
        <v>8280</v>
      </c>
      <c r="P1096" s="9">
        <f>IFERROR(F1096/M1096,"NULL")</f>
        <v>55.796747967479675</v>
      </c>
      <c r="Q1096" t="str">
        <f>LEFT(O1096,SEARCH("/",O1096,1)-1)</f>
        <v>music</v>
      </c>
      <c r="R1096" t="str">
        <f>RIGHT(O1096,LEN(O1096)-SEARCH("/",O1096,1))</f>
        <v>electronic music</v>
      </c>
      <c r="S1096" s="17">
        <f>(((K1096/60)/60)/24)+DATE(1970,1,1)</f>
        <v>41548.747418981482</v>
      </c>
      <c r="T1096" s="15">
        <f>(((J1096/60)/60)/24)+DATE(1970,1,1)</f>
        <v>41582.041666666664</v>
      </c>
      <c r="U1096" t="b">
        <f>AND(L1096,N1096)</f>
        <v>0</v>
      </c>
    </row>
    <row r="1097" spans="1:21" ht="20" customHeight="1" x14ac:dyDescent="0.35">
      <c r="A1097" s="13">
        <f>F1097/E1097</f>
        <v>2</v>
      </c>
      <c r="B1097">
        <v>2213</v>
      </c>
      <c r="C1097" s="3" t="s">
        <v>2214</v>
      </c>
      <c r="D1097" s="3" t="s">
        <v>6323</v>
      </c>
      <c r="E1097" s="5">
        <v>5</v>
      </c>
      <c r="F1097" s="5">
        <v>10</v>
      </c>
      <c r="G1097" t="s">
        <v>8219</v>
      </c>
      <c r="H1097" t="s">
        <v>8224</v>
      </c>
      <c r="I1097" t="s">
        <v>8246</v>
      </c>
      <c r="J1097">
        <v>1431719379</v>
      </c>
      <c r="K1097">
        <v>1429127379</v>
      </c>
      <c r="L1097" t="b">
        <v>0</v>
      </c>
      <c r="M1097">
        <v>1</v>
      </c>
      <c r="N1097" t="b">
        <v>1</v>
      </c>
      <c r="O1097" t="s">
        <v>8280</v>
      </c>
      <c r="P1097" s="9">
        <f>IFERROR(F1097/M1097,"NULL")</f>
        <v>10</v>
      </c>
      <c r="Q1097" t="str">
        <f>LEFT(O1097,SEARCH("/",O1097,1)-1)</f>
        <v>music</v>
      </c>
      <c r="R1097" t="str">
        <f>RIGHT(O1097,LEN(O1097)-SEARCH("/",O1097,1))</f>
        <v>electronic music</v>
      </c>
      <c r="S1097" s="17">
        <f>(((K1097/60)/60)/24)+DATE(1970,1,1)</f>
        <v>42109.826145833329</v>
      </c>
      <c r="T1097" s="15">
        <f>(((J1097/60)/60)/24)+DATE(1970,1,1)</f>
        <v>42139.826145833329</v>
      </c>
      <c r="U1097" t="b">
        <f>AND(L1097,N1097)</f>
        <v>0</v>
      </c>
    </row>
    <row r="1098" spans="1:21" ht="20" customHeight="1" x14ac:dyDescent="0.35">
      <c r="A1098" s="13">
        <f>F1098/E1098</f>
        <v>2.9250166666666666</v>
      </c>
      <c r="B1098">
        <v>2214</v>
      </c>
      <c r="C1098" s="3" t="s">
        <v>2215</v>
      </c>
      <c r="D1098" s="3" t="s">
        <v>6324</v>
      </c>
      <c r="E1098" s="5">
        <v>600</v>
      </c>
      <c r="F1098" s="5">
        <v>1755.01</v>
      </c>
      <c r="G1098" t="s">
        <v>8219</v>
      </c>
      <c r="H1098" t="s">
        <v>8224</v>
      </c>
      <c r="I1098" t="s">
        <v>8246</v>
      </c>
      <c r="J1098">
        <v>1391713248</v>
      </c>
      <c r="K1098">
        <v>1389121248</v>
      </c>
      <c r="L1098" t="b">
        <v>0</v>
      </c>
      <c r="M1098">
        <v>24</v>
      </c>
      <c r="N1098" t="b">
        <v>1</v>
      </c>
      <c r="O1098" t="s">
        <v>8280</v>
      </c>
      <c r="P1098" s="9">
        <f>IFERROR(F1098/M1098,"NULL")</f>
        <v>73.125416666666666</v>
      </c>
      <c r="Q1098" t="str">
        <f>LEFT(O1098,SEARCH("/",O1098,1)-1)</f>
        <v>music</v>
      </c>
      <c r="R1098" t="str">
        <f>RIGHT(O1098,LEN(O1098)-SEARCH("/",O1098,1))</f>
        <v>electronic music</v>
      </c>
      <c r="S1098" s="17">
        <f>(((K1098/60)/60)/24)+DATE(1970,1,1)</f>
        <v>41646.792222222226</v>
      </c>
      <c r="T1098" s="15">
        <f>(((J1098/60)/60)/24)+DATE(1970,1,1)</f>
        <v>41676.792222222226</v>
      </c>
      <c r="U1098" t="b">
        <f>AND(L1098,N1098)</f>
        <v>0</v>
      </c>
    </row>
    <row r="1099" spans="1:21" ht="20" customHeight="1" x14ac:dyDescent="0.35">
      <c r="A1099" s="13">
        <f>F1099/E1099</f>
        <v>1.5636363636363637</v>
      </c>
      <c r="B1099">
        <v>2215</v>
      </c>
      <c r="C1099" s="3" t="s">
        <v>2216</v>
      </c>
      <c r="D1099" s="3" t="s">
        <v>6325</v>
      </c>
      <c r="E1099" s="5">
        <v>550</v>
      </c>
      <c r="F1099" s="5">
        <v>860</v>
      </c>
      <c r="G1099" t="s">
        <v>8219</v>
      </c>
      <c r="H1099" t="s">
        <v>8224</v>
      </c>
      <c r="I1099" t="s">
        <v>8246</v>
      </c>
      <c r="J1099">
        <v>1331621940</v>
      </c>
      <c r="K1099">
        <v>1329671572</v>
      </c>
      <c r="L1099" t="b">
        <v>0</v>
      </c>
      <c r="M1099">
        <v>33</v>
      </c>
      <c r="N1099" t="b">
        <v>1</v>
      </c>
      <c r="O1099" t="s">
        <v>8280</v>
      </c>
      <c r="P1099" s="9">
        <f>IFERROR(F1099/M1099,"NULL")</f>
        <v>26.060606060606062</v>
      </c>
      <c r="Q1099" t="str">
        <f>LEFT(O1099,SEARCH("/",O1099,1)-1)</f>
        <v>music</v>
      </c>
      <c r="R1099" t="str">
        <f>RIGHT(O1099,LEN(O1099)-SEARCH("/",O1099,1))</f>
        <v>electronic music</v>
      </c>
      <c r="S1099" s="17">
        <f>(((K1099/60)/60)/24)+DATE(1970,1,1)</f>
        <v>40958.717268518521</v>
      </c>
      <c r="T1099" s="15">
        <f>(((J1099/60)/60)/24)+DATE(1970,1,1)</f>
        <v>40981.290972222225</v>
      </c>
      <c r="U1099" t="b">
        <f>AND(L1099,N1099)</f>
        <v>0</v>
      </c>
    </row>
    <row r="1100" spans="1:21" ht="20" customHeight="1" x14ac:dyDescent="0.35">
      <c r="A1100" s="13">
        <f>F1100/E1100</f>
        <v>1.0566666666666666</v>
      </c>
      <c r="B1100">
        <v>2216</v>
      </c>
      <c r="C1100" s="3" t="s">
        <v>2217</v>
      </c>
      <c r="D1100" s="3" t="s">
        <v>6326</v>
      </c>
      <c r="E1100" s="5">
        <v>300</v>
      </c>
      <c r="F1100" s="5">
        <v>317</v>
      </c>
      <c r="G1100" t="s">
        <v>8219</v>
      </c>
      <c r="H1100" t="s">
        <v>8224</v>
      </c>
      <c r="I1100" t="s">
        <v>8246</v>
      </c>
      <c r="J1100">
        <v>1437674545</v>
      </c>
      <c r="K1100">
        <v>1436464945</v>
      </c>
      <c r="L1100" t="b">
        <v>0</v>
      </c>
      <c r="M1100">
        <v>14</v>
      </c>
      <c r="N1100" t="b">
        <v>1</v>
      </c>
      <c r="O1100" t="s">
        <v>8280</v>
      </c>
      <c r="P1100" s="9">
        <f>IFERROR(F1100/M1100,"NULL")</f>
        <v>22.642857142857142</v>
      </c>
      <c r="Q1100" t="str">
        <f>LEFT(O1100,SEARCH("/",O1100,1)-1)</f>
        <v>music</v>
      </c>
      <c r="R1100" t="str">
        <f>RIGHT(O1100,LEN(O1100)-SEARCH("/",O1100,1))</f>
        <v>electronic music</v>
      </c>
      <c r="S1100" s="17">
        <f>(((K1100/60)/60)/24)+DATE(1970,1,1)</f>
        <v>42194.751678240747</v>
      </c>
      <c r="T1100" s="15">
        <f>(((J1100/60)/60)/24)+DATE(1970,1,1)</f>
        <v>42208.751678240747</v>
      </c>
      <c r="U1100" t="b">
        <f>AND(L1100,N1100)</f>
        <v>0</v>
      </c>
    </row>
    <row r="1101" spans="1:21" ht="20" customHeight="1" x14ac:dyDescent="0.35">
      <c r="A1101" s="13">
        <f>F1101/E1101</f>
        <v>1.0119047619047619</v>
      </c>
      <c r="B1101">
        <v>2217</v>
      </c>
      <c r="C1101" s="3" t="s">
        <v>2218</v>
      </c>
      <c r="D1101" s="3" t="s">
        <v>6327</v>
      </c>
      <c r="E1101" s="5">
        <v>420</v>
      </c>
      <c r="F1101" s="5">
        <v>425</v>
      </c>
      <c r="G1101" t="s">
        <v>8219</v>
      </c>
      <c r="H1101" t="s">
        <v>8224</v>
      </c>
      <c r="I1101" t="s">
        <v>8246</v>
      </c>
      <c r="J1101">
        <v>1446451200</v>
      </c>
      <c r="K1101">
        <v>1445539113</v>
      </c>
      <c r="L1101" t="b">
        <v>0</v>
      </c>
      <c r="M1101">
        <v>9</v>
      </c>
      <c r="N1101" t="b">
        <v>1</v>
      </c>
      <c r="O1101" t="s">
        <v>8280</v>
      </c>
      <c r="P1101" s="9">
        <f>IFERROR(F1101/M1101,"NULL")</f>
        <v>47.222222222222221</v>
      </c>
      <c r="Q1101" t="str">
        <f>LEFT(O1101,SEARCH("/",O1101,1)-1)</f>
        <v>music</v>
      </c>
      <c r="R1101" t="str">
        <f>RIGHT(O1101,LEN(O1101)-SEARCH("/",O1101,1))</f>
        <v>electronic music</v>
      </c>
      <c r="S1101" s="17">
        <f>(((K1101/60)/60)/24)+DATE(1970,1,1)</f>
        <v>42299.776770833334</v>
      </c>
      <c r="T1101" s="15">
        <f>(((J1101/60)/60)/24)+DATE(1970,1,1)</f>
        <v>42310.333333333328</v>
      </c>
      <c r="U1101" t="b">
        <f>AND(L1101,N1101)</f>
        <v>0</v>
      </c>
    </row>
    <row r="1102" spans="1:21" ht="20" customHeight="1" x14ac:dyDescent="0.35">
      <c r="A1102" s="13">
        <f>F1102/E1102</f>
        <v>1.2283299999999999</v>
      </c>
      <c r="B1102">
        <v>2218</v>
      </c>
      <c r="C1102" s="3" t="s">
        <v>2219</v>
      </c>
      <c r="D1102" s="3" t="s">
        <v>6328</v>
      </c>
      <c r="E1102" s="5">
        <v>2000</v>
      </c>
      <c r="F1102" s="5">
        <v>2456.66</v>
      </c>
      <c r="G1102" t="s">
        <v>8219</v>
      </c>
      <c r="H1102" t="s">
        <v>8224</v>
      </c>
      <c r="I1102" t="s">
        <v>8246</v>
      </c>
      <c r="J1102">
        <v>1346198400</v>
      </c>
      <c r="K1102">
        <v>1344281383</v>
      </c>
      <c r="L1102" t="b">
        <v>0</v>
      </c>
      <c r="M1102">
        <v>76</v>
      </c>
      <c r="N1102" t="b">
        <v>1</v>
      </c>
      <c r="O1102" t="s">
        <v>8280</v>
      </c>
      <c r="P1102" s="9">
        <f>IFERROR(F1102/M1102,"NULL")</f>
        <v>32.324473684210524</v>
      </c>
      <c r="Q1102" t="str">
        <f>LEFT(O1102,SEARCH("/",O1102,1)-1)</f>
        <v>music</v>
      </c>
      <c r="R1102" t="str">
        <f>RIGHT(O1102,LEN(O1102)-SEARCH("/",O1102,1))</f>
        <v>electronic music</v>
      </c>
      <c r="S1102" s="17">
        <f>(((K1102/60)/60)/24)+DATE(1970,1,1)</f>
        <v>41127.812303240738</v>
      </c>
      <c r="T1102" s="15">
        <f>(((J1102/60)/60)/24)+DATE(1970,1,1)</f>
        <v>41150</v>
      </c>
      <c r="U1102" t="b">
        <f>AND(L1102,N1102)</f>
        <v>0</v>
      </c>
    </row>
    <row r="1103" spans="1:21" ht="20" customHeight="1" x14ac:dyDescent="0.35">
      <c r="A1103" s="13">
        <f>F1103/E1103</f>
        <v>1.0149999999999999</v>
      </c>
      <c r="B1103">
        <v>2219</v>
      </c>
      <c r="C1103" s="3" t="s">
        <v>2220</v>
      </c>
      <c r="D1103" s="3" t="s">
        <v>6329</v>
      </c>
      <c r="E1103" s="5">
        <v>1000</v>
      </c>
      <c r="F1103" s="5">
        <v>1015</v>
      </c>
      <c r="G1103" t="s">
        <v>8219</v>
      </c>
      <c r="H1103" t="s">
        <v>8224</v>
      </c>
      <c r="I1103" t="s">
        <v>8246</v>
      </c>
      <c r="J1103">
        <v>1440004512</v>
      </c>
      <c r="K1103">
        <v>1437412512</v>
      </c>
      <c r="L1103" t="b">
        <v>0</v>
      </c>
      <c r="M1103">
        <v>19</v>
      </c>
      <c r="N1103" t="b">
        <v>1</v>
      </c>
      <c r="O1103" t="s">
        <v>8280</v>
      </c>
      <c r="P1103" s="9">
        <f>IFERROR(F1103/M1103,"NULL")</f>
        <v>53.421052631578945</v>
      </c>
      <c r="Q1103" t="str">
        <f>LEFT(O1103,SEARCH("/",O1103,1)-1)</f>
        <v>music</v>
      </c>
      <c r="R1103" t="str">
        <f>RIGHT(O1103,LEN(O1103)-SEARCH("/",O1103,1))</f>
        <v>electronic music</v>
      </c>
      <c r="S1103" s="17">
        <f>(((K1103/60)/60)/24)+DATE(1970,1,1)</f>
        <v>42205.718888888892</v>
      </c>
      <c r="T1103" s="15">
        <f>(((J1103/60)/60)/24)+DATE(1970,1,1)</f>
        <v>42235.718888888892</v>
      </c>
      <c r="U1103" t="b">
        <f>AND(L1103,N1103)</f>
        <v>0</v>
      </c>
    </row>
    <row r="1104" spans="1:21" ht="20" customHeight="1" x14ac:dyDescent="0.35">
      <c r="A1104" s="13">
        <f>F1104/E1104</f>
        <v>1.0114285714285713</v>
      </c>
      <c r="B1104">
        <v>2220</v>
      </c>
      <c r="C1104" s="3" t="s">
        <v>2221</v>
      </c>
      <c r="D1104" s="3" t="s">
        <v>6330</v>
      </c>
      <c r="E1104" s="5">
        <v>3500</v>
      </c>
      <c r="F1104" s="5">
        <v>3540</v>
      </c>
      <c r="G1104" t="s">
        <v>8219</v>
      </c>
      <c r="H1104" t="s">
        <v>8224</v>
      </c>
      <c r="I1104" t="s">
        <v>8246</v>
      </c>
      <c r="J1104">
        <v>1374888436</v>
      </c>
      <c r="K1104">
        <v>1372296436</v>
      </c>
      <c r="L1104" t="b">
        <v>0</v>
      </c>
      <c r="M1104">
        <v>69</v>
      </c>
      <c r="N1104" t="b">
        <v>1</v>
      </c>
      <c r="O1104" t="s">
        <v>8280</v>
      </c>
      <c r="P1104" s="9">
        <f>IFERROR(F1104/M1104,"NULL")</f>
        <v>51.304347826086953</v>
      </c>
      <c r="Q1104" t="str">
        <f>LEFT(O1104,SEARCH("/",O1104,1)-1)</f>
        <v>music</v>
      </c>
      <c r="R1104" t="str">
        <f>RIGHT(O1104,LEN(O1104)-SEARCH("/",O1104,1))</f>
        <v>electronic music</v>
      </c>
      <c r="S1104" s="17">
        <f>(((K1104/60)/60)/24)+DATE(1970,1,1)</f>
        <v>41452.060601851852</v>
      </c>
      <c r="T1104" s="15">
        <f>(((J1104/60)/60)/24)+DATE(1970,1,1)</f>
        <v>41482.060601851852</v>
      </c>
      <c r="U1104" t="b">
        <f>AND(L1104,N1104)</f>
        <v>0</v>
      </c>
    </row>
    <row r="1105" spans="1:21" ht="20" customHeight="1" x14ac:dyDescent="0.35">
      <c r="A1105" s="13">
        <f>F1105/E1105</f>
        <v>1.0811999999999999</v>
      </c>
      <c r="B1105">
        <v>2221</v>
      </c>
      <c r="C1105" s="3" t="s">
        <v>2222</v>
      </c>
      <c r="D1105" s="3" t="s">
        <v>6331</v>
      </c>
      <c r="E1105" s="5">
        <v>7500</v>
      </c>
      <c r="F1105" s="5">
        <v>8109</v>
      </c>
      <c r="G1105" t="s">
        <v>8219</v>
      </c>
      <c r="H1105" t="s">
        <v>8224</v>
      </c>
      <c r="I1105" t="s">
        <v>8246</v>
      </c>
      <c r="J1105">
        <v>1461369600</v>
      </c>
      <c r="K1105">
        <v>1458748809</v>
      </c>
      <c r="L1105" t="b">
        <v>0</v>
      </c>
      <c r="M1105">
        <v>218</v>
      </c>
      <c r="N1105" t="b">
        <v>1</v>
      </c>
      <c r="O1105" t="s">
        <v>8297</v>
      </c>
      <c r="P1105" s="9">
        <f>IFERROR(F1105/M1105,"NULL")</f>
        <v>37.197247706422019</v>
      </c>
      <c r="Q1105" t="str">
        <f>LEFT(O1105,SEARCH("/",O1105,1)-1)</f>
        <v>games</v>
      </c>
      <c r="R1105" t="str">
        <f>RIGHT(O1105,LEN(O1105)-SEARCH("/",O1105,1))</f>
        <v>tabletop games</v>
      </c>
      <c r="S1105" s="17">
        <f>(((K1105/60)/60)/24)+DATE(1970,1,1)</f>
        <v>42452.666770833333</v>
      </c>
      <c r="T1105" s="15">
        <f>(((J1105/60)/60)/24)+DATE(1970,1,1)</f>
        <v>42483</v>
      </c>
      <c r="U1105" t="b">
        <f>AND(L1105,N1105)</f>
        <v>0</v>
      </c>
    </row>
    <row r="1106" spans="1:21" ht="20" customHeight="1" x14ac:dyDescent="0.35">
      <c r="A1106" s="13">
        <f>F1106/E1106</f>
        <v>1.6259999999999999</v>
      </c>
      <c r="B1106">
        <v>2222</v>
      </c>
      <c r="C1106" s="3" t="s">
        <v>2223</v>
      </c>
      <c r="D1106" s="3" t="s">
        <v>6332</v>
      </c>
      <c r="E1106" s="5">
        <v>500</v>
      </c>
      <c r="F1106" s="5">
        <v>813</v>
      </c>
      <c r="G1106" t="s">
        <v>8219</v>
      </c>
      <c r="H1106" t="s">
        <v>8224</v>
      </c>
      <c r="I1106" t="s">
        <v>8246</v>
      </c>
      <c r="J1106">
        <v>1327776847</v>
      </c>
      <c r="K1106">
        <v>1325184847</v>
      </c>
      <c r="L1106" t="b">
        <v>0</v>
      </c>
      <c r="M1106">
        <v>30</v>
      </c>
      <c r="N1106" t="b">
        <v>1</v>
      </c>
      <c r="O1106" t="s">
        <v>8297</v>
      </c>
      <c r="P1106" s="9">
        <f>IFERROR(F1106/M1106,"NULL")</f>
        <v>27.1</v>
      </c>
      <c r="Q1106" t="str">
        <f>LEFT(O1106,SEARCH("/",O1106,1)-1)</f>
        <v>games</v>
      </c>
      <c r="R1106" t="str">
        <f>RIGHT(O1106,LEN(O1106)-SEARCH("/",O1106,1))</f>
        <v>tabletop games</v>
      </c>
      <c r="S1106" s="17">
        <f>(((K1106/60)/60)/24)+DATE(1970,1,1)</f>
        <v>40906.787581018521</v>
      </c>
      <c r="T1106" s="15">
        <f>(((J1106/60)/60)/24)+DATE(1970,1,1)</f>
        <v>40936.787581018521</v>
      </c>
      <c r="U1106" t="b">
        <f>AND(L1106,N1106)</f>
        <v>0</v>
      </c>
    </row>
    <row r="1107" spans="1:21" ht="20" customHeight="1" x14ac:dyDescent="0.35">
      <c r="A1107" s="13">
        <f>F1107/E1107</f>
        <v>1.0580000000000001</v>
      </c>
      <c r="B1107">
        <v>2223</v>
      </c>
      <c r="C1107" s="3" t="s">
        <v>2224</v>
      </c>
      <c r="D1107" s="3" t="s">
        <v>6333</v>
      </c>
      <c r="E1107" s="5">
        <v>19500</v>
      </c>
      <c r="F1107" s="5">
        <v>20631</v>
      </c>
      <c r="G1107" t="s">
        <v>8219</v>
      </c>
      <c r="H1107" t="s">
        <v>8229</v>
      </c>
      <c r="I1107" t="s">
        <v>8251</v>
      </c>
      <c r="J1107">
        <v>1435418568</v>
      </c>
      <c r="K1107">
        <v>1432826568</v>
      </c>
      <c r="L1107" t="b">
        <v>0</v>
      </c>
      <c r="M1107">
        <v>100</v>
      </c>
      <c r="N1107" t="b">
        <v>1</v>
      </c>
      <c r="O1107" t="s">
        <v>8297</v>
      </c>
      <c r="P1107" s="9">
        <f>IFERROR(F1107/M1107,"NULL")</f>
        <v>206.31</v>
      </c>
      <c r="Q1107" t="str">
        <f>LEFT(O1107,SEARCH("/",O1107,1)-1)</f>
        <v>games</v>
      </c>
      <c r="R1107" t="str">
        <f>RIGHT(O1107,LEN(O1107)-SEARCH("/",O1107,1))</f>
        <v>tabletop games</v>
      </c>
      <c r="S1107" s="17">
        <f>(((K1107/60)/60)/24)+DATE(1970,1,1)</f>
        <v>42152.640833333338</v>
      </c>
      <c r="T1107" s="15">
        <f>(((J1107/60)/60)/24)+DATE(1970,1,1)</f>
        <v>42182.640833333338</v>
      </c>
      <c r="U1107" t="b">
        <f>AND(L1107,N1107)</f>
        <v>0</v>
      </c>
    </row>
    <row r="1108" spans="1:21" ht="20" customHeight="1" x14ac:dyDescent="0.35">
      <c r="A1108" s="13">
        <f>F1108/E1108</f>
        <v>2.4315000000000002</v>
      </c>
      <c r="B1108">
        <v>2224</v>
      </c>
      <c r="C1108" s="3" t="s">
        <v>2225</v>
      </c>
      <c r="D1108" s="3" t="s">
        <v>6334</v>
      </c>
      <c r="E1108" s="5">
        <v>10000</v>
      </c>
      <c r="F1108" s="5">
        <v>24315</v>
      </c>
      <c r="G1108" t="s">
        <v>8219</v>
      </c>
      <c r="H1108" t="s">
        <v>8224</v>
      </c>
      <c r="I1108" t="s">
        <v>8246</v>
      </c>
      <c r="J1108">
        <v>1477767600</v>
      </c>
      <c r="K1108">
        <v>1475337675</v>
      </c>
      <c r="L1108" t="b">
        <v>0</v>
      </c>
      <c r="M1108">
        <v>296</v>
      </c>
      <c r="N1108" t="b">
        <v>1</v>
      </c>
      <c r="O1108" t="s">
        <v>8297</v>
      </c>
      <c r="P1108" s="9">
        <f>IFERROR(F1108/M1108,"NULL")</f>
        <v>82.145270270270274</v>
      </c>
      <c r="Q1108" t="str">
        <f>LEFT(O1108,SEARCH("/",O1108,1)-1)</f>
        <v>games</v>
      </c>
      <c r="R1108" t="str">
        <f>RIGHT(O1108,LEN(O1108)-SEARCH("/",O1108,1))</f>
        <v>tabletop games</v>
      </c>
      <c r="S1108" s="17">
        <f>(((K1108/60)/60)/24)+DATE(1970,1,1)</f>
        <v>42644.667534722219</v>
      </c>
      <c r="T1108" s="15">
        <f>(((J1108/60)/60)/24)+DATE(1970,1,1)</f>
        <v>42672.791666666672</v>
      </c>
      <c r="U1108" t="b">
        <f>AND(L1108,N1108)</f>
        <v>0</v>
      </c>
    </row>
    <row r="1109" spans="1:21" ht="20" customHeight="1" x14ac:dyDescent="0.35">
      <c r="A1109" s="13">
        <f>F1109/E1109</f>
        <v>9.4483338095238096</v>
      </c>
      <c r="B1109">
        <v>2225</v>
      </c>
      <c r="C1109" s="3" t="s">
        <v>2226</v>
      </c>
      <c r="D1109" s="3" t="s">
        <v>6335</v>
      </c>
      <c r="E1109" s="5">
        <v>21000</v>
      </c>
      <c r="F1109" s="5">
        <v>198415.01</v>
      </c>
      <c r="G1109" t="s">
        <v>8219</v>
      </c>
      <c r="H1109" t="s">
        <v>8225</v>
      </c>
      <c r="I1109" t="s">
        <v>8247</v>
      </c>
      <c r="J1109">
        <v>1411326015</v>
      </c>
      <c r="K1109">
        <v>1408734015</v>
      </c>
      <c r="L1109" t="b">
        <v>0</v>
      </c>
      <c r="M1109">
        <v>1204</v>
      </c>
      <c r="N1109" t="b">
        <v>1</v>
      </c>
      <c r="O1109" t="s">
        <v>8297</v>
      </c>
      <c r="P1109" s="9">
        <f>IFERROR(F1109/M1109,"NULL")</f>
        <v>164.79651993355483</v>
      </c>
      <c r="Q1109" t="str">
        <f>LEFT(O1109,SEARCH("/",O1109,1)-1)</f>
        <v>games</v>
      </c>
      <c r="R1109" t="str">
        <f>RIGHT(O1109,LEN(O1109)-SEARCH("/",O1109,1))</f>
        <v>tabletop games</v>
      </c>
      <c r="S1109" s="17">
        <f>(((K1109/60)/60)/24)+DATE(1970,1,1)</f>
        <v>41873.79184027778</v>
      </c>
      <c r="T1109" s="15">
        <f>(((J1109/60)/60)/24)+DATE(1970,1,1)</f>
        <v>41903.79184027778</v>
      </c>
      <c r="U1109" t="b">
        <f>AND(L1109,N1109)</f>
        <v>0</v>
      </c>
    </row>
    <row r="1110" spans="1:21" ht="20" customHeight="1" x14ac:dyDescent="0.35">
      <c r="A1110" s="13">
        <f>F1110/E1110</f>
        <v>1.0846283333333333</v>
      </c>
      <c r="B1110">
        <v>2226</v>
      </c>
      <c r="C1110" s="3" t="s">
        <v>2227</v>
      </c>
      <c r="D1110" s="3" t="s">
        <v>6336</v>
      </c>
      <c r="E1110" s="5">
        <v>18000</v>
      </c>
      <c r="F1110" s="5">
        <v>19523.310000000001</v>
      </c>
      <c r="G1110" t="s">
        <v>8219</v>
      </c>
      <c r="H1110" t="s">
        <v>8224</v>
      </c>
      <c r="I1110" t="s">
        <v>8246</v>
      </c>
      <c r="J1110">
        <v>1455253140</v>
      </c>
      <c r="K1110">
        <v>1452625822</v>
      </c>
      <c r="L1110" t="b">
        <v>0</v>
      </c>
      <c r="M1110">
        <v>321</v>
      </c>
      <c r="N1110" t="b">
        <v>1</v>
      </c>
      <c r="O1110" t="s">
        <v>8297</v>
      </c>
      <c r="P1110" s="9">
        <f>IFERROR(F1110/M1110,"NULL")</f>
        <v>60.820280373831778</v>
      </c>
      <c r="Q1110" t="str">
        <f>LEFT(O1110,SEARCH("/",O1110,1)-1)</f>
        <v>games</v>
      </c>
      <c r="R1110" t="str">
        <f>RIGHT(O1110,LEN(O1110)-SEARCH("/",O1110,1))</f>
        <v>tabletop games</v>
      </c>
      <c r="S1110" s="17">
        <f>(((K1110/60)/60)/24)+DATE(1970,1,1)</f>
        <v>42381.79886574074</v>
      </c>
      <c r="T1110" s="15">
        <f>(((J1110/60)/60)/24)+DATE(1970,1,1)</f>
        <v>42412.207638888889</v>
      </c>
      <c r="U1110" t="b">
        <f>AND(L1110,N1110)</f>
        <v>0</v>
      </c>
    </row>
    <row r="1111" spans="1:21" ht="20" customHeight="1" x14ac:dyDescent="0.35">
      <c r="A1111" s="13">
        <f>F1111/E1111</f>
        <v>1.5737692307692308</v>
      </c>
      <c r="B1111">
        <v>2227</v>
      </c>
      <c r="C1111" s="3" t="s">
        <v>2228</v>
      </c>
      <c r="D1111" s="3" t="s">
        <v>6337</v>
      </c>
      <c r="E1111" s="5">
        <v>13000</v>
      </c>
      <c r="F1111" s="5">
        <v>20459</v>
      </c>
      <c r="G1111" t="s">
        <v>8219</v>
      </c>
      <c r="H1111" t="s">
        <v>8225</v>
      </c>
      <c r="I1111" t="s">
        <v>8247</v>
      </c>
      <c r="J1111">
        <v>1384374155</v>
      </c>
      <c r="K1111">
        <v>1381778555</v>
      </c>
      <c r="L1111" t="b">
        <v>0</v>
      </c>
      <c r="M1111">
        <v>301</v>
      </c>
      <c r="N1111" t="b">
        <v>1</v>
      </c>
      <c r="O1111" t="s">
        <v>8297</v>
      </c>
      <c r="P1111" s="9">
        <f>IFERROR(F1111/M1111,"NULL")</f>
        <v>67.970099667774093</v>
      </c>
      <c r="Q1111" t="str">
        <f>LEFT(O1111,SEARCH("/",O1111,1)-1)</f>
        <v>games</v>
      </c>
      <c r="R1111" t="str">
        <f>RIGHT(O1111,LEN(O1111)-SEARCH("/",O1111,1))</f>
        <v>tabletop games</v>
      </c>
      <c r="S1111" s="17">
        <f>(((K1111/60)/60)/24)+DATE(1970,1,1)</f>
        <v>41561.807349537034</v>
      </c>
      <c r="T1111" s="15">
        <f>(((J1111/60)/60)/24)+DATE(1970,1,1)</f>
        <v>41591.849016203705</v>
      </c>
      <c r="U1111" t="b">
        <f>AND(L1111,N1111)</f>
        <v>0</v>
      </c>
    </row>
    <row r="1112" spans="1:21" ht="20" customHeight="1" x14ac:dyDescent="0.35">
      <c r="A1112" s="13">
        <f>F1112/E1112</f>
        <v>11.744899999999999</v>
      </c>
      <c r="B1112">
        <v>2228</v>
      </c>
      <c r="C1112" s="3" t="s">
        <v>2229</v>
      </c>
      <c r="D1112" s="3" t="s">
        <v>6338</v>
      </c>
      <c r="E1112" s="5">
        <v>1000</v>
      </c>
      <c r="F1112" s="5">
        <v>11744.9</v>
      </c>
      <c r="G1112" t="s">
        <v>8219</v>
      </c>
      <c r="H1112" t="s">
        <v>8236</v>
      </c>
      <c r="I1112" t="s">
        <v>8249</v>
      </c>
      <c r="J1112">
        <v>1439707236</v>
      </c>
      <c r="K1112">
        <v>1437115236</v>
      </c>
      <c r="L1112" t="b">
        <v>0</v>
      </c>
      <c r="M1112">
        <v>144</v>
      </c>
      <c r="N1112" t="b">
        <v>1</v>
      </c>
      <c r="O1112" t="s">
        <v>8297</v>
      </c>
      <c r="P1112" s="9">
        <f>IFERROR(F1112/M1112,"NULL")</f>
        <v>81.561805555555551</v>
      </c>
      <c r="Q1112" t="str">
        <f>LEFT(O1112,SEARCH("/",O1112,1)-1)</f>
        <v>games</v>
      </c>
      <c r="R1112" t="str">
        <f>RIGHT(O1112,LEN(O1112)-SEARCH("/",O1112,1))</f>
        <v>tabletop games</v>
      </c>
      <c r="S1112" s="17">
        <f>(((K1112/60)/60)/24)+DATE(1970,1,1)</f>
        <v>42202.278194444443</v>
      </c>
      <c r="T1112" s="15">
        <f>(((J1112/60)/60)/24)+DATE(1970,1,1)</f>
        <v>42232.278194444443</v>
      </c>
      <c r="U1112" t="b">
        <f>AND(L1112,N1112)</f>
        <v>0</v>
      </c>
    </row>
    <row r="1113" spans="1:21" ht="20" customHeight="1" x14ac:dyDescent="0.35">
      <c r="A1113" s="13">
        <f>F1113/E1113</f>
        <v>1.7104755366949576</v>
      </c>
      <c r="B1113">
        <v>2229</v>
      </c>
      <c r="C1113" s="3" t="s">
        <v>2230</v>
      </c>
      <c r="D1113" s="3" t="s">
        <v>6339</v>
      </c>
      <c r="E1113" s="5">
        <v>8012</v>
      </c>
      <c r="F1113" s="5">
        <v>13704.33</v>
      </c>
      <c r="G1113" t="s">
        <v>8219</v>
      </c>
      <c r="H1113" t="s">
        <v>8224</v>
      </c>
      <c r="I1113" t="s">
        <v>8246</v>
      </c>
      <c r="J1113">
        <v>1378180800</v>
      </c>
      <c r="K1113">
        <v>1375113391</v>
      </c>
      <c r="L1113" t="b">
        <v>0</v>
      </c>
      <c r="M1113">
        <v>539</v>
      </c>
      <c r="N1113" t="b">
        <v>1</v>
      </c>
      <c r="O1113" t="s">
        <v>8297</v>
      </c>
      <c r="P1113" s="9">
        <f>IFERROR(F1113/M1113,"NULL")</f>
        <v>25.42547309833024</v>
      </c>
      <c r="Q1113" t="str">
        <f>LEFT(O1113,SEARCH("/",O1113,1)-1)</f>
        <v>games</v>
      </c>
      <c r="R1113" t="str">
        <f>RIGHT(O1113,LEN(O1113)-SEARCH("/",O1113,1))</f>
        <v>tabletop games</v>
      </c>
      <c r="S1113" s="17">
        <f>(((K1113/60)/60)/24)+DATE(1970,1,1)</f>
        <v>41484.664247685185</v>
      </c>
      <c r="T1113" s="15">
        <f>(((J1113/60)/60)/24)+DATE(1970,1,1)</f>
        <v>41520.166666666664</v>
      </c>
      <c r="U1113" t="b">
        <f>AND(L1113,N1113)</f>
        <v>0</v>
      </c>
    </row>
    <row r="1114" spans="1:21" ht="20" customHeight="1" x14ac:dyDescent="0.35">
      <c r="A1114" s="13">
        <f>F1114/E1114</f>
        <v>1.2595294117647058</v>
      </c>
      <c r="B1114">
        <v>2230</v>
      </c>
      <c r="C1114" s="3" t="s">
        <v>2231</v>
      </c>
      <c r="D1114" s="3" t="s">
        <v>6340</v>
      </c>
      <c r="E1114" s="5">
        <v>8500</v>
      </c>
      <c r="F1114" s="5">
        <v>10706</v>
      </c>
      <c r="G1114" t="s">
        <v>8219</v>
      </c>
      <c r="H1114" t="s">
        <v>8224</v>
      </c>
      <c r="I1114" t="s">
        <v>8246</v>
      </c>
      <c r="J1114">
        <v>1398460127</v>
      </c>
      <c r="K1114">
        <v>1395868127</v>
      </c>
      <c r="L1114" t="b">
        <v>0</v>
      </c>
      <c r="M1114">
        <v>498</v>
      </c>
      <c r="N1114" t="b">
        <v>1</v>
      </c>
      <c r="O1114" t="s">
        <v>8297</v>
      </c>
      <c r="P1114" s="9">
        <f>IFERROR(F1114/M1114,"NULL")</f>
        <v>21.497991967871485</v>
      </c>
      <c r="Q1114" t="str">
        <f>LEFT(O1114,SEARCH("/",O1114,1)-1)</f>
        <v>games</v>
      </c>
      <c r="R1114" t="str">
        <f>RIGHT(O1114,LEN(O1114)-SEARCH("/",O1114,1))</f>
        <v>tabletop games</v>
      </c>
      <c r="S1114" s="17">
        <f>(((K1114/60)/60)/24)+DATE(1970,1,1)</f>
        <v>41724.881099537037</v>
      </c>
      <c r="T1114" s="15">
        <f>(((J1114/60)/60)/24)+DATE(1970,1,1)</f>
        <v>41754.881099537037</v>
      </c>
      <c r="U1114" t="b">
        <f>AND(L1114,N1114)</f>
        <v>0</v>
      </c>
    </row>
    <row r="1115" spans="1:21" ht="20" customHeight="1" x14ac:dyDescent="0.35">
      <c r="A1115" s="13">
        <f>F1115/E1115</f>
        <v>12.121296000000001</v>
      </c>
      <c r="B1115">
        <v>2231</v>
      </c>
      <c r="C1115" s="3" t="s">
        <v>2232</v>
      </c>
      <c r="D1115" s="3" t="s">
        <v>6341</v>
      </c>
      <c r="E1115" s="5">
        <v>2500</v>
      </c>
      <c r="F1115" s="5">
        <v>30303.24</v>
      </c>
      <c r="G1115" t="s">
        <v>8219</v>
      </c>
      <c r="H1115" t="s">
        <v>8224</v>
      </c>
      <c r="I1115" t="s">
        <v>8246</v>
      </c>
      <c r="J1115">
        <v>1372136400</v>
      </c>
      <c r="K1115">
        <v>1369864301</v>
      </c>
      <c r="L1115" t="b">
        <v>0</v>
      </c>
      <c r="M1115">
        <v>1113</v>
      </c>
      <c r="N1115" t="b">
        <v>1</v>
      </c>
      <c r="O1115" t="s">
        <v>8297</v>
      </c>
      <c r="P1115" s="9">
        <f>IFERROR(F1115/M1115,"NULL")</f>
        <v>27.226630727762803</v>
      </c>
      <c r="Q1115" t="str">
        <f>LEFT(O1115,SEARCH("/",O1115,1)-1)</f>
        <v>games</v>
      </c>
      <c r="R1115" t="str">
        <f>RIGHT(O1115,LEN(O1115)-SEARCH("/",O1115,1))</f>
        <v>tabletop games</v>
      </c>
      <c r="S1115" s="17">
        <f>(((K1115/60)/60)/24)+DATE(1970,1,1)</f>
        <v>41423.910891203705</v>
      </c>
      <c r="T1115" s="15">
        <f>(((J1115/60)/60)/24)+DATE(1970,1,1)</f>
        <v>41450.208333333336</v>
      </c>
      <c r="U1115" t="b">
        <f>AND(L1115,N1115)</f>
        <v>0</v>
      </c>
    </row>
    <row r="1116" spans="1:21" ht="20" customHeight="1" x14ac:dyDescent="0.35">
      <c r="A1116" s="13">
        <f>F1116/E1116</f>
        <v>4.9580000000000002</v>
      </c>
      <c r="B1116">
        <v>2232</v>
      </c>
      <c r="C1116" s="3" t="s">
        <v>2233</v>
      </c>
      <c r="D1116" s="3" t="s">
        <v>6342</v>
      </c>
      <c r="E1116" s="5">
        <v>5000</v>
      </c>
      <c r="F1116" s="5">
        <v>24790</v>
      </c>
      <c r="G1116" t="s">
        <v>8219</v>
      </c>
      <c r="H1116" t="s">
        <v>8224</v>
      </c>
      <c r="I1116" t="s">
        <v>8246</v>
      </c>
      <c r="J1116">
        <v>1405738800</v>
      </c>
      <c r="K1116">
        <v>1402945408</v>
      </c>
      <c r="L1116" t="b">
        <v>0</v>
      </c>
      <c r="M1116">
        <v>988</v>
      </c>
      <c r="N1116" t="b">
        <v>1</v>
      </c>
      <c r="O1116" t="s">
        <v>8297</v>
      </c>
      <c r="P1116" s="9">
        <f>IFERROR(F1116/M1116,"NULL")</f>
        <v>25.091093117408906</v>
      </c>
      <c r="Q1116" t="str">
        <f>LEFT(O1116,SEARCH("/",O1116,1)-1)</f>
        <v>games</v>
      </c>
      <c r="R1116" t="str">
        <f>RIGHT(O1116,LEN(O1116)-SEARCH("/",O1116,1))</f>
        <v>tabletop games</v>
      </c>
      <c r="S1116" s="17">
        <f>(((K1116/60)/60)/24)+DATE(1970,1,1)</f>
        <v>41806.794074074074</v>
      </c>
      <c r="T1116" s="15">
        <f>(((J1116/60)/60)/24)+DATE(1970,1,1)</f>
        <v>41839.125</v>
      </c>
      <c r="U1116" t="b">
        <f>AND(L1116,N1116)</f>
        <v>0</v>
      </c>
    </row>
    <row r="1117" spans="1:21" ht="20" customHeight="1" x14ac:dyDescent="0.35">
      <c r="A1117" s="13">
        <f>F1117/E1117</f>
        <v>3.3203999999999998</v>
      </c>
      <c r="B1117">
        <v>2233</v>
      </c>
      <c r="C1117" s="3" t="s">
        <v>2234</v>
      </c>
      <c r="D1117" s="3" t="s">
        <v>6343</v>
      </c>
      <c r="E1117" s="5">
        <v>2500</v>
      </c>
      <c r="F1117" s="5">
        <v>8301</v>
      </c>
      <c r="G1117" t="s">
        <v>8219</v>
      </c>
      <c r="H1117" t="s">
        <v>8225</v>
      </c>
      <c r="I1117" t="s">
        <v>8247</v>
      </c>
      <c r="J1117">
        <v>1450051200</v>
      </c>
      <c r="K1117">
        <v>1448269539</v>
      </c>
      <c r="L1117" t="b">
        <v>0</v>
      </c>
      <c r="M1117">
        <v>391</v>
      </c>
      <c r="N1117" t="b">
        <v>1</v>
      </c>
      <c r="O1117" t="s">
        <v>8297</v>
      </c>
      <c r="P1117" s="9">
        <f>IFERROR(F1117/M1117,"NULL")</f>
        <v>21.230179028132991</v>
      </c>
      <c r="Q1117" t="str">
        <f>LEFT(O1117,SEARCH("/",O1117,1)-1)</f>
        <v>games</v>
      </c>
      <c r="R1117" t="str">
        <f>RIGHT(O1117,LEN(O1117)-SEARCH("/",O1117,1))</f>
        <v>tabletop games</v>
      </c>
      <c r="S1117" s="17">
        <f>(((K1117/60)/60)/24)+DATE(1970,1,1)</f>
        <v>42331.378923611104</v>
      </c>
      <c r="T1117" s="15">
        <f>(((J1117/60)/60)/24)+DATE(1970,1,1)</f>
        <v>42352</v>
      </c>
      <c r="U1117" t="b">
        <f>AND(L1117,N1117)</f>
        <v>0</v>
      </c>
    </row>
    <row r="1118" spans="1:21" ht="20" customHeight="1" x14ac:dyDescent="0.35">
      <c r="A1118" s="13">
        <f>F1118/E1118</f>
        <v>11.65</v>
      </c>
      <c r="B1118">
        <v>2234</v>
      </c>
      <c r="C1118" s="3" t="s">
        <v>2235</v>
      </c>
      <c r="D1118" s="3" t="s">
        <v>6344</v>
      </c>
      <c r="E1118" s="5">
        <v>100</v>
      </c>
      <c r="F1118" s="5">
        <v>1165</v>
      </c>
      <c r="G1118" t="s">
        <v>8219</v>
      </c>
      <c r="H1118" t="s">
        <v>8224</v>
      </c>
      <c r="I1118" t="s">
        <v>8246</v>
      </c>
      <c r="J1118">
        <v>1483645647</v>
      </c>
      <c r="K1118">
        <v>1481053647</v>
      </c>
      <c r="L1118" t="b">
        <v>0</v>
      </c>
      <c r="M1118">
        <v>28</v>
      </c>
      <c r="N1118" t="b">
        <v>1</v>
      </c>
      <c r="O1118" t="s">
        <v>8297</v>
      </c>
      <c r="P1118" s="9">
        <f>IFERROR(F1118/M1118,"NULL")</f>
        <v>41.607142857142854</v>
      </c>
      <c r="Q1118" t="str">
        <f>LEFT(O1118,SEARCH("/",O1118,1)-1)</f>
        <v>games</v>
      </c>
      <c r="R1118" t="str">
        <f>RIGHT(O1118,LEN(O1118)-SEARCH("/",O1118,1))</f>
        <v>tabletop games</v>
      </c>
      <c r="S1118" s="17">
        <f>(((K1118/60)/60)/24)+DATE(1970,1,1)</f>
        <v>42710.824618055558</v>
      </c>
      <c r="T1118" s="15">
        <f>(((J1118/60)/60)/24)+DATE(1970,1,1)</f>
        <v>42740.824618055558</v>
      </c>
      <c r="U1118" t="b">
        <f>AND(L1118,N1118)</f>
        <v>0</v>
      </c>
    </row>
    <row r="1119" spans="1:21" ht="20" customHeight="1" x14ac:dyDescent="0.35">
      <c r="A1119" s="13">
        <f>F1119/E1119</f>
        <v>1.5331538461538461</v>
      </c>
      <c r="B1119">
        <v>2235</v>
      </c>
      <c r="C1119" s="3" t="s">
        <v>2236</v>
      </c>
      <c r="D1119" s="3" t="s">
        <v>6345</v>
      </c>
      <c r="E1119" s="5">
        <v>13000</v>
      </c>
      <c r="F1119" s="5">
        <v>19931</v>
      </c>
      <c r="G1119" t="s">
        <v>8219</v>
      </c>
      <c r="H1119" t="s">
        <v>8229</v>
      </c>
      <c r="I1119" t="s">
        <v>8251</v>
      </c>
      <c r="J1119">
        <v>1427585511</v>
      </c>
      <c r="K1119">
        <v>1424997111</v>
      </c>
      <c r="L1119" t="b">
        <v>0</v>
      </c>
      <c r="M1119">
        <v>147</v>
      </c>
      <c r="N1119" t="b">
        <v>1</v>
      </c>
      <c r="O1119" t="s">
        <v>8297</v>
      </c>
      <c r="P1119" s="9">
        <f>IFERROR(F1119/M1119,"NULL")</f>
        <v>135.58503401360545</v>
      </c>
      <c r="Q1119" t="str">
        <f>LEFT(O1119,SEARCH("/",O1119,1)-1)</f>
        <v>games</v>
      </c>
      <c r="R1119" t="str">
        <f>RIGHT(O1119,LEN(O1119)-SEARCH("/",O1119,1))</f>
        <v>tabletop games</v>
      </c>
      <c r="S1119" s="17">
        <f>(((K1119/60)/60)/24)+DATE(1970,1,1)</f>
        <v>42062.022118055553</v>
      </c>
      <c r="T1119" s="15">
        <f>(((J1119/60)/60)/24)+DATE(1970,1,1)</f>
        <v>42091.980451388896</v>
      </c>
      <c r="U1119" t="b">
        <f>AND(L1119,N1119)</f>
        <v>0</v>
      </c>
    </row>
    <row r="1120" spans="1:21" ht="20" customHeight="1" x14ac:dyDescent="0.35">
      <c r="A1120" s="13">
        <f>F1120/E1120</f>
        <v>5.3710714285714287</v>
      </c>
      <c r="B1120">
        <v>2236</v>
      </c>
      <c r="C1120" s="3" t="s">
        <v>2237</v>
      </c>
      <c r="D1120" s="3" t="s">
        <v>6346</v>
      </c>
      <c r="E1120" s="5">
        <v>2800</v>
      </c>
      <c r="F1120" s="5">
        <v>15039</v>
      </c>
      <c r="G1120" t="s">
        <v>8219</v>
      </c>
      <c r="H1120" t="s">
        <v>8224</v>
      </c>
      <c r="I1120" t="s">
        <v>8246</v>
      </c>
      <c r="J1120">
        <v>1454338123</v>
      </c>
      <c r="K1120">
        <v>1451746123</v>
      </c>
      <c r="L1120" t="b">
        <v>0</v>
      </c>
      <c r="M1120">
        <v>680</v>
      </c>
      <c r="N1120" t="b">
        <v>1</v>
      </c>
      <c r="O1120" t="s">
        <v>8297</v>
      </c>
      <c r="P1120" s="9">
        <f>IFERROR(F1120/M1120,"NULL")</f>
        <v>22.116176470588236</v>
      </c>
      <c r="Q1120" t="str">
        <f>LEFT(O1120,SEARCH("/",O1120,1)-1)</f>
        <v>games</v>
      </c>
      <c r="R1120" t="str">
        <f>RIGHT(O1120,LEN(O1120)-SEARCH("/",O1120,1))</f>
        <v>tabletop games</v>
      </c>
      <c r="S1120" s="17">
        <f>(((K1120/60)/60)/24)+DATE(1970,1,1)</f>
        <v>42371.617164351846</v>
      </c>
      <c r="T1120" s="15">
        <f>(((J1120/60)/60)/24)+DATE(1970,1,1)</f>
        <v>42401.617164351846</v>
      </c>
      <c r="U1120" t="b">
        <f>AND(L1120,N1120)</f>
        <v>0</v>
      </c>
    </row>
    <row r="1121" spans="1:21" ht="20" customHeight="1" x14ac:dyDescent="0.35">
      <c r="A1121" s="13">
        <f>F1121/E1121</f>
        <v>3.5292777777777777</v>
      </c>
      <c r="B1121">
        <v>2237</v>
      </c>
      <c r="C1121" s="3" t="s">
        <v>2238</v>
      </c>
      <c r="D1121" s="3" t="s">
        <v>6347</v>
      </c>
      <c r="E1121" s="5">
        <v>18000</v>
      </c>
      <c r="F1121" s="5">
        <v>63527</v>
      </c>
      <c r="G1121" t="s">
        <v>8219</v>
      </c>
      <c r="H1121" t="s">
        <v>8224</v>
      </c>
      <c r="I1121" t="s">
        <v>8246</v>
      </c>
      <c r="J1121">
        <v>1415779140</v>
      </c>
      <c r="K1121">
        <v>1412294683</v>
      </c>
      <c r="L1121" t="b">
        <v>0</v>
      </c>
      <c r="M1121">
        <v>983</v>
      </c>
      <c r="N1121" t="b">
        <v>1</v>
      </c>
      <c r="O1121" t="s">
        <v>8297</v>
      </c>
      <c r="P1121" s="9">
        <f>IFERROR(F1121/M1121,"NULL")</f>
        <v>64.625635808748726</v>
      </c>
      <c r="Q1121" t="str">
        <f>LEFT(O1121,SEARCH("/",O1121,1)-1)</f>
        <v>games</v>
      </c>
      <c r="R1121" t="str">
        <f>RIGHT(O1121,LEN(O1121)-SEARCH("/",O1121,1))</f>
        <v>tabletop games</v>
      </c>
      <c r="S1121" s="17">
        <f>(((K1121/60)/60)/24)+DATE(1970,1,1)</f>
        <v>41915.003275462965</v>
      </c>
      <c r="T1121" s="15">
        <f>(((J1121/60)/60)/24)+DATE(1970,1,1)</f>
        <v>41955.332638888889</v>
      </c>
      <c r="U1121" t="b">
        <f>AND(L1121,N1121)</f>
        <v>0</v>
      </c>
    </row>
    <row r="1122" spans="1:21" ht="20" customHeight="1" x14ac:dyDescent="0.35">
      <c r="A1122" s="13">
        <f>F1122/E1122</f>
        <v>1.3740000000000001</v>
      </c>
      <c r="B1122">
        <v>2238</v>
      </c>
      <c r="C1122" s="3" t="s">
        <v>2239</v>
      </c>
      <c r="D1122" s="3" t="s">
        <v>6348</v>
      </c>
      <c r="E1122" s="5">
        <v>4000</v>
      </c>
      <c r="F1122" s="5">
        <v>5496</v>
      </c>
      <c r="G1122" t="s">
        <v>8219</v>
      </c>
      <c r="H1122" t="s">
        <v>8236</v>
      </c>
      <c r="I1122" t="s">
        <v>8249</v>
      </c>
      <c r="J1122">
        <v>1489157716</v>
      </c>
      <c r="K1122">
        <v>1486565716</v>
      </c>
      <c r="L1122" t="b">
        <v>0</v>
      </c>
      <c r="M1122">
        <v>79</v>
      </c>
      <c r="N1122" t="b">
        <v>1</v>
      </c>
      <c r="O1122" t="s">
        <v>8297</v>
      </c>
      <c r="P1122" s="9">
        <f>IFERROR(F1122/M1122,"NULL")</f>
        <v>69.569620253164558</v>
      </c>
      <c r="Q1122" t="str">
        <f>LEFT(O1122,SEARCH("/",O1122,1)-1)</f>
        <v>games</v>
      </c>
      <c r="R1122" t="str">
        <f>RIGHT(O1122,LEN(O1122)-SEARCH("/",O1122,1))</f>
        <v>tabletop games</v>
      </c>
      <c r="S1122" s="17">
        <f>(((K1122/60)/60)/24)+DATE(1970,1,1)</f>
        <v>42774.621712962966</v>
      </c>
      <c r="T1122" s="15">
        <f>(((J1122/60)/60)/24)+DATE(1970,1,1)</f>
        <v>42804.621712962966</v>
      </c>
      <c r="U1122" t="b">
        <f>AND(L1122,N1122)</f>
        <v>0</v>
      </c>
    </row>
    <row r="1123" spans="1:21" ht="20" customHeight="1" x14ac:dyDescent="0.35">
      <c r="A1123" s="13">
        <f>F1123/E1123</f>
        <v>1.2802667999999999</v>
      </c>
      <c r="B1123">
        <v>2239</v>
      </c>
      <c r="C1123" s="3" t="s">
        <v>2240</v>
      </c>
      <c r="D1123" s="3" t="s">
        <v>6349</v>
      </c>
      <c r="E1123" s="5">
        <v>25000</v>
      </c>
      <c r="F1123" s="5">
        <v>32006.67</v>
      </c>
      <c r="G1123" t="s">
        <v>8219</v>
      </c>
      <c r="H1123" t="s">
        <v>8224</v>
      </c>
      <c r="I1123" t="s">
        <v>8246</v>
      </c>
      <c r="J1123">
        <v>1385870520</v>
      </c>
      <c r="K1123">
        <v>1382742014</v>
      </c>
      <c r="L1123" t="b">
        <v>0</v>
      </c>
      <c r="M1123">
        <v>426</v>
      </c>
      <c r="N1123" t="b">
        <v>1</v>
      </c>
      <c r="O1123" t="s">
        <v>8297</v>
      </c>
      <c r="P1123" s="9">
        <f>IFERROR(F1123/M1123,"NULL")</f>
        <v>75.133028169014082</v>
      </c>
      <c r="Q1123" t="str">
        <f>LEFT(O1123,SEARCH("/",O1123,1)-1)</f>
        <v>games</v>
      </c>
      <c r="R1123" t="str">
        <f>RIGHT(O1123,LEN(O1123)-SEARCH("/",O1123,1))</f>
        <v>tabletop games</v>
      </c>
      <c r="S1123" s="17">
        <f>(((K1123/60)/60)/24)+DATE(1970,1,1)</f>
        <v>41572.958495370374</v>
      </c>
      <c r="T1123" s="15">
        <f>(((J1123/60)/60)/24)+DATE(1970,1,1)</f>
        <v>41609.168055555558</v>
      </c>
      <c r="U1123" t="b">
        <f>AND(L1123,N1123)</f>
        <v>0</v>
      </c>
    </row>
    <row r="1124" spans="1:21" ht="20" customHeight="1" x14ac:dyDescent="0.35">
      <c r="A1124" s="13">
        <f>F1124/E1124</f>
        <v>2.7067999999999999</v>
      </c>
      <c r="B1124">
        <v>2240</v>
      </c>
      <c r="C1124" s="3" t="s">
        <v>2241</v>
      </c>
      <c r="D1124" s="3" t="s">
        <v>6350</v>
      </c>
      <c r="E1124" s="5">
        <v>5000</v>
      </c>
      <c r="F1124" s="5">
        <v>13534</v>
      </c>
      <c r="G1124" t="s">
        <v>8219</v>
      </c>
      <c r="H1124" t="s">
        <v>8224</v>
      </c>
      <c r="I1124" t="s">
        <v>8246</v>
      </c>
      <c r="J1124">
        <v>1461354544</v>
      </c>
      <c r="K1124">
        <v>1458762544</v>
      </c>
      <c r="L1124" t="b">
        <v>0</v>
      </c>
      <c r="M1124">
        <v>96</v>
      </c>
      <c r="N1124" t="b">
        <v>1</v>
      </c>
      <c r="O1124" t="s">
        <v>8297</v>
      </c>
      <c r="P1124" s="9">
        <f>IFERROR(F1124/M1124,"NULL")</f>
        <v>140.97916666666666</v>
      </c>
      <c r="Q1124" t="str">
        <f>LEFT(O1124,SEARCH("/",O1124,1)-1)</f>
        <v>games</v>
      </c>
      <c r="R1124" t="str">
        <f>RIGHT(O1124,LEN(O1124)-SEARCH("/",O1124,1))</f>
        <v>tabletop games</v>
      </c>
      <c r="S1124" s="17">
        <f>(((K1124/60)/60)/24)+DATE(1970,1,1)</f>
        <v>42452.825740740736</v>
      </c>
      <c r="T1124" s="15">
        <f>(((J1124/60)/60)/24)+DATE(1970,1,1)</f>
        <v>42482.825740740736</v>
      </c>
      <c r="U1124" t="b">
        <f>AND(L1124,N1124)</f>
        <v>0</v>
      </c>
    </row>
    <row r="1125" spans="1:21" ht="20" customHeight="1" x14ac:dyDescent="0.35">
      <c r="A1125" s="13">
        <f>F1125/E1125</f>
        <v>8.0640000000000001</v>
      </c>
      <c r="B1125">
        <v>2241</v>
      </c>
      <c r="C1125" s="3" t="s">
        <v>2242</v>
      </c>
      <c r="D1125" s="3" t="s">
        <v>6351</v>
      </c>
      <c r="E1125" s="5">
        <v>1000</v>
      </c>
      <c r="F1125" s="5">
        <v>8064</v>
      </c>
      <c r="G1125" t="s">
        <v>8219</v>
      </c>
      <c r="H1125" t="s">
        <v>8225</v>
      </c>
      <c r="I1125" t="s">
        <v>8247</v>
      </c>
      <c r="J1125">
        <v>1488484300</v>
      </c>
      <c r="K1125">
        <v>1485892300</v>
      </c>
      <c r="L1125" t="b">
        <v>0</v>
      </c>
      <c r="M1125">
        <v>163</v>
      </c>
      <c r="N1125" t="b">
        <v>1</v>
      </c>
      <c r="O1125" t="s">
        <v>8297</v>
      </c>
      <c r="P1125" s="9">
        <f>IFERROR(F1125/M1125,"NULL")</f>
        <v>49.472392638036808</v>
      </c>
      <c r="Q1125" t="str">
        <f>LEFT(O1125,SEARCH("/",O1125,1)-1)</f>
        <v>games</v>
      </c>
      <c r="R1125" t="str">
        <f>RIGHT(O1125,LEN(O1125)-SEARCH("/",O1125,1))</f>
        <v>tabletop games</v>
      </c>
      <c r="S1125" s="17">
        <f>(((K1125/60)/60)/24)+DATE(1970,1,1)</f>
        <v>42766.827546296292</v>
      </c>
      <c r="T1125" s="15">
        <f>(((J1125/60)/60)/24)+DATE(1970,1,1)</f>
        <v>42796.827546296292</v>
      </c>
      <c r="U1125" t="b">
        <f>AND(L1125,N1125)</f>
        <v>0</v>
      </c>
    </row>
    <row r="1126" spans="1:21" ht="20" customHeight="1" x14ac:dyDescent="0.35">
      <c r="A1126" s="13">
        <f>F1126/E1126</f>
        <v>13.600976000000001</v>
      </c>
      <c r="B1126">
        <v>2242</v>
      </c>
      <c r="C1126" s="3" t="s">
        <v>2243</v>
      </c>
      <c r="D1126" s="3" t="s">
        <v>6352</v>
      </c>
      <c r="E1126" s="5">
        <v>10000</v>
      </c>
      <c r="F1126" s="5">
        <v>136009.76</v>
      </c>
      <c r="G1126" t="s">
        <v>8219</v>
      </c>
      <c r="H1126" t="s">
        <v>8224</v>
      </c>
      <c r="I1126" t="s">
        <v>8246</v>
      </c>
      <c r="J1126">
        <v>1385521320</v>
      </c>
      <c r="K1126">
        <v>1382449733</v>
      </c>
      <c r="L1126" t="b">
        <v>0</v>
      </c>
      <c r="M1126">
        <v>2525</v>
      </c>
      <c r="N1126" t="b">
        <v>1</v>
      </c>
      <c r="O1126" t="s">
        <v>8297</v>
      </c>
      <c r="P1126" s="9">
        <f>IFERROR(F1126/M1126,"NULL")</f>
        <v>53.865251485148519</v>
      </c>
      <c r="Q1126" t="str">
        <f>LEFT(O1126,SEARCH("/",O1126,1)-1)</f>
        <v>games</v>
      </c>
      <c r="R1126" t="str">
        <f>RIGHT(O1126,LEN(O1126)-SEARCH("/",O1126,1))</f>
        <v>tabletop games</v>
      </c>
      <c r="S1126" s="17">
        <f>(((K1126/60)/60)/24)+DATE(1970,1,1)</f>
        <v>41569.575613425928</v>
      </c>
      <c r="T1126" s="15">
        <f>(((J1126/60)/60)/24)+DATE(1970,1,1)</f>
        <v>41605.126388888886</v>
      </c>
      <c r="U1126" t="b">
        <f>AND(L1126,N1126)</f>
        <v>0</v>
      </c>
    </row>
    <row r="1127" spans="1:21" ht="20" customHeight="1" x14ac:dyDescent="0.35">
      <c r="A1127" s="13">
        <f>F1127/E1127</f>
        <v>9302.5</v>
      </c>
      <c r="B1127">
        <v>2243</v>
      </c>
      <c r="C1127" s="3" t="s">
        <v>2244</v>
      </c>
      <c r="D1127" s="3" t="s">
        <v>6353</v>
      </c>
      <c r="E1127" s="5">
        <v>1</v>
      </c>
      <c r="F1127" s="5">
        <v>9302.5</v>
      </c>
      <c r="G1127" t="s">
        <v>8219</v>
      </c>
      <c r="H1127" t="s">
        <v>8224</v>
      </c>
      <c r="I1127" t="s">
        <v>8246</v>
      </c>
      <c r="J1127">
        <v>1489374000</v>
      </c>
      <c r="K1127">
        <v>1488823290</v>
      </c>
      <c r="L1127" t="b">
        <v>0</v>
      </c>
      <c r="M1127">
        <v>2035</v>
      </c>
      <c r="N1127" t="b">
        <v>1</v>
      </c>
      <c r="O1127" t="s">
        <v>8297</v>
      </c>
      <c r="P1127" s="9">
        <f>IFERROR(F1127/M1127,"NULL")</f>
        <v>4.5712530712530715</v>
      </c>
      <c r="Q1127" t="str">
        <f>LEFT(O1127,SEARCH("/",O1127,1)-1)</f>
        <v>games</v>
      </c>
      <c r="R1127" t="str">
        <f>RIGHT(O1127,LEN(O1127)-SEARCH("/",O1127,1))</f>
        <v>tabletop games</v>
      </c>
      <c r="S1127" s="17">
        <f>(((K1127/60)/60)/24)+DATE(1970,1,1)</f>
        <v>42800.751041666663</v>
      </c>
      <c r="T1127" s="15">
        <f>(((J1127/60)/60)/24)+DATE(1970,1,1)</f>
        <v>42807.125</v>
      </c>
      <c r="U1127" t="b">
        <f>AND(L1127,N1127)</f>
        <v>0</v>
      </c>
    </row>
    <row r="1128" spans="1:21" ht="20" customHeight="1" x14ac:dyDescent="0.35">
      <c r="A1128" s="13">
        <f>F1128/E1128</f>
        <v>3.7702</v>
      </c>
      <c r="B1128">
        <v>2244</v>
      </c>
      <c r="C1128" s="3" t="s">
        <v>2245</v>
      </c>
      <c r="D1128" s="3" t="s">
        <v>6354</v>
      </c>
      <c r="E1128" s="5">
        <v>5000</v>
      </c>
      <c r="F1128" s="5">
        <v>18851</v>
      </c>
      <c r="G1128" t="s">
        <v>8219</v>
      </c>
      <c r="H1128" t="s">
        <v>8224</v>
      </c>
      <c r="I1128" t="s">
        <v>8246</v>
      </c>
      <c r="J1128">
        <v>1476649800</v>
      </c>
      <c r="K1128">
        <v>1475609946</v>
      </c>
      <c r="L1128" t="b">
        <v>0</v>
      </c>
      <c r="M1128">
        <v>290</v>
      </c>
      <c r="N1128" t="b">
        <v>1</v>
      </c>
      <c r="O1128" t="s">
        <v>8297</v>
      </c>
      <c r="P1128" s="9">
        <f>IFERROR(F1128/M1128,"NULL")</f>
        <v>65.00344827586207</v>
      </c>
      <c r="Q1128" t="str">
        <f>LEFT(O1128,SEARCH("/",O1128,1)-1)</f>
        <v>games</v>
      </c>
      <c r="R1128" t="str">
        <f>RIGHT(O1128,LEN(O1128)-SEARCH("/",O1128,1))</f>
        <v>tabletop games</v>
      </c>
      <c r="S1128" s="17">
        <f>(((K1128/60)/60)/24)+DATE(1970,1,1)</f>
        <v>42647.818819444445</v>
      </c>
      <c r="T1128" s="15">
        <f>(((J1128/60)/60)/24)+DATE(1970,1,1)</f>
        <v>42659.854166666672</v>
      </c>
      <c r="U1128" t="b">
        <f>AND(L1128,N1128)</f>
        <v>0</v>
      </c>
    </row>
    <row r="1129" spans="1:21" ht="20" customHeight="1" x14ac:dyDescent="0.35">
      <c r="A1129" s="13">
        <f>F1129/E1129</f>
        <v>26.47025</v>
      </c>
      <c r="B1129">
        <v>2245</v>
      </c>
      <c r="C1129" s="3" t="s">
        <v>2246</v>
      </c>
      <c r="D1129" s="3" t="s">
        <v>6355</v>
      </c>
      <c r="E1129" s="5">
        <v>4000</v>
      </c>
      <c r="F1129" s="5">
        <v>105881</v>
      </c>
      <c r="G1129" t="s">
        <v>8219</v>
      </c>
      <c r="H1129" t="s">
        <v>8224</v>
      </c>
      <c r="I1129" t="s">
        <v>8246</v>
      </c>
      <c r="J1129">
        <v>1393005600</v>
      </c>
      <c r="K1129">
        <v>1390323617</v>
      </c>
      <c r="L1129" t="b">
        <v>0</v>
      </c>
      <c r="M1129">
        <v>1980</v>
      </c>
      <c r="N1129" t="b">
        <v>1</v>
      </c>
      <c r="O1129" t="s">
        <v>8297</v>
      </c>
      <c r="P1129" s="9">
        <f>IFERROR(F1129/M1129,"NULL")</f>
        <v>53.475252525252522</v>
      </c>
      <c r="Q1129" t="str">
        <f>LEFT(O1129,SEARCH("/",O1129,1)-1)</f>
        <v>games</v>
      </c>
      <c r="R1129" t="str">
        <f>RIGHT(O1129,LEN(O1129)-SEARCH("/",O1129,1))</f>
        <v>tabletop games</v>
      </c>
      <c r="S1129" s="17">
        <f>(((K1129/60)/60)/24)+DATE(1970,1,1)</f>
        <v>41660.708530092597</v>
      </c>
      <c r="T1129" s="15">
        <f>(((J1129/60)/60)/24)+DATE(1970,1,1)</f>
        <v>41691.75</v>
      </c>
      <c r="U1129" t="b">
        <f>AND(L1129,N1129)</f>
        <v>0</v>
      </c>
    </row>
    <row r="1130" spans="1:21" ht="20" customHeight="1" x14ac:dyDescent="0.35">
      <c r="A1130" s="13">
        <f>F1130/E1130</f>
        <v>1.0012000000000001</v>
      </c>
      <c r="B1130">
        <v>2246</v>
      </c>
      <c r="C1130" s="3" t="s">
        <v>2247</v>
      </c>
      <c r="D1130" s="3" t="s">
        <v>6356</v>
      </c>
      <c r="E1130" s="5">
        <v>2500</v>
      </c>
      <c r="F1130" s="5">
        <v>2503</v>
      </c>
      <c r="G1130" t="s">
        <v>8219</v>
      </c>
      <c r="H1130" t="s">
        <v>8225</v>
      </c>
      <c r="I1130" t="s">
        <v>8247</v>
      </c>
      <c r="J1130">
        <v>1441393210</v>
      </c>
      <c r="K1130">
        <v>1438801210</v>
      </c>
      <c r="L1130" t="b">
        <v>0</v>
      </c>
      <c r="M1130">
        <v>57</v>
      </c>
      <c r="N1130" t="b">
        <v>1</v>
      </c>
      <c r="O1130" t="s">
        <v>8297</v>
      </c>
      <c r="P1130" s="9">
        <f>IFERROR(F1130/M1130,"NULL")</f>
        <v>43.912280701754383</v>
      </c>
      <c r="Q1130" t="str">
        <f>LEFT(O1130,SEARCH("/",O1130,1)-1)</f>
        <v>games</v>
      </c>
      <c r="R1130" t="str">
        <f>RIGHT(O1130,LEN(O1130)-SEARCH("/",O1130,1))</f>
        <v>tabletop games</v>
      </c>
      <c r="S1130" s="17">
        <f>(((K1130/60)/60)/24)+DATE(1970,1,1)</f>
        <v>42221.79178240741</v>
      </c>
      <c r="T1130" s="15">
        <f>(((J1130/60)/60)/24)+DATE(1970,1,1)</f>
        <v>42251.79178240741</v>
      </c>
      <c r="U1130" t="b">
        <f>AND(L1130,N1130)</f>
        <v>0</v>
      </c>
    </row>
    <row r="1131" spans="1:21" ht="20" customHeight="1" x14ac:dyDescent="0.35">
      <c r="A1131" s="13">
        <f>F1131/E1131</f>
        <v>1.0445405405405406</v>
      </c>
      <c r="B1131">
        <v>2247</v>
      </c>
      <c r="C1131" s="3" t="s">
        <v>2248</v>
      </c>
      <c r="D1131" s="3" t="s">
        <v>6357</v>
      </c>
      <c r="E1131" s="5">
        <v>18500</v>
      </c>
      <c r="F1131" s="5">
        <v>19324</v>
      </c>
      <c r="G1131" t="s">
        <v>8219</v>
      </c>
      <c r="H1131" t="s">
        <v>8224</v>
      </c>
      <c r="I1131" t="s">
        <v>8246</v>
      </c>
      <c r="J1131">
        <v>1438185565</v>
      </c>
      <c r="K1131">
        <v>1436975965</v>
      </c>
      <c r="L1131" t="b">
        <v>0</v>
      </c>
      <c r="M1131">
        <v>380</v>
      </c>
      <c r="N1131" t="b">
        <v>1</v>
      </c>
      <c r="O1131" t="s">
        <v>8297</v>
      </c>
      <c r="P1131" s="9">
        <f>IFERROR(F1131/M1131,"NULL")</f>
        <v>50.852631578947367</v>
      </c>
      <c r="Q1131" t="str">
        <f>LEFT(O1131,SEARCH("/",O1131,1)-1)</f>
        <v>games</v>
      </c>
      <c r="R1131" t="str">
        <f>RIGHT(O1131,LEN(O1131)-SEARCH("/",O1131,1))</f>
        <v>tabletop games</v>
      </c>
      <c r="S1131" s="17">
        <f>(((K1131/60)/60)/24)+DATE(1970,1,1)</f>
        <v>42200.666261574079</v>
      </c>
      <c r="T1131" s="15">
        <f>(((J1131/60)/60)/24)+DATE(1970,1,1)</f>
        <v>42214.666261574079</v>
      </c>
      <c r="U1131" t="b">
        <f>AND(L1131,N1131)</f>
        <v>0</v>
      </c>
    </row>
    <row r="1132" spans="1:21" ht="20" customHeight="1" x14ac:dyDescent="0.35">
      <c r="A1132" s="13">
        <f>F1132/E1132</f>
        <v>1.0721428571428571</v>
      </c>
      <c r="B1132">
        <v>2248</v>
      </c>
      <c r="C1132" s="3" t="s">
        <v>2249</v>
      </c>
      <c r="D1132" s="3" t="s">
        <v>6358</v>
      </c>
      <c r="E1132" s="5">
        <v>7000</v>
      </c>
      <c r="F1132" s="5">
        <v>7505</v>
      </c>
      <c r="G1132" t="s">
        <v>8219</v>
      </c>
      <c r="H1132" t="s">
        <v>8225</v>
      </c>
      <c r="I1132" t="s">
        <v>8247</v>
      </c>
      <c r="J1132">
        <v>1481749278</v>
      </c>
      <c r="K1132">
        <v>1479157278</v>
      </c>
      <c r="L1132" t="b">
        <v>0</v>
      </c>
      <c r="M1132">
        <v>128</v>
      </c>
      <c r="N1132" t="b">
        <v>1</v>
      </c>
      <c r="O1132" t="s">
        <v>8297</v>
      </c>
      <c r="P1132" s="9">
        <f>IFERROR(F1132/M1132,"NULL")</f>
        <v>58.6328125</v>
      </c>
      <c r="Q1132" t="str">
        <f>LEFT(O1132,SEARCH("/",O1132,1)-1)</f>
        <v>games</v>
      </c>
      <c r="R1132" t="str">
        <f>RIGHT(O1132,LEN(O1132)-SEARCH("/",O1132,1))</f>
        <v>tabletop games</v>
      </c>
      <c r="S1132" s="17">
        <f>(((K1132/60)/60)/24)+DATE(1970,1,1)</f>
        <v>42688.875902777778</v>
      </c>
      <c r="T1132" s="15">
        <f>(((J1132/60)/60)/24)+DATE(1970,1,1)</f>
        <v>42718.875902777778</v>
      </c>
      <c r="U1132" t="b">
        <f>AND(L1132,N1132)</f>
        <v>0</v>
      </c>
    </row>
    <row r="1133" spans="1:21" ht="20" customHeight="1" x14ac:dyDescent="0.35">
      <c r="A1133" s="13">
        <f>F1133/E1133</f>
        <v>1.6877142857142857</v>
      </c>
      <c r="B1133">
        <v>2249</v>
      </c>
      <c r="C1133" s="3" t="s">
        <v>2250</v>
      </c>
      <c r="D1133" s="3" t="s">
        <v>6359</v>
      </c>
      <c r="E1133" s="5">
        <v>3500</v>
      </c>
      <c r="F1133" s="5">
        <v>5907</v>
      </c>
      <c r="G1133" t="s">
        <v>8219</v>
      </c>
      <c r="H1133" t="s">
        <v>8224</v>
      </c>
      <c r="I1133" t="s">
        <v>8246</v>
      </c>
      <c r="J1133">
        <v>1364917965</v>
      </c>
      <c r="K1133">
        <v>1362329565</v>
      </c>
      <c r="L1133" t="b">
        <v>0</v>
      </c>
      <c r="M1133">
        <v>180</v>
      </c>
      <c r="N1133" t="b">
        <v>1</v>
      </c>
      <c r="O1133" t="s">
        <v>8297</v>
      </c>
      <c r="P1133" s="9">
        <f>IFERROR(F1133/M1133,"NULL")</f>
        <v>32.81666666666667</v>
      </c>
      <c r="Q1133" t="str">
        <f>LEFT(O1133,SEARCH("/",O1133,1)-1)</f>
        <v>games</v>
      </c>
      <c r="R1133" t="str">
        <f>RIGHT(O1133,LEN(O1133)-SEARCH("/",O1133,1))</f>
        <v>tabletop games</v>
      </c>
      <c r="S1133" s="17">
        <f>(((K1133/60)/60)/24)+DATE(1970,1,1)</f>
        <v>41336.703298611108</v>
      </c>
      <c r="T1133" s="15">
        <f>(((J1133/60)/60)/24)+DATE(1970,1,1)</f>
        <v>41366.661631944444</v>
      </c>
      <c r="U1133" t="b">
        <f>AND(L1133,N1133)</f>
        <v>0</v>
      </c>
    </row>
    <row r="1134" spans="1:21" ht="20" customHeight="1" x14ac:dyDescent="0.35">
      <c r="A1134" s="13">
        <f>F1134/E1134</f>
        <v>9.7511200000000002</v>
      </c>
      <c r="B1134">
        <v>2250</v>
      </c>
      <c r="C1134" s="3" t="s">
        <v>2251</v>
      </c>
      <c r="D1134" s="3" t="s">
        <v>6360</v>
      </c>
      <c r="E1134" s="5">
        <v>25000</v>
      </c>
      <c r="F1134" s="5">
        <v>243778</v>
      </c>
      <c r="G1134" t="s">
        <v>8219</v>
      </c>
      <c r="H1134" t="s">
        <v>8224</v>
      </c>
      <c r="I1134" t="s">
        <v>8246</v>
      </c>
      <c r="J1134">
        <v>1480727273</v>
      </c>
      <c r="K1134">
        <v>1478131673</v>
      </c>
      <c r="L1134" t="b">
        <v>0</v>
      </c>
      <c r="M1134">
        <v>571</v>
      </c>
      <c r="N1134" t="b">
        <v>1</v>
      </c>
      <c r="O1134" t="s">
        <v>8297</v>
      </c>
      <c r="P1134" s="9">
        <f>IFERROR(F1134/M1134,"NULL")</f>
        <v>426.93169877408059</v>
      </c>
      <c r="Q1134" t="str">
        <f>LEFT(O1134,SEARCH("/",O1134,1)-1)</f>
        <v>games</v>
      </c>
      <c r="R1134" t="str">
        <f>RIGHT(O1134,LEN(O1134)-SEARCH("/",O1134,1))</f>
        <v>tabletop games</v>
      </c>
      <c r="S1134" s="17">
        <f>(((K1134/60)/60)/24)+DATE(1970,1,1)</f>
        <v>42677.005474537036</v>
      </c>
      <c r="T1134" s="15">
        <f>(((J1134/60)/60)/24)+DATE(1970,1,1)</f>
        <v>42707.0471412037</v>
      </c>
      <c r="U1134" t="b">
        <f>AND(L1134,N1134)</f>
        <v>0</v>
      </c>
    </row>
    <row r="1135" spans="1:21" ht="20" customHeight="1" x14ac:dyDescent="0.35">
      <c r="A1135" s="13">
        <f>F1135/E1135</f>
        <v>1.3444929411764706</v>
      </c>
      <c r="B1135">
        <v>2251</v>
      </c>
      <c r="C1135" s="3" t="s">
        <v>2252</v>
      </c>
      <c r="D1135" s="3" t="s">
        <v>6361</v>
      </c>
      <c r="E1135" s="5">
        <v>8500</v>
      </c>
      <c r="F1135" s="5">
        <v>11428.19</v>
      </c>
      <c r="G1135" t="s">
        <v>8219</v>
      </c>
      <c r="H1135" t="s">
        <v>8224</v>
      </c>
      <c r="I1135" t="s">
        <v>8246</v>
      </c>
      <c r="J1135">
        <v>1408177077</v>
      </c>
      <c r="K1135">
        <v>1406362677</v>
      </c>
      <c r="L1135" t="b">
        <v>0</v>
      </c>
      <c r="M1135">
        <v>480</v>
      </c>
      <c r="N1135" t="b">
        <v>1</v>
      </c>
      <c r="O1135" t="s">
        <v>8297</v>
      </c>
      <c r="P1135" s="9">
        <f>IFERROR(F1135/M1135,"NULL")</f>
        <v>23.808729166666669</v>
      </c>
      <c r="Q1135" t="str">
        <f>LEFT(O1135,SEARCH("/",O1135,1)-1)</f>
        <v>games</v>
      </c>
      <c r="R1135" t="str">
        <f>RIGHT(O1135,LEN(O1135)-SEARCH("/",O1135,1))</f>
        <v>tabletop games</v>
      </c>
      <c r="S1135" s="17">
        <f>(((K1135/60)/60)/24)+DATE(1970,1,1)</f>
        <v>41846.34579861111</v>
      </c>
      <c r="T1135" s="15">
        <f>(((J1135/60)/60)/24)+DATE(1970,1,1)</f>
        <v>41867.34579861111</v>
      </c>
      <c r="U1135" t="b">
        <f>AND(L1135,N1135)</f>
        <v>0</v>
      </c>
    </row>
    <row r="1136" spans="1:21" ht="20" customHeight="1" x14ac:dyDescent="0.35">
      <c r="A1136" s="13">
        <f>F1136/E1136</f>
        <v>2.722777777777778</v>
      </c>
      <c r="B1136">
        <v>2252</v>
      </c>
      <c r="C1136" s="3" t="s">
        <v>2253</v>
      </c>
      <c r="D1136" s="3" t="s">
        <v>6362</v>
      </c>
      <c r="E1136" s="5">
        <v>9000</v>
      </c>
      <c r="F1136" s="5">
        <v>24505</v>
      </c>
      <c r="G1136" t="s">
        <v>8219</v>
      </c>
      <c r="H1136" t="s">
        <v>8227</v>
      </c>
      <c r="I1136" t="s">
        <v>8249</v>
      </c>
      <c r="J1136">
        <v>1470469938</v>
      </c>
      <c r="K1136">
        <v>1469173938</v>
      </c>
      <c r="L1136" t="b">
        <v>0</v>
      </c>
      <c r="M1136">
        <v>249</v>
      </c>
      <c r="N1136" t="b">
        <v>1</v>
      </c>
      <c r="O1136" t="s">
        <v>8297</v>
      </c>
      <c r="P1136" s="9">
        <f>IFERROR(F1136/M1136,"NULL")</f>
        <v>98.413654618473899</v>
      </c>
      <c r="Q1136" t="str">
        <f>LEFT(O1136,SEARCH("/",O1136,1)-1)</f>
        <v>games</v>
      </c>
      <c r="R1136" t="str">
        <f>RIGHT(O1136,LEN(O1136)-SEARCH("/",O1136,1))</f>
        <v>tabletop games</v>
      </c>
      <c r="S1136" s="17">
        <f>(((K1136/60)/60)/24)+DATE(1970,1,1)</f>
        <v>42573.327986111108</v>
      </c>
      <c r="T1136" s="15">
        <f>(((J1136/60)/60)/24)+DATE(1970,1,1)</f>
        <v>42588.327986111108</v>
      </c>
      <c r="U1136" t="b">
        <f>AND(L1136,N1136)</f>
        <v>0</v>
      </c>
    </row>
    <row r="1137" spans="1:21" ht="20" customHeight="1" x14ac:dyDescent="0.35">
      <c r="A1137" s="13">
        <f>F1137/E1137</f>
        <v>1.1268750000000001</v>
      </c>
      <c r="B1137">
        <v>2253</v>
      </c>
      <c r="C1137" s="3" t="s">
        <v>2254</v>
      </c>
      <c r="D1137" s="3" t="s">
        <v>6363</v>
      </c>
      <c r="E1137" s="5">
        <v>8000</v>
      </c>
      <c r="F1137" s="5">
        <v>9015</v>
      </c>
      <c r="G1137" t="s">
        <v>8219</v>
      </c>
      <c r="H1137" t="s">
        <v>8224</v>
      </c>
      <c r="I1137" t="s">
        <v>8246</v>
      </c>
      <c r="J1137">
        <v>1447862947</v>
      </c>
      <c r="K1137">
        <v>1445267347</v>
      </c>
      <c r="L1137" t="b">
        <v>0</v>
      </c>
      <c r="M1137">
        <v>84</v>
      </c>
      <c r="N1137" t="b">
        <v>1</v>
      </c>
      <c r="O1137" t="s">
        <v>8297</v>
      </c>
      <c r="P1137" s="9">
        <f>IFERROR(F1137/M1137,"NULL")</f>
        <v>107.32142857142857</v>
      </c>
      <c r="Q1137" t="str">
        <f>LEFT(O1137,SEARCH("/",O1137,1)-1)</f>
        <v>games</v>
      </c>
      <c r="R1137" t="str">
        <f>RIGHT(O1137,LEN(O1137)-SEARCH("/",O1137,1))</f>
        <v>tabletop games</v>
      </c>
      <c r="S1137" s="17">
        <f>(((K1137/60)/60)/24)+DATE(1970,1,1)</f>
        <v>42296.631331018521</v>
      </c>
      <c r="T1137" s="15">
        <f>(((J1137/60)/60)/24)+DATE(1970,1,1)</f>
        <v>42326.672997685186</v>
      </c>
      <c r="U1137" t="b">
        <f>AND(L1137,N1137)</f>
        <v>0</v>
      </c>
    </row>
    <row r="1138" spans="1:21" ht="20" customHeight="1" x14ac:dyDescent="0.35">
      <c r="A1138" s="13">
        <f>F1138/E1138</f>
        <v>4.5979999999999999</v>
      </c>
      <c r="B1138">
        <v>2254</v>
      </c>
      <c r="C1138" s="3" t="s">
        <v>2255</v>
      </c>
      <c r="D1138" s="3" t="s">
        <v>6364</v>
      </c>
      <c r="E1138" s="5">
        <v>500</v>
      </c>
      <c r="F1138" s="5">
        <v>2299</v>
      </c>
      <c r="G1138" t="s">
        <v>8219</v>
      </c>
      <c r="H1138" t="s">
        <v>8224</v>
      </c>
      <c r="I1138" t="s">
        <v>8246</v>
      </c>
      <c r="J1138">
        <v>1485271968</v>
      </c>
      <c r="K1138">
        <v>1484667168</v>
      </c>
      <c r="L1138" t="b">
        <v>0</v>
      </c>
      <c r="M1138">
        <v>197</v>
      </c>
      <c r="N1138" t="b">
        <v>1</v>
      </c>
      <c r="O1138" t="s">
        <v>8297</v>
      </c>
      <c r="P1138" s="9">
        <f>IFERROR(F1138/M1138,"NULL")</f>
        <v>11.67005076142132</v>
      </c>
      <c r="Q1138" t="str">
        <f>LEFT(O1138,SEARCH("/",O1138,1)-1)</f>
        <v>games</v>
      </c>
      <c r="R1138" t="str">
        <f>RIGHT(O1138,LEN(O1138)-SEARCH("/",O1138,1))</f>
        <v>tabletop games</v>
      </c>
      <c r="S1138" s="17">
        <f>(((K1138/60)/60)/24)+DATE(1970,1,1)</f>
        <v>42752.647777777776</v>
      </c>
      <c r="T1138" s="15">
        <f>(((J1138/60)/60)/24)+DATE(1970,1,1)</f>
        <v>42759.647777777776</v>
      </c>
      <c r="U1138" t="b">
        <f>AND(L1138,N1138)</f>
        <v>0</v>
      </c>
    </row>
    <row r="1139" spans="1:21" ht="20" customHeight="1" x14ac:dyDescent="0.35">
      <c r="A1139" s="13">
        <f>F1139/E1139</f>
        <v>2.8665822784810127</v>
      </c>
      <c r="B1139">
        <v>2255</v>
      </c>
      <c r="C1139" s="3" t="s">
        <v>2256</v>
      </c>
      <c r="D1139" s="3" t="s">
        <v>6365</v>
      </c>
      <c r="E1139" s="5">
        <v>3950</v>
      </c>
      <c r="F1139" s="5">
        <v>11323</v>
      </c>
      <c r="G1139" t="s">
        <v>8219</v>
      </c>
      <c r="H1139" t="s">
        <v>8224</v>
      </c>
      <c r="I1139" t="s">
        <v>8246</v>
      </c>
      <c r="J1139">
        <v>1462661451</v>
      </c>
      <c r="K1139">
        <v>1460069451</v>
      </c>
      <c r="L1139" t="b">
        <v>0</v>
      </c>
      <c r="M1139">
        <v>271</v>
      </c>
      <c r="N1139" t="b">
        <v>1</v>
      </c>
      <c r="O1139" t="s">
        <v>8297</v>
      </c>
      <c r="P1139" s="9">
        <f>IFERROR(F1139/M1139,"NULL")</f>
        <v>41.782287822878232</v>
      </c>
      <c r="Q1139" t="str">
        <f>LEFT(O1139,SEARCH("/",O1139,1)-1)</f>
        <v>games</v>
      </c>
      <c r="R1139" t="str">
        <f>RIGHT(O1139,LEN(O1139)-SEARCH("/",O1139,1))</f>
        <v>tabletop games</v>
      </c>
      <c r="S1139" s="17">
        <f>(((K1139/60)/60)/24)+DATE(1970,1,1)</f>
        <v>42467.951979166668</v>
      </c>
      <c r="T1139" s="15">
        <f>(((J1139/60)/60)/24)+DATE(1970,1,1)</f>
        <v>42497.951979166668</v>
      </c>
      <c r="U1139" t="b">
        <f>AND(L1139,N1139)</f>
        <v>0</v>
      </c>
    </row>
    <row r="1140" spans="1:21" ht="20" customHeight="1" x14ac:dyDescent="0.35">
      <c r="A1140" s="13">
        <f>F1140/E1140</f>
        <v>2.2270833333333333</v>
      </c>
      <c r="B1140">
        <v>2256</v>
      </c>
      <c r="C1140" s="3" t="s">
        <v>2257</v>
      </c>
      <c r="D1140" s="3" t="s">
        <v>6366</v>
      </c>
      <c r="E1140" s="5">
        <v>480</v>
      </c>
      <c r="F1140" s="5">
        <v>1069</v>
      </c>
      <c r="G1140" t="s">
        <v>8219</v>
      </c>
      <c r="H1140" t="s">
        <v>8225</v>
      </c>
      <c r="I1140" t="s">
        <v>8247</v>
      </c>
      <c r="J1140">
        <v>1479811846</v>
      </c>
      <c r="K1140">
        <v>1478602246</v>
      </c>
      <c r="L1140" t="b">
        <v>0</v>
      </c>
      <c r="M1140">
        <v>50</v>
      </c>
      <c r="N1140" t="b">
        <v>1</v>
      </c>
      <c r="O1140" t="s">
        <v>8297</v>
      </c>
      <c r="P1140" s="9">
        <f>IFERROR(F1140/M1140,"NULL")</f>
        <v>21.38</v>
      </c>
      <c r="Q1140" t="str">
        <f>LEFT(O1140,SEARCH("/",O1140,1)-1)</f>
        <v>games</v>
      </c>
      <c r="R1140" t="str">
        <f>RIGHT(O1140,LEN(O1140)-SEARCH("/",O1140,1))</f>
        <v>tabletop games</v>
      </c>
      <c r="S1140" s="17">
        <f>(((K1140/60)/60)/24)+DATE(1970,1,1)</f>
        <v>42682.451921296291</v>
      </c>
      <c r="T1140" s="15">
        <f>(((J1140/60)/60)/24)+DATE(1970,1,1)</f>
        <v>42696.451921296291</v>
      </c>
      <c r="U1140" t="b">
        <f>AND(L1140,N1140)</f>
        <v>0</v>
      </c>
    </row>
    <row r="1141" spans="1:21" ht="20" customHeight="1" x14ac:dyDescent="0.35">
      <c r="A1141" s="13">
        <f>F1141/E1141</f>
        <v>6.3613999999999997</v>
      </c>
      <c r="B1141">
        <v>2257</v>
      </c>
      <c r="C1141" s="3" t="s">
        <v>2258</v>
      </c>
      <c r="D1141" s="3" t="s">
        <v>6367</v>
      </c>
      <c r="E1141" s="5">
        <v>2500</v>
      </c>
      <c r="F1141" s="5">
        <v>15903.5</v>
      </c>
      <c r="G1141" t="s">
        <v>8219</v>
      </c>
      <c r="H1141" t="s">
        <v>8225</v>
      </c>
      <c r="I1141" t="s">
        <v>8247</v>
      </c>
      <c r="J1141">
        <v>1466377200</v>
      </c>
      <c r="K1141">
        <v>1463351329</v>
      </c>
      <c r="L1141" t="b">
        <v>0</v>
      </c>
      <c r="M1141">
        <v>169</v>
      </c>
      <c r="N1141" t="b">
        <v>1</v>
      </c>
      <c r="O1141" t="s">
        <v>8297</v>
      </c>
      <c r="P1141" s="9">
        <f>IFERROR(F1141/M1141,"NULL")</f>
        <v>94.103550295857985</v>
      </c>
      <c r="Q1141" t="str">
        <f>LEFT(O1141,SEARCH("/",O1141,1)-1)</f>
        <v>games</v>
      </c>
      <c r="R1141" t="str">
        <f>RIGHT(O1141,LEN(O1141)-SEARCH("/",O1141,1))</f>
        <v>tabletop games</v>
      </c>
      <c r="S1141" s="17">
        <f>(((K1141/60)/60)/24)+DATE(1970,1,1)</f>
        <v>42505.936678240745</v>
      </c>
      <c r="T1141" s="15">
        <f>(((J1141/60)/60)/24)+DATE(1970,1,1)</f>
        <v>42540.958333333328</v>
      </c>
      <c r="U1141" t="b">
        <f>AND(L1141,N1141)</f>
        <v>0</v>
      </c>
    </row>
    <row r="1142" spans="1:21" ht="20" customHeight="1" x14ac:dyDescent="0.35">
      <c r="A1142" s="13">
        <f>F1142/E1142</f>
        <v>1.4650000000000001</v>
      </c>
      <c r="B1142">
        <v>2258</v>
      </c>
      <c r="C1142" s="3" t="s">
        <v>2259</v>
      </c>
      <c r="D1142" s="3" t="s">
        <v>6368</v>
      </c>
      <c r="E1142" s="5">
        <v>2200</v>
      </c>
      <c r="F1142" s="5">
        <v>3223</v>
      </c>
      <c r="G1142" t="s">
        <v>8219</v>
      </c>
      <c r="H1142" t="s">
        <v>8224</v>
      </c>
      <c r="I1142" t="s">
        <v>8246</v>
      </c>
      <c r="J1142">
        <v>1434045687</v>
      </c>
      <c r="K1142">
        <v>1431453687</v>
      </c>
      <c r="L1142" t="b">
        <v>0</v>
      </c>
      <c r="M1142">
        <v>205</v>
      </c>
      <c r="N1142" t="b">
        <v>1</v>
      </c>
      <c r="O1142" t="s">
        <v>8297</v>
      </c>
      <c r="P1142" s="9">
        <f>IFERROR(F1142/M1142,"NULL")</f>
        <v>15.721951219512196</v>
      </c>
      <c r="Q1142" t="str">
        <f>LEFT(O1142,SEARCH("/",O1142,1)-1)</f>
        <v>games</v>
      </c>
      <c r="R1142" t="str">
        <f>RIGHT(O1142,LEN(O1142)-SEARCH("/",O1142,1))</f>
        <v>tabletop games</v>
      </c>
      <c r="S1142" s="17">
        <f>(((K1142/60)/60)/24)+DATE(1970,1,1)</f>
        <v>42136.75100694444</v>
      </c>
      <c r="T1142" s="15">
        <f>(((J1142/60)/60)/24)+DATE(1970,1,1)</f>
        <v>42166.75100694444</v>
      </c>
      <c r="U1142" t="b">
        <f>AND(L1142,N1142)</f>
        <v>0</v>
      </c>
    </row>
    <row r="1143" spans="1:21" ht="20" customHeight="1" x14ac:dyDescent="0.35">
      <c r="A1143" s="13">
        <f>F1143/E1143</f>
        <v>18.670999999999999</v>
      </c>
      <c r="B1143">
        <v>2259</v>
      </c>
      <c r="C1143" s="3" t="s">
        <v>2260</v>
      </c>
      <c r="D1143" s="3" t="s">
        <v>6369</v>
      </c>
      <c r="E1143" s="5">
        <v>1000</v>
      </c>
      <c r="F1143" s="5">
        <v>18671</v>
      </c>
      <c r="G1143" t="s">
        <v>8219</v>
      </c>
      <c r="H1143" t="s">
        <v>8225</v>
      </c>
      <c r="I1143" t="s">
        <v>8247</v>
      </c>
      <c r="J1143">
        <v>1481224736</v>
      </c>
      <c r="K1143">
        <v>1480360736</v>
      </c>
      <c r="L1143" t="b">
        <v>0</v>
      </c>
      <c r="M1143">
        <v>206</v>
      </c>
      <c r="N1143" t="b">
        <v>1</v>
      </c>
      <c r="O1143" t="s">
        <v>8297</v>
      </c>
      <c r="P1143" s="9">
        <f>IFERROR(F1143/M1143,"NULL")</f>
        <v>90.635922330097088</v>
      </c>
      <c r="Q1143" t="str">
        <f>LEFT(O1143,SEARCH("/",O1143,1)-1)</f>
        <v>games</v>
      </c>
      <c r="R1143" t="str">
        <f>RIGHT(O1143,LEN(O1143)-SEARCH("/",O1143,1))</f>
        <v>tabletop games</v>
      </c>
      <c r="S1143" s="17">
        <f>(((K1143/60)/60)/24)+DATE(1970,1,1)</f>
        <v>42702.804814814815</v>
      </c>
      <c r="T1143" s="15">
        <f>(((J1143/60)/60)/24)+DATE(1970,1,1)</f>
        <v>42712.804814814815</v>
      </c>
      <c r="U1143" t="b">
        <f>AND(L1143,N1143)</f>
        <v>0</v>
      </c>
    </row>
    <row r="1144" spans="1:21" ht="20" customHeight="1" x14ac:dyDescent="0.35">
      <c r="A1144" s="13">
        <f>F1144/E1144</f>
        <v>3.2692000000000001</v>
      </c>
      <c r="B1144">
        <v>2260</v>
      </c>
      <c r="C1144" s="3" t="s">
        <v>2261</v>
      </c>
      <c r="D1144" s="3" t="s">
        <v>6370</v>
      </c>
      <c r="E1144" s="5">
        <v>2500</v>
      </c>
      <c r="F1144" s="5">
        <v>8173</v>
      </c>
      <c r="G1144" t="s">
        <v>8219</v>
      </c>
      <c r="H1144" t="s">
        <v>8224</v>
      </c>
      <c r="I1144" t="s">
        <v>8246</v>
      </c>
      <c r="J1144">
        <v>1395876250</v>
      </c>
      <c r="K1144">
        <v>1393287850</v>
      </c>
      <c r="L1144" t="b">
        <v>0</v>
      </c>
      <c r="M1144">
        <v>84</v>
      </c>
      <c r="N1144" t="b">
        <v>1</v>
      </c>
      <c r="O1144" t="s">
        <v>8297</v>
      </c>
      <c r="P1144" s="9">
        <f>IFERROR(F1144/M1144,"NULL")</f>
        <v>97.297619047619051</v>
      </c>
      <c r="Q1144" t="str">
        <f>LEFT(O1144,SEARCH("/",O1144,1)-1)</f>
        <v>games</v>
      </c>
      <c r="R1144" t="str">
        <f>RIGHT(O1144,LEN(O1144)-SEARCH("/",O1144,1))</f>
        <v>tabletop games</v>
      </c>
      <c r="S1144" s="17">
        <f>(((K1144/60)/60)/24)+DATE(1970,1,1)</f>
        <v>41695.016782407409</v>
      </c>
      <c r="T1144" s="15">
        <f>(((J1144/60)/60)/24)+DATE(1970,1,1)</f>
        <v>41724.975115740745</v>
      </c>
      <c r="U1144" t="b">
        <f>AND(L1144,N1144)</f>
        <v>0</v>
      </c>
    </row>
    <row r="1145" spans="1:21" ht="20" customHeight="1" x14ac:dyDescent="0.35">
      <c r="A1145" s="13">
        <f>F1145/E1145</f>
        <v>7.7949999999999999</v>
      </c>
      <c r="B1145">
        <v>2261</v>
      </c>
      <c r="C1145" s="3" t="s">
        <v>2262</v>
      </c>
      <c r="D1145" s="3" t="s">
        <v>6371</v>
      </c>
      <c r="E1145" s="5">
        <v>1000</v>
      </c>
      <c r="F1145" s="5">
        <v>7795</v>
      </c>
      <c r="G1145" t="s">
        <v>8219</v>
      </c>
      <c r="H1145" t="s">
        <v>8226</v>
      </c>
      <c r="I1145" t="s">
        <v>8248</v>
      </c>
      <c r="J1145">
        <v>1487093020</v>
      </c>
      <c r="K1145">
        <v>1485278620</v>
      </c>
      <c r="L1145" t="b">
        <v>0</v>
      </c>
      <c r="M1145">
        <v>210</v>
      </c>
      <c r="N1145" t="b">
        <v>1</v>
      </c>
      <c r="O1145" t="s">
        <v>8297</v>
      </c>
      <c r="P1145" s="9">
        <f>IFERROR(F1145/M1145,"NULL")</f>
        <v>37.11904761904762</v>
      </c>
      <c r="Q1145" t="str">
        <f>LEFT(O1145,SEARCH("/",O1145,1)-1)</f>
        <v>games</v>
      </c>
      <c r="R1145" t="str">
        <f>RIGHT(O1145,LEN(O1145)-SEARCH("/",O1145,1))</f>
        <v>tabletop games</v>
      </c>
      <c r="S1145" s="17">
        <f>(((K1145/60)/60)/24)+DATE(1970,1,1)</f>
        <v>42759.724768518514</v>
      </c>
      <c r="T1145" s="15">
        <f>(((J1145/60)/60)/24)+DATE(1970,1,1)</f>
        <v>42780.724768518514</v>
      </c>
      <c r="U1145" t="b">
        <f>AND(L1145,N1145)</f>
        <v>0</v>
      </c>
    </row>
    <row r="1146" spans="1:21" ht="20" customHeight="1" x14ac:dyDescent="0.35">
      <c r="A1146" s="13">
        <f>F1146/E1146</f>
        <v>1.5415151515151515</v>
      </c>
      <c r="B1146">
        <v>2262</v>
      </c>
      <c r="C1146" s="3" t="s">
        <v>2263</v>
      </c>
      <c r="D1146" s="3" t="s">
        <v>6372</v>
      </c>
      <c r="E1146" s="5">
        <v>3300</v>
      </c>
      <c r="F1146" s="5">
        <v>5087</v>
      </c>
      <c r="G1146" t="s">
        <v>8219</v>
      </c>
      <c r="H1146" t="s">
        <v>8224</v>
      </c>
      <c r="I1146" t="s">
        <v>8246</v>
      </c>
      <c r="J1146">
        <v>1416268800</v>
      </c>
      <c r="K1146">
        <v>1413295358</v>
      </c>
      <c r="L1146" t="b">
        <v>0</v>
      </c>
      <c r="M1146">
        <v>181</v>
      </c>
      <c r="N1146" t="b">
        <v>1</v>
      </c>
      <c r="O1146" t="s">
        <v>8297</v>
      </c>
      <c r="P1146" s="9">
        <f>IFERROR(F1146/M1146,"NULL")</f>
        <v>28.104972375690608</v>
      </c>
      <c r="Q1146" t="str">
        <f>LEFT(O1146,SEARCH("/",O1146,1)-1)</f>
        <v>games</v>
      </c>
      <c r="R1146" t="str">
        <f>RIGHT(O1146,LEN(O1146)-SEARCH("/",O1146,1))</f>
        <v>tabletop games</v>
      </c>
      <c r="S1146" s="17">
        <f>(((K1146/60)/60)/24)+DATE(1970,1,1)</f>
        <v>41926.585162037038</v>
      </c>
      <c r="T1146" s="15">
        <f>(((J1146/60)/60)/24)+DATE(1970,1,1)</f>
        <v>41961</v>
      </c>
      <c r="U1146" t="b">
        <f>AND(L1146,N1146)</f>
        <v>0</v>
      </c>
    </row>
    <row r="1147" spans="1:21" ht="20" customHeight="1" x14ac:dyDescent="0.35">
      <c r="A1147" s="13">
        <f>F1147/E1147</f>
        <v>1.1554666666666666</v>
      </c>
      <c r="B1147">
        <v>2263</v>
      </c>
      <c r="C1147" s="3" t="s">
        <v>2264</v>
      </c>
      <c r="D1147" s="3" t="s">
        <v>6373</v>
      </c>
      <c r="E1147" s="5">
        <v>7500</v>
      </c>
      <c r="F1147" s="5">
        <v>8666</v>
      </c>
      <c r="G1147" t="s">
        <v>8219</v>
      </c>
      <c r="H1147" t="s">
        <v>8235</v>
      </c>
      <c r="I1147" t="s">
        <v>8255</v>
      </c>
      <c r="J1147">
        <v>1422734313</v>
      </c>
      <c r="K1147">
        <v>1420919913</v>
      </c>
      <c r="L1147" t="b">
        <v>0</v>
      </c>
      <c r="M1147">
        <v>60</v>
      </c>
      <c r="N1147" t="b">
        <v>1</v>
      </c>
      <c r="O1147" t="s">
        <v>8297</v>
      </c>
      <c r="P1147" s="9">
        <f>IFERROR(F1147/M1147,"NULL")</f>
        <v>144.43333333333334</v>
      </c>
      <c r="Q1147" t="str">
        <f>LEFT(O1147,SEARCH("/",O1147,1)-1)</f>
        <v>games</v>
      </c>
      <c r="R1147" t="str">
        <f>RIGHT(O1147,LEN(O1147)-SEARCH("/",O1147,1))</f>
        <v>tabletop games</v>
      </c>
      <c r="S1147" s="17">
        <f>(((K1147/60)/60)/24)+DATE(1970,1,1)</f>
        <v>42014.832326388889</v>
      </c>
      <c r="T1147" s="15">
        <f>(((J1147/60)/60)/24)+DATE(1970,1,1)</f>
        <v>42035.832326388889</v>
      </c>
      <c r="U1147" t="b">
        <f>AND(L1147,N1147)</f>
        <v>0</v>
      </c>
    </row>
    <row r="1148" spans="1:21" ht="20" customHeight="1" x14ac:dyDescent="0.35">
      <c r="A1148" s="13">
        <f>F1148/E1148</f>
        <v>1.8003333333333333</v>
      </c>
      <c r="B1148">
        <v>2264</v>
      </c>
      <c r="C1148" s="3" t="s">
        <v>2265</v>
      </c>
      <c r="D1148" s="3" t="s">
        <v>6374</v>
      </c>
      <c r="E1148" s="5">
        <v>6000</v>
      </c>
      <c r="F1148" s="5">
        <v>10802</v>
      </c>
      <c r="G1148" t="s">
        <v>8219</v>
      </c>
      <c r="H1148" t="s">
        <v>8224</v>
      </c>
      <c r="I1148" t="s">
        <v>8246</v>
      </c>
      <c r="J1148">
        <v>1463972400</v>
      </c>
      <c r="K1148">
        <v>1462543114</v>
      </c>
      <c r="L1148" t="b">
        <v>0</v>
      </c>
      <c r="M1148">
        <v>445</v>
      </c>
      <c r="N1148" t="b">
        <v>1</v>
      </c>
      <c r="O1148" t="s">
        <v>8297</v>
      </c>
      <c r="P1148" s="9">
        <f>IFERROR(F1148/M1148,"NULL")</f>
        <v>24.274157303370785</v>
      </c>
      <c r="Q1148" t="str">
        <f>LEFT(O1148,SEARCH("/",O1148,1)-1)</f>
        <v>games</v>
      </c>
      <c r="R1148" t="str">
        <f>RIGHT(O1148,LEN(O1148)-SEARCH("/",O1148,1))</f>
        <v>tabletop games</v>
      </c>
      <c r="S1148" s="17">
        <f>(((K1148/60)/60)/24)+DATE(1970,1,1)</f>
        <v>42496.582337962958</v>
      </c>
      <c r="T1148" s="15">
        <f>(((J1148/60)/60)/24)+DATE(1970,1,1)</f>
        <v>42513.125</v>
      </c>
      <c r="U1148" t="b">
        <f>AND(L1148,N1148)</f>
        <v>0</v>
      </c>
    </row>
    <row r="1149" spans="1:21" ht="20" customHeight="1" x14ac:dyDescent="0.35">
      <c r="A1149" s="13">
        <f>F1149/E1149</f>
        <v>2.9849999999999999</v>
      </c>
      <c r="B1149">
        <v>2265</v>
      </c>
      <c r="C1149" s="3" t="s">
        <v>2266</v>
      </c>
      <c r="D1149" s="3" t="s">
        <v>6375</v>
      </c>
      <c r="E1149" s="5">
        <v>200</v>
      </c>
      <c r="F1149" s="5">
        <v>597</v>
      </c>
      <c r="G1149" t="s">
        <v>8219</v>
      </c>
      <c r="H1149" t="s">
        <v>8225</v>
      </c>
      <c r="I1149" t="s">
        <v>8247</v>
      </c>
      <c r="J1149">
        <v>1479846507</v>
      </c>
      <c r="K1149">
        <v>1479241707</v>
      </c>
      <c r="L1149" t="b">
        <v>0</v>
      </c>
      <c r="M1149">
        <v>17</v>
      </c>
      <c r="N1149" t="b">
        <v>1</v>
      </c>
      <c r="O1149" t="s">
        <v>8297</v>
      </c>
      <c r="P1149" s="9">
        <f>IFERROR(F1149/M1149,"NULL")</f>
        <v>35.117647058823529</v>
      </c>
      <c r="Q1149" t="str">
        <f>LEFT(O1149,SEARCH("/",O1149,1)-1)</f>
        <v>games</v>
      </c>
      <c r="R1149" t="str">
        <f>RIGHT(O1149,LEN(O1149)-SEARCH("/",O1149,1))</f>
        <v>tabletop games</v>
      </c>
      <c r="S1149" s="17">
        <f>(((K1149/60)/60)/24)+DATE(1970,1,1)</f>
        <v>42689.853090277778</v>
      </c>
      <c r="T1149" s="15">
        <f>(((J1149/60)/60)/24)+DATE(1970,1,1)</f>
        <v>42696.853090277778</v>
      </c>
      <c r="U1149" t="b">
        <f>AND(L1149,N1149)</f>
        <v>0</v>
      </c>
    </row>
    <row r="1150" spans="1:21" ht="20" customHeight="1" x14ac:dyDescent="0.35">
      <c r="A1150" s="13">
        <f>F1150/E1150</f>
        <v>3.2026666666666666</v>
      </c>
      <c r="B1150">
        <v>2266</v>
      </c>
      <c r="C1150" s="3" t="s">
        <v>2267</v>
      </c>
      <c r="D1150" s="3" t="s">
        <v>6376</v>
      </c>
      <c r="E1150" s="5">
        <v>1500</v>
      </c>
      <c r="F1150" s="5">
        <v>4804</v>
      </c>
      <c r="G1150" t="s">
        <v>8219</v>
      </c>
      <c r="H1150" t="s">
        <v>8224</v>
      </c>
      <c r="I1150" t="s">
        <v>8246</v>
      </c>
      <c r="J1150">
        <v>1461722400</v>
      </c>
      <c r="K1150">
        <v>1460235592</v>
      </c>
      <c r="L1150" t="b">
        <v>0</v>
      </c>
      <c r="M1150">
        <v>194</v>
      </c>
      <c r="N1150" t="b">
        <v>1</v>
      </c>
      <c r="O1150" t="s">
        <v>8297</v>
      </c>
      <c r="P1150" s="9">
        <f>IFERROR(F1150/M1150,"NULL")</f>
        <v>24.762886597938145</v>
      </c>
      <c r="Q1150" t="str">
        <f>LEFT(O1150,SEARCH("/",O1150,1)-1)</f>
        <v>games</v>
      </c>
      <c r="R1150" t="str">
        <f>RIGHT(O1150,LEN(O1150)-SEARCH("/",O1150,1))</f>
        <v>tabletop games</v>
      </c>
      <c r="S1150" s="17">
        <f>(((K1150/60)/60)/24)+DATE(1970,1,1)</f>
        <v>42469.874907407408</v>
      </c>
      <c r="T1150" s="15">
        <f>(((J1150/60)/60)/24)+DATE(1970,1,1)</f>
        <v>42487.083333333328</v>
      </c>
      <c r="U1150" t="b">
        <f>AND(L1150,N1150)</f>
        <v>0</v>
      </c>
    </row>
    <row r="1151" spans="1:21" ht="20" customHeight="1" x14ac:dyDescent="0.35">
      <c r="A1151" s="13">
        <f>F1151/E1151</f>
        <v>3.80525</v>
      </c>
      <c r="B1151">
        <v>2267</v>
      </c>
      <c r="C1151" s="3" t="s">
        <v>2268</v>
      </c>
      <c r="D1151" s="3" t="s">
        <v>6377</v>
      </c>
      <c r="E1151" s="5">
        <v>20000</v>
      </c>
      <c r="F1151" s="5">
        <v>76105</v>
      </c>
      <c r="G1151" t="s">
        <v>8219</v>
      </c>
      <c r="H1151" t="s">
        <v>8224</v>
      </c>
      <c r="I1151" t="s">
        <v>8246</v>
      </c>
      <c r="J1151">
        <v>1419123600</v>
      </c>
      <c r="K1151">
        <v>1416945297</v>
      </c>
      <c r="L1151" t="b">
        <v>0</v>
      </c>
      <c r="M1151">
        <v>404</v>
      </c>
      <c r="N1151" t="b">
        <v>1</v>
      </c>
      <c r="O1151" t="s">
        <v>8297</v>
      </c>
      <c r="P1151" s="9">
        <f>IFERROR(F1151/M1151,"NULL")</f>
        <v>188.37871287128712</v>
      </c>
      <c r="Q1151" t="str">
        <f>LEFT(O1151,SEARCH("/",O1151,1)-1)</f>
        <v>games</v>
      </c>
      <c r="R1151" t="str">
        <f>RIGHT(O1151,LEN(O1151)-SEARCH("/",O1151,1))</f>
        <v>tabletop games</v>
      </c>
      <c r="S1151" s="17">
        <f>(((K1151/60)/60)/24)+DATE(1970,1,1)</f>
        <v>41968.829826388886</v>
      </c>
      <c r="T1151" s="15">
        <f>(((J1151/60)/60)/24)+DATE(1970,1,1)</f>
        <v>41994.041666666672</v>
      </c>
      <c r="U1151" t="b">
        <f>AND(L1151,N1151)</f>
        <v>0</v>
      </c>
    </row>
    <row r="1152" spans="1:21" ht="20" customHeight="1" x14ac:dyDescent="0.35">
      <c r="A1152" s="13">
        <f>F1152/E1152</f>
        <v>1.026</v>
      </c>
      <c r="B1152">
        <v>2268</v>
      </c>
      <c r="C1152" s="3" t="s">
        <v>2269</v>
      </c>
      <c r="D1152" s="3" t="s">
        <v>6378</v>
      </c>
      <c r="E1152" s="5">
        <v>28000</v>
      </c>
      <c r="F1152" s="5">
        <v>28728</v>
      </c>
      <c r="G1152" t="s">
        <v>8219</v>
      </c>
      <c r="H1152" t="s">
        <v>8224</v>
      </c>
      <c r="I1152" t="s">
        <v>8246</v>
      </c>
      <c r="J1152">
        <v>1489283915</v>
      </c>
      <c r="K1152">
        <v>1486691915</v>
      </c>
      <c r="L1152" t="b">
        <v>0</v>
      </c>
      <c r="M1152">
        <v>194</v>
      </c>
      <c r="N1152" t="b">
        <v>1</v>
      </c>
      <c r="O1152" t="s">
        <v>8297</v>
      </c>
      <c r="P1152" s="9">
        <f>IFERROR(F1152/M1152,"NULL")</f>
        <v>148.08247422680412</v>
      </c>
      <c r="Q1152" t="str">
        <f>LEFT(O1152,SEARCH("/",O1152,1)-1)</f>
        <v>games</v>
      </c>
      <c r="R1152" t="str">
        <f>RIGHT(O1152,LEN(O1152)-SEARCH("/",O1152,1))</f>
        <v>tabletop games</v>
      </c>
      <c r="S1152" s="17">
        <f>(((K1152/60)/60)/24)+DATE(1970,1,1)</f>
        <v>42776.082349537035</v>
      </c>
      <c r="T1152" s="15">
        <f>(((J1152/60)/60)/24)+DATE(1970,1,1)</f>
        <v>42806.082349537035</v>
      </c>
      <c r="U1152" t="b">
        <f>AND(L1152,N1152)</f>
        <v>0</v>
      </c>
    </row>
    <row r="1153" spans="1:21" ht="20" customHeight="1" x14ac:dyDescent="0.35">
      <c r="A1153" s="13">
        <f>F1153/E1153</f>
        <v>18.016400000000001</v>
      </c>
      <c r="B1153">
        <v>2269</v>
      </c>
      <c r="C1153" s="3" t="s">
        <v>2270</v>
      </c>
      <c r="D1153" s="3" t="s">
        <v>6379</v>
      </c>
      <c r="E1153" s="5">
        <v>2500</v>
      </c>
      <c r="F1153" s="5">
        <v>45041</v>
      </c>
      <c r="G1153" t="s">
        <v>8219</v>
      </c>
      <c r="H1153" t="s">
        <v>8224</v>
      </c>
      <c r="I1153" t="s">
        <v>8246</v>
      </c>
      <c r="J1153">
        <v>1488862800</v>
      </c>
      <c r="K1153">
        <v>1486745663</v>
      </c>
      <c r="L1153" t="b">
        <v>0</v>
      </c>
      <c r="M1153">
        <v>902</v>
      </c>
      <c r="N1153" t="b">
        <v>1</v>
      </c>
      <c r="O1153" t="s">
        <v>8297</v>
      </c>
      <c r="P1153" s="9">
        <f>IFERROR(F1153/M1153,"NULL")</f>
        <v>49.934589800443462</v>
      </c>
      <c r="Q1153" t="str">
        <f>LEFT(O1153,SEARCH("/",O1153,1)-1)</f>
        <v>games</v>
      </c>
      <c r="R1153" t="str">
        <f>RIGHT(O1153,LEN(O1153)-SEARCH("/",O1153,1))</f>
        <v>tabletop games</v>
      </c>
      <c r="S1153" s="17">
        <f>(((K1153/60)/60)/24)+DATE(1970,1,1)</f>
        <v>42776.704432870371</v>
      </c>
      <c r="T1153" s="15">
        <f>(((J1153/60)/60)/24)+DATE(1970,1,1)</f>
        <v>42801.208333333328</v>
      </c>
      <c r="U1153" t="b">
        <f>AND(L1153,N1153)</f>
        <v>0</v>
      </c>
    </row>
    <row r="1154" spans="1:21" ht="20" customHeight="1" x14ac:dyDescent="0.35">
      <c r="A1154" s="13">
        <f>F1154/E1154</f>
        <v>7.2024800000000004</v>
      </c>
      <c r="B1154">
        <v>2270</v>
      </c>
      <c r="C1154" s="3" t="s">
        <v>2271</v>
      </c>
      <c r="D1154" s="3" t="s">
        <v>6380</v>
      </c>
      <c r="E1154" s="5">
        <v>25000</v>
      </c>
      <c r="F1154" s="5">
        <v>180062</v>
      </c>
      <c r="G1154" t="s">
        <v>8219</v>
      </c>
      <c r="H1154" t="s">
        <v>8224</v>
      </c>
      <c r="I1154" t="s">
        <v>8246</v>
      </c>
      <c r="J1154">
        <v>1484085540</v>
      </c>
      <c r="K1154">
        <v>1482353513</v>
      </c>
      <c r="L1154" t="b">
        <v>0</v>
      </c>
      <c r="M1154">
        <v>1670</v>
      </c>
      <c r="N1154" t="b">
        <v>1</v>
      </c>
      <c r="O1154" t="s">
        <v>8297</v>
      </c>
      <c r="P1154" s="9">
        <f>IFERROR(F1154/M1154,"NULL")</f>
        <v>107.82155688622754</v>
      </c>
      <c r="Q1154" t="str">
        <f>LEFT(O1154,SEARCH("/",O1154,1)-1)</f>
        <v>games</v>
      </c>
      <c r="R1154" t="str">
        <f>RIGHT(O1154,LEN(O1154)-SEARCH("/",O1154,1))</f>
        <v>tabletop games</v>
      </c>
      <c r="S1154" s="17">
        <f>(((K1154/60)/60)/24)+DATE(1970,1,1)</f>
        <v>42725.869363425925</v>
      </c>
      <c r="T1154" s="15">
        <f>(((J1154/60)/60)/24)+DATE(1970,1,1)</f>
        <v>42745.915972222225</v>
      </c>
      <c r="U1154" t="b">
        <f>AND(L1154,N1154)</f>
        <v>0</v>
      </c>
    </row>
    <row r="1155" spans="1:21" ht="20" customHeight="1" x14ac:dyDescent="0.35">
      <c r="A1155" s="13">
        <f>F1155/E1155</f>
        <v>2.8309000000000002</v>
      </c>
      <c r="B1155">
        <v>2271</v>
      </c>
      <c r="C1155" s="3" t="s">
        <v>2272</v>
      </c>
      <c r="D1155" s="3" t="s">
        <v>6381</v>
      </c>
      <c r="E1155" s="5">
        <v>20000</v>
      </c>
      <c r="F1155" s="5">
        <v>56618</v>
      </c>
      <c r="G1155" t="s">
        <v>8219</v>
      </c>
      <c r="H1155" t="s">
        <v>8224</v>
      </c>
      <c r="I1155" t="s">
        <v>8246</v>
      </c>
      <c r="J1155">
        <v>1481328004</v>
      </c>
      <c r="K1155">
        <v>1478736004</v>
      </c>
      <c r="L1155" t="b">
        <v>0</v>
      </c>
      <c r="M1155">
        <v>1328</v>
      </c>
      <c r="N1155" t="b">
        <v>1</v>
      </c>
      <c r="O1155" t="s">
        <v>8297</v>
      </c>
      <c r="P1155" s="9">
        <f>IFERROR(F1155/M1155,"NULL")</f>
        <v>42.63403614457831</v>
      </c>
      <c r="Q1155" t="str">
        <f>LEFT(O1155,SEARCH("/",O1155,1)-1)</f>
        <v>games</v>
      </c>
      <c r="R1155" t="str">
        <f>RIGHT(O1155,LEN(O1155)-SEARCH("/",O1155,1))</f>
        <v>tabletop games</v>
      </c>
      <c r="S1155" s="17">
        <f>(((K1155/60)/60)/24)+DATE(1970,1,1)</f>
        <v>42684.000046296293</v>
      </c>
      <c r="T1155" s="15">
        <f>(((J1155/60)/60)/24)+DATE(1970,1,1)</f>
        <v>42714.000046296293</v>
      </c>
      <c r="U1155" t="b">
        <f>AND(L1155,N1155)</f>
        <v>0</v>
      </c>
    </row>
    <row r="1156" spans="1:21" ht="20" customHeight="1" x14ac:dyDescent="0.35">
      <c r="A1156" s="13">
        <f>F1156/E1156</f>
        <v>13.566000000000001</v>
      </c>
      <c r="B1156">
        <v>2272</v>
      </c>
      <c r="C1156" s="3" t="s">
        <v>2273</v>
      </c>
      <c r="D1156" s="3" t="s">
        <v>6382</v>
      </c>
      <c r="E1156" s="5">
        <v>1000</v>
      </c>
      <c r="F1156" s="5">
        <v>13566</v>
      </c>
      <c r="G1156" t="s">
        <v>8219</v>
      </c>
      <c r="H1156" t="s">
        <v>8224</v>
      </c>
      <c r="I1156" t="s">
        <v>8246</v>
      </c>
      <c r="J1156">
        <v>1449506836</v>
      </c>
      <c r="K1156">
        <v>1446914836</v>
      </c>
      <c r="L1156" t="b">
        <v>0</v>
      </c>
      <c r="M1156">
        <v>944</v>
      </c>
      <c r="N1156" t="b">
        <v>1</v>
      </c>
      <c r="O1156" t="s">
        <v>8297</v>
      </c>
      <c r="P1156" s="9">
        <f>IFERROR(F1156/M1156,"NULL")</f>
        <v>14.370762711864407</v>
      </c>
      <c r="Q1156" t="str">
        <f>LEFT(O1156,SEARCH("/",O1156,1)-1)</f>
        <v>games</v>
      </c>
      <c r="R1156" t="str">
        <f>RIGHT(O1156,LEN(O1156)-SEARCH("/",O1156,1))</f>
        <v>tabletop games</v>
      </c>
      <c r="S1156" s="17">
        <f>(((K1156/60)/60)/24)+DATE(1970,1,1)</f>
        <v>42315.699490740735</v>
      </c>
      <c r="T1156" s="15">
        <f>(((J1156/60)/60)/24)+DATE(1970,1,1)</f>
        <v>42345.699490740735</v>
      </c>
      <c r="U1156" t="b">
        <f>AND(L1156,N1156)</f>
        <v>0</v>
      </c>
    </row>
    <row r="1157" spans="1:21" ht="20" customHeight="1" x14ac:dyDescent="0.35">
      <c r="A1157" s="13">
        <f>F1157/E1157</f>
        <v>2.2035999999999998</v>
      </c>
      <c r="B1157">
        <v>2273</v>
      </c>
      <c r="C1157" s="3" t="s">
        <v>2274</v>
      </c>
      <c r="D1157" s="3" t="s">
        <v>6383</v>
      </c>
      <c r="E1157" s="5">
        <v>2500</v>
      </c>
      <c r="F1157" s="5">
        <v>5509</v>
      </c>
      <c r="G1157" t="s">
        <v>8219</v>
      </c>
      <c r="H1157" t="s">
        <v>8229</v>
      </c>
      <c r="I1157" t="s">
        <v>8251</v>
      </c>
      <c r="J1157">
        <v>1489320642</v>
      </c>
      <c r="K1157">
        <v>1487164242</v>
      </c>
      <c r="L1157" t="b">
        <v>0</v>
      </c>
      <c r="M1157">
        <v>147</v>
      </c>
      <c r="N1157" t="b">
        <v>1</v>
      </c>
      <c r="O1157" t="s">
        <v>8297</v>
      </c>
      <c r="P1157" s="9">
        <f>IFERROR(F1157/M1157,"NULL")</f>
        <v>37.476190476190474</v>
      </c>
      <c r="Q1157" t="str">
        <f>LEFT(O1157,SEARCH("/",O1157,1)-1)</f>
        <v>games</v>
      </c>
      <c r="R1157" t="str">
        <f>RIGHT(O1157,LEN(O1157)-SEARCH("/",O1157,1))</f>
        <v>tabletop games</v>
      </c>
      <c r="S1157" s="17">
        <f>(((K1157/60)/60)/24)+DATE(1970,1,1)</f>
        <v>42781.549097222218</v>
      </c>
      <c r="T1157" s="15">
        <f>(((J1157/60)/60)/24)+DATE(1970,1,1)</f>
        <v>42806.507430555561</v>
      </c>
      <c r="U1157" t="b">
        <f>AND(L1157,N1157)</f>
        <v>0</v>
      </c>
    </row>
    <row r="1158" spans="1:21" ht="20" customHeight="1" x14ac:dyDescent="0.35">
      <c r="A1158" s="13">
        <f>F1158/E1158</f>
        <v>1.196</v>
      </c>
      <c r="B1158">
        <v>2274</v>
      </c>
      <c r="C1158" s="3" t="s">
        <v>2275</v>
      </c>
      <c r="D1158" s="3" t="s">
        <v>6384</v>
      </c>
      <c r="E1158" s="5">
        <v>2500</v>
      </c>
      <c r="F1158" s="5">
        <v>2990</v>
      </c>
      <c r="G1158" t="s">
        <v>8219</v>
      </c>
      <c r="H1158" t="s">
        <v>8224</v>
      </c>
      <c r="I1158" t="s">
        <v>8246</v>
      </c>
      <c r="J1158">
        <v>1393156857</v>
      </c>
      <c r="K1158">
        <v>1390564857</v>
      </c>
      <c r="L1158" t="b">
        <v>0</v>
      </c>
      <c r="M1158">
        <v>99</v>
      </c>
      <c r="N1158" t="b">
        <v>1</v>
      </c>
      <c r="O1158" t="s">
        <v>8297</v>
      </c>
      <c r="P1158" s="9">
        <f>IFERROR(F1158/M1158,"NULL")</f>
        <v>30.202020202020201</v>
      </c>
      <c r="Q1158" t="str">
        <f>LEFT(O1158,SEARCH("/",O1158,1)-1)</f>
        <v>games</v>
      </c>
      <c r="R1158" t="str">
        <f>RIGHT(O1158,LEN(O1158)-SEARCH("/",O1158,1))</f>
        <v>tabletop games</v>
      </c>
      <c r="S1158" s="17">
        <f>(((K1158/60)/60)/24)+DATE(1970,1,1)</f>
        <v>41663.500659722224</v>
      </c>
      <c r="T1158" s="15">
        <f>(((J1158/60)/60)/24)+DATE(1970,1,1)</f>
        <v>41693.500659722224</v>
      </c>
      <c r="U1158" t="b">
        <f>AND(L1158,N1158)</f>
        <v>0</v>
      </c>
    </row>
    <row r="1159" spans="1:21" ht="20" customHeight="1" x14ac:dyDescent="0.35">
      <c r="A1159" s="13">
        <f>F1159/E1159</f>
        <v>4.0776923076923079</v>
      </c>
      <c r="B1159">
        <v>2275</v>
      </c>
      <c r="C1159" s="3" t="s">
        <v>2276</v>
      </c>
      <c r="D1159" s="3" t="s">
        <v>6385</v>
      </c>
      <c r="E1159" s="5">
        <v>650</v>
      </c>
      <c r="F1159" s="5">
        <v>2650.5</v>
      </c>
      <c r="G1159" t="s">
        <v>8219</v>
      </c>
      <c r="H1159" t="s">
        <v>8225</v>
      </c>
      <c r="I1159" t="s">
        <v>8247</v>
      </c>
      <c r="J1159">
        <v>1419259679</v>
      </c>
      <c r="K1159">
        <v>1416667679</v>
      </c>
      <c r="L1159" t="b">
        <v>0</v>
      </c>
      <c r="M1159">
        <v>79</v>
      </c>
      <c r="N1159" t="b">
        <v>1</v>
      </c>
      <c r="O1159" t="s">
        <v>8297</v>
      </c>
      <c r="P1159" s="9">
        <f>IFERROR(F1159/M1159,"NULL")</f>
        <v>33.550632911392405</v>
      </c>
      <c r="Q1159" t="str">
        <f>LEFT(O1159,SEARCH("/",O1159,1)-1)</f>
        <v>games</v>
      </c>
      <c r="R1159" t="str">
        <f>RIGHT(O1159,LEN(O1159)-SEARCH("/",O1159,1))</f>
        <v>tabletop games</v>
      </c>
      <c r="S1159" s="17">
        <f>(((K1159/60)/60)/24)+DATE(1970,1,1)</f>
        <v>41965.616655092599</v>
      </c>
      <c r="T1159" s="15">
        <f>(((J1159/60)/60)/24)+DATE(1970,1,1)</f>
        <v>41995.616655092599</v>
      </c>
      <c r="U1159" t="b">
        <f>AND(L1159,N1159)</f>
        <v>0</v>
      </c>
    </row>
    <row r="1160" spans="1:21" ht="20" customHeight="1" x14ac:dyDescent="0.35">
      <c r="A1160" s="13">
        <f>F1160/E1160</f>
        <v>1.0581826105905425</v>
      </c>
      <c r="B1160">
        <v>2276</v>
      </c>
      <c r="C1160" s="3" t="s">
        <v>2277</v>
      </c>
      <c r="D1160" s="3" t="s">
        <v>6386</v>
      </c>
      <c r="E1160" s="5">
        <v>4589</v>
      </c>
      <c r="F1160" s="5">
        <v>4856</v>
      </c>
      <c r="G1160" t="s">
        <v>8219</v>
      </c>
      <c r="H1160" t="s">
        <v>8224</v>
      </c>
      <c r="I1160" t="s">
        <v>8246</v>
      </c>
      <c r="J1160">
        <v>1388936289</v>
      </c>
      <c r="K1160">
        <v>1386344289</v>
      </c>
      <c r="L1160" t="b">
        <v>0</v>
      </c>
      <c r="M1160">
        <v>75</v>
      </c>
      <c r="N1160" t="b">
        <v>1</v>
      </c>
      <c r="O1160" t="s">
        <v>8297</v>
      </c>
      <c r="P1160" s="9">
        <f>IFERROR(F1160/M1160,"NULL")</f>
        <v>64.74666666666667</v>
      </c>
      <c r="Q1160" t="str">
        <f>LEFT(O1160,SEARCH("/",O1160,1)-1)</f>
        <v>games</v>
      </c>
      <c r="R1160" t="str">
        <f>RIGHT(O1160,LEN(O1160)-SEARCH("/",O1160,1))</f>
        <v>tabletop games</v>
      </c>
      <c r="S1160" s="17">
        <f>(((K1160/60)/60)/24)+DATE(1970,1,1)</f>
        <v>41614.651493055557</v>
      </c>
      <c r="T1160" s="15">
        <f>(((J1160/60)/60)/24)+DATE(1970,1,1)</f>
        <v>41644.651493055557</v>
      </c>
      <c r="U1160" t="b">
        <f>AND(L1160,N1160)</f>
        <v>0</v>
      </c>
    </row>
    <row r="1161" spans="1:21" ht="20" customHeight="1" x14ac:dyDescent="0.35">
      <c r="A1161" s="13">
        <f>F1161/E1161</f>
        <v>1.4108235294117648</v>
      </c>
      <c r="B1161">
        <v>2277</v>
      </c>
      <c r="C1161" s="3" t="s">
        <v>2278</v>
      </c>
      <c r="D1161" s="3" t="s">
        <v>6387</v>
      </c>
      <c r="E1161" s="5">
        <v>8500</v>
      </c>
      <c r="F1161" s="5">
        <v>11992</v>
      </c>
      <c r="G1161" t="s">
        <v>8219</v>
      </c>
      <c r="H1161" t="s">
        <v>8224</v>
      </c>
      <c r="I1161" t="s">
        <v>8246</v>
      </c>
      <c r="J1161">
        <v>1330359423</v>
      </c>
      <c r="K1161">
        <v>1327767423</v>
      </c>
      <c r="L1161" t="b">
        <v>0</v>
      </c>
      <c r="M1161">
        <v>207</v>
      </c>
      <c r="N1161" t="b">
        <v>1</v>
      </c>
      <c r="O1161" t="s">
        <v>8297</v>
      </c>
      <c r="P1161" s="9">
        <f>IFERROR(F1161/M1161,"NULL")</f>
        <v>57.932367149758456</v>
      </c>
      <c r="Q1161" t="str">
        <f>LEFT(O1161,SEARCH("/",O1161,1)-1)</f>
        <v>games</v>
      </c>
      <c r="R1161" t="str">
        <f>RIGHT(O1161,LEN(O1161)-SEARCH("/",O1161,1))</f>
        <v>tabletop games</v>
      </c>
      <c r="S1161" s="17">
        <f>(((K1161/60)/60)/24)+DATE(1970,1,1)</f>
        <v>40936.678506944445</v>
      </c>
      <c r="T1161" s="15">
        <f>(((J1161/60)/60)/24)+DATE(1970,1,1)</f>
        <v>40966.678506944445</v>
      </c>
      <c r="U1161" t="b">
        <f>AND(L1161,N1161)</f>
        <v>0</v>
      </c>
    </row>
    <row r="1162" spans="1:21" ht="20" customHeight="1" x14ac:dyDescent="0.35">
      <c r="A1162" s="13">
        <f>F1162/E1162</f>
        <v>2.7069999999999999</v>
      </c>
      <c r="B1162">
        <v>2278</v>
      </c>
      <c r="C1162" s="3" t="s">
        <v>2279</v>
      </c>
      <c r="D1162" s="3" t="s">
        <v>6388</v>
      </c>
      <c r="E1162" s="5">
        <v>2000</v>
      </c>
      <c r="F1162" s="5">
        <v>5414</v>
      </c>
      <c r="G1162" t="s">
        <v>8219</v>
      </c>
      <c r="H1162" t="s">
        <v>8237</v>
      </c>
      <c r="I1162" t="s">
        <v>8249</v>
      </c>
      <c r="J1162">
        <v>1451861940</v>
      </c>
      <c r="K1162">
        <v>1448902867</v>
      </c>
      <c r="L1162" t="b">
        <v>0</v>
      </c>
      <c r="M1162">
        <v>102</v>
      </c>
      <c r="N1162" t="b">
        <v>1</v>
      </c>
      <c r="O1162" t="s">
        <v>8297</v>
      </c>
      <c r="P1162" s="9">
        <f>IFERROR(F1162/M1162,"NULL")</f>
        <v>53.078431372549019</v>
      </c>
      <c r="Q1162" t="str">
        <f>LEFT(O1162,SEARCH("/",O1162,1)-1)</f>
        <v>games</v>
      </c>
      <c r="R1162" t="str">
        <f>RIGHT(O1162,LEN(O1162)-SEARCH("/",O1162,1))</f>
        <v>tabletop games</v>
      </c>
      <c r="S1162" s="17">
        <f>(((K1162/60)/60)/24)+DATE(1970,1,1)</f>
        <v>42338.709108796291</v>
      </c>
      <c r="T1162" s="15">
        <f>(((J1162/60)/60)/24)+DATE(1970,1,1)</f>
        <v>42372.957638888889</v>
      </c>
      <c r="U1162" t="b">
        <f>AND(L1162,N1162)</f>
        <v>0</v>
      </c>
    </row>
    <row r="1163" spans="1:21" ht="20" customHeight="1" x14ac:dyDescent="0.35">
      <c r="A1163" s="13">
        <f>F1163/E1163</f>
        <v>1.538</v>
      </c>
      <c r="B1163">
        <v>2279</v>
      </c>
      <c r="C1163" s="3" t="s">
        <v>2280</v>
      </c>
      <c r="D1163" s="3" t="s">
        <v>6389</v>
      </c>
      <c r="E1163" s="5">
        <v>1000</v>
      </c>
      <c r="F1163" s="5">
        <v>1538</v>
      </c>
      <c r="G1163" t="s">
        <v>8219</v>
      </c>
      <c r="H1163" t="s">
        <v>8224</v>
      </c>
      <c r="I1163" t="s">
        <v>8246</v>
      </c>
      <c r="J1163">
        <v>1423022400</v>
      </c>
      <c r="K1163">
        <v>1421436099</v>
      </c>
      <c r="L1163" t="b">
        <v>0</v>
      </c>
      <c r="M1163">
        <v>32</v>
      </c>
      <c r="N1163" t="b">
        <v>1</v>
      </c>
      <c r="O1163" t="s">
        <v>8297</v>
      </c>
      <c r="P1163" s="9">
        <f>IFERROR(F1163/M1163,"NULL")</f>
        <v>48.0625</v>
      </c>
      <c r="Q1163" t="str">
        <f>LEFT(O1163,SEARCH("/",O1163,1)-1)</f>
        <v>games</v>
      </c>
      <c r="R1163" t="str">
        <f>RIGHT(O1163,LEN(O1163)-SEARCH("/",O1163,1))</f>
        <v>tabletop games</v>
      </c>
      <c r="S1163" s="17">
        <f>(((K1163/60)/60)/24)+DATE(1970,1,1)</f>
        <v>42020.806701388887</v>
      </c>
      <c r="T1163" s="15">
        <f>(((J1163/60)/60)/24)+DATE(1970,1,1)</f>
        <v>42039.166666666672</v>
      </c>
      <c r="U1163" t="b">
        <f>AND(L1163,N1163)</f>
        <v>0</v>
      </c>
    </row>
    <row r="1164" spans="1:21" ht="20" customHeight="1" x14ac:dyDescent="0.35">
      <c r="A1164" s="13">
        <f>F1164/E1164</f>
        <v>4.0357653061224488</v>
      </c>
      <c r="B1164">
        <v>2280</v>
      </c>
      <c r="C1164" s="3" t="s">
        <v>2281</v>
      </c>
      <c r="D1164" s="3" t="s">
        <v>6390</v>
      </c>
      <c r="E1164" s="5">
        <v>9800</v>
      </c>
      <c r="F1164" s="5">
        <v>39550.5</v>
      </c>
      <c r="G1164" t="s">
        <v>8219</v>
      </c>
      <c r="H1164" t="s">
        <v>8224</v>
      </c>
      <c r="I1164" t="s">
        <v>8246</v>
      </c>
      <c r="J1164">
        <v>1442501991</v>
      </c>
      <c r="K1164">
        <v>1439909991</v>
      </c>
      <c r="L1164" t="b">
        <v>0</v>
      </c>
      <c r="M1164">
        <v>480</v>
      </c>
      <c r="N1164" t="b">
        <v>1</v>
      </c>
      <c r="O1164" t="s">
        <v>8297</v>
      </c>
      <c r="P1164" s="9">
        <f>IFERROR(F1164/M1164,"NULL")</f>
        <v>82.396874999999994</v>
      </c>
      <c r="Q1164" t="str">
        <f>LEFT(O1164,SEARCH("/",O1164,1)-1)</f>
        <v>games</v>
      </c>
      <c r="R1164" t="str">
        <f>RIGHT(O1164,LEN(O1164)-SEARCH("/",O1164,1))</f>
        <v>tabletop games</v>
      </c>
      <c r="S1164" s="17">
        <f>(((K1164/60)/60)/24)+DATE(1970,1,1)</f>
        <v>42234.624895833331</v>
      </c>
      <c r="T1164" s="15">
        <f>(((J1164/60)/60)/24)+DATE(1970,1,1)</f>
        <v>42264.624895833331</v>
      </c>
      <c r="U1164" t="b">
        <f>AND(L1164,N1164)</f>
        <v>0</v>
      </c>
    </row>
    <row r="1165" spans="1:21" ht="20" customHeight="1" x14ac:dyDescent="0.35">
      <c r="A1165" s="13">
        <f>F1165/E1165</f>
        <v>1.85</v>
      </c>
      <c r="B1165">
        <v>2281</v>
      </c>
      <c r="C1165" s="3" t="s">
        <v>2282</v>
      </c>
      <c r="D1165" s="3" t="s">
        <v>6391</v>
      </c>
      <c r="E1165" s="5">
        <v>300</v>
      </c>
      <c r="F1165" s="5">
        <v>555</v>
      </c>
      <c r="G1165" t="s">
        <v>8219</v>
      </c>
      <c r="H1165" t="s">
        <v>8224</v>
      </c>
      <c r="I1165" t="s">
        <v>8246</v>
      </c>
      <c r="J1165">
        <v>1311576600</v>
      </c>
      <c r="K1165">
        <v>1306219897</v>
      </c>
      <c r="L1165" t="b">
        <v>0</v>
      </c>
      <c r="M1165">
        <v>11</v>
      </c>
      <c r="N1165" t="b">
        <v>1</v>
      </c>
      <c r="O1165" t="s">
        <v>8276</v>
      </c>
      <c r="P1165" s="9">
        <f>IFERROR(F1165/M1165,"NULL")</f>
        <v>50.454545454545453</v>
      </c>
      <c r="Q1165" t="str">
        <f>LEFT(O1165,SEARCH("/",O1165,1)-1)</f>
        <v>music</v>
      </c>
      <c r="R1165" t="str">
        <f>RIGHT(O1165,LEN(O1165)-SEARCH("/",O1165,1))</f>
        <v>rock</v>
      </c>
      <c r="S1165" s="17">
        <f>(((K1165/60)/60)/24)+DATE(1970,1,1)</f>
        <v>40687.285844907405</v>
      </c>
      <c r="T1165" s="15">
        <f>(((J1165/60)/60)/24)+DATE(1970,1,1)</f>
        <v>40749.284722222219</v>
      </c>
      <c r="U1165" t="b">
        <f>AND(L1165,N1165)</f>
        <v>0</v>
      </c>
    </row>
    <row r="1166" spans="1:21" ht="20" customHeight="1" x14ac:dyDescent="0.35">
      <c r="A1166" s="13">
        <f>F1166/E1166</f>
        <v>1.8533333333333333</v>
      </c>
      <c r="B1166">
        <v>2282</v>
      </c>
      <c r="C1166" s="3" t="s">
        <v>2283</v>
      </c>
      <c r="D1166" s="3" t="s">
        <v>6392</v>
      </c>
      <c r="E1166" s="5">
        <v>750</v>
      </c>
      <c r="F1166" s="5">
        <v>1390</v>
      </c>
      <c r="G1166" t="s">
        <v>8219</v>
      </c>
      <c r="H1166" t="s">
        <v>8224</v>
      </c>
      <c r="I1166" t="s">
        <v>8246</v>
      </c>
      <c r="J1166">
        <v>1452744686</v>
      </c>
      <c r="K1166">
        <v>1447560686</v>
      </c>
      <c r="L1166" t="b">
        <v>0</v>
      </c>
      <c r="M1166">
        <v>12</v>
      </c>
      <c r="N1166" t="b">
        <v>1</v>
      </c>
      <c r="O1166" t="s">
        <v>8276</v>
      </c>
      <c r="P1166" s="9">
        <f>IFERROR(F1166/M1166,"NULL")</f>
        <v>115.83333333333333</v>
      </c>
      <c r="Q1166" t="str">
        <f>LEFT(O1166,SEARCH("/",O1166,1)-1)</f>
        <v>music</v>
      </c>
      <c r="R1166" t="str">
        <f>RIGHT(O1166,LEN(O1166)-SEARCH("/",O1166,1))</f>
        <v>rock</v>
      </c>
      <c r="S1166" s="17">
        <f>(((K1166/60)/60)/24)+DATE(1970,1,1)</f>
        <v>42323.17460648148</v>
      </c>
      <c r="T1166" s="15">
        <f>(((J1166/60)/60)/24)+DATE(1970,1,1)</f>
        <v>42383.17460648148</v>
      </c>
      <c r="U1166" t="b">
        <f>AND(L1166,N1166)</f>
        <v>0</v>
      </c>
    </row>
    <row r="1167" spans="1:21" ht="20" customHeight="1" x14ac:dyDescent="0.35">
      <c r="A1167" s="13">
        <f>F1167/E1167</f>
        <v>1.0085533333333332</v>
      </c>
      <c r="B1167">
        <v>2283</v>
      </c>
      <c r="C1167" s="3" t="s">
        <v>2284</v>
      </c>
      <c r="D1167" s="3" t="s">
        <v>6393</v>
      </c>
      <c r="E1167" s="5">
        <v>3000</v>
      </c>
      <c r="F1167" s="5">
        <v>3025.66</v>
      </c>
      <c r="G1167" t="s">
        <v>8219</v>
      </c>
      <c r="H1167" t="s">
        <v>8224</v>
      </c>
      <c r="I1167" t="s">
        <v>8246</v>
      </c>
      <c r="J1167">
        <v>1336528804</v>
      </c>
      <c r="K1167">
        <v>1331348404</v>
      </c>
      <c r="L1167" t="b">
        <v>0</v>
      </c>
      <c r="M1167">
        <v>48</v>
      </c>
      <c r="N1167" t="b">
        <v>1</v>
      </c>
      <c r="O1167" t="s">
        <v>8276</v>
      </c>
      <c r="P1167" s="9">
        <f>IFERROR(F1167/M1167,"NULL")</f>
        <v>63.03458333333333</v>
      </c>
      <c r="Q1167" t="str">
        <f>LEFT(O1167,SEARCH("/",O1167,1)-1)</f>
        <v>music</v>
      </c>
      <c r="R1167" t="str">
        <f>RIGHT(O1167,LEN(O1167)-SEARCH("/",O1167,1))</f>
        <v>rock</v>
      </c>
      <c r="S1167" s="17">
        <f>(((K1167/60)/60)/24)+DATE(1970,1,1)</f>
        <v>40978.125046296293</v>
      </c>
      <c r="T1167" s="15">
        <f>(((J1167/60)/60)/24)+DATE(1970,1,1)</f>
        <v>41038.083379629628</v>
      </c>
      <c r="U1167" t="b">
        <f>AND(L1167,N1167)</f>
        <v>0</v>
      </c>
    </row>
    <row r="1168" spans="1:21" ht="20" customHeight="1" x14ac:dyDescent="0.35">
      <c r="A1168" s="13">
        <f>F1168/E1168</f>
        <v>1.0622116666666668</v>
      </c>
      <c r="B1168">
        <v>2284</v>
      </c>
      <c r="C1168" s="3" t="s">
        <v>2285</v>
      </c>
      <c r="D1168" s="3" t="s">
        <v>6394</v>
      </c>
      <c r="E1168" s="5">
        <v>6000</v>
      </c>
      <c r="F1168" s="5">
        <v>6373.27</v>
      </c>
      <c r="G1168" t="s">
        <v>8219</v>
      </c>
      <c r="H1168" t="s">
        <v>8224</v>
      </c>
      <c r="I1168" t="s">
        <v>8246</v>
      </c>
      <c r="J1168">
        <v>1299902400</v>
      </c>
      <c r="K1168">
        <v>1297451245</v>
      </c>
      <c r="L1168" t="b">
        <v>0</v>
      </c>
      <c r="M1168">
        <v>59</v>
      </c>
      <c r="N1168" t="b">
        <v>1</v>
      </c>
      <c r="O1168" t="s">
        <v>8276</v>
      </c>
      <c r="P1168" s="9">
        <f>IFERROR(F1168/M1168,"NULL")</f>
        <v>108.02152542372882</v>
      </c>
      <c r="Q1168" t="str">
        <f>LEFT(O1168,SEARCH("/",O1168,1)-1)</f>
        <v>music</v>
      </c>
      <c r="R1168" t="str">
        <f>RIGHT(O1168,LEN(O1168)-SEARCH("/",O1168,1))</f>
        <v>rock</v>
      </c>
      <c r="S1168" s="17">
        <f>(((K1168/60)/60)/24)+DATE(1970,1,1)</f>
        <v>40585.796817129631</v>
      </c>
      <c r="T1168" s="15">
        <f>(((J1168/60)/60)/24)+DATE(1970,1,1)</f>
        <v>40614.166666666664</v>
      </c>
      <c r="U1168" t="b">
        <f>AND(L1168,N1168)</f>
        <v>0</v>
      </c>
    </row>
    <row r="1169" spans="1:21" ht="20" customHeight="1" x14ac:dyDescent="0.35">
      <c r="A1169" s="13">
        <f>F1169/E1169</f>
        <v>1.2136666666666667</v>
      </c>
      <c r="B1169">
        <v>2285</v>
      </c>
      <c r="C1169" s="3" t="s">
        <v>2286</v>
      </c>
      <c r="D1169" s="3" t="s">
        <v>6395</v>
      </c>
      <c r="E1169" s="5">
        <v>3000</v>
      </c>
      <c r="F1169" s="5">
        <v>3641</v>
      </c>
      <c r="G1169" t="s">
        <v>8219</v>
      </c>
      <c r="H1169" t="s">
        <v>8224</v>
      </c>
      <c r="I1169" t="s">
        <v>8246</v>
      </c>
      <c r="J1169">
        <v>1340944043</v>
      </c>
      <c r="K1169">
        <v>1338352043</v>
      </c>
      <c r="L1169" t="b">
        <v>0</v>
      </c>
      <c r="M1169">
        <v>79</v>
      </c>
      <c r="N1169" t="b">
        <v>1</v>
      </c>
      <c r="O1169" t="s">
        <v>8276</v>
      </c>
      <c r="P1169" s="9">
        <f>IFERROR(F1169/M1169,"NULL")</f>
        <v>46.088607594936711</v>
      </c>
      <c r="Q1169" t="str">
        <f>LEFT(O1169,SEARCH("/",O1169,1)-1)</f>
        <v>music</v>
      </c>
      <c r="R1169" t="str">
        <f>RIGHT(O1169,LEN(O1169)-SEARCH("/",O1169,1))</f>
        <v>rock</v>
      </c>
      <c r="S1169" s="17">
        <f>(((K1169/60)/60)/24)+DATE(1970,1,1)</f>
        <v>41059.185682870368</v>
      </c>
      <c r="T1169" s="15">
        <f>(((J1169/60)/60)/24)+DATE(1970,1,1)</f>
        <v>41089.185682870368</v>
      </c>
      <c r="U1169" t="b">
        <f>AND(L1169,N1169)</f>
        <v>0</v>
      </c>
    </row>
    <row r="1170" spans="1:21" ht="20" customHeight="1" x14ac:dyDescent="0.35">
      <c r="A1170" s="13">
        <f>F1170/E1170</f>
        <v>1.0006666666666666</v>
      </c>
      <c r="B1170">
        <v>2286</v>
      </c>
      <c r="C1170" s="3" t="s">
        <v>2287</v>
      </c>
      <c r="D1170" s="3" t="s">
        <v>6396</v>
      </c>
      <c r="E1170" s="5">
        <v>1500</v>
      </c>
      <c r="F1170" s="5">
        <v>1501</v>
      </c>
      <c r="G1170" t="s">
        <v>8219</v>
      </c>
      <c r="H1170" t="s">
        <v>8224</v>
      </c>
      <c r="I1170" t="s">
        <v>8246</v>
      </c>
      <c r="J1170">
        <v>1378439940</v>
      </c>
      <c r="K1170">
        <v>1376003254</v>
      </c>
      <c r="L1170" t="b">
        <v>0</v>
      </c>
      <c r="M1170">
        <v>14</v>
      </c>
      <c r="N1170" t="b">
        <v>1</v>
      </c>
      <c r="O1170" t="s">
        <v>8276</v>
      </c>
      <c r="P1170" s="9">
        <f>IFERROR(F1170/M1170,"NULL")</f>
        <v>107.21428571428571</v>
      </c>
      <c r="Q1170" t="str">
        <f>LEFT(O1170,SEARCH("/",O1170,1)-1)</f>
        <v>music</v>
      </c>
      <c r="R1170" t="str">
        <f>RIGHT(O1170,LEN(O1170)-SEARCH("/",O1170,1))</f>
        <v>rock</v>
      </c>
      <c r="S1170" s="17">
        <f>(((K1170/60)/60)/24)+DATE(1970,1,1)</f>
        <v>41494.963587962964</v>
      </c>
      <c r="T1170" s="15">
        <f>(((J1170/60)/60)/24)+DATE(1970,1,1)</f>
        <v>41523.165972222225</v>
      </c>
      <c r="U1170" t="b">
        <f>AND(L1170,N1170)</f>
        <v>0</v>
      </c>
    </row>
    <row r="1171" spans="1:21" ht="20" customHeight="1" x14ac:dyDescent="0.35">
      <c r="A1171" s="13">
        <f>F1171/E1171</f>
        <v>1.1997755555555556</v>
      </c>
      <c r="B1171">
        <v>2287</v>
      </c>
      <c r="C1171" s="3" t="s">
        <v>2288</v>
      </c>
      <c r="D1171" s="3" t="s">
        <v>6397</v>
      </c>
      <c r="E1171" s="5">
        <v>4500</v>
      </c>
      <c r="F1171" s="5">
        <v>5398.99</v>
      </c>
      <c r="G1171" t="s">
        <v>8219</v>
      </c>
      <c r="H1171" t="s">
        <v>8224</v>
      </c>
      <c r="I1171" t="s">
        <v>8246</v>
      </c>
      <c r="J1171">
        <v>1403539260</v>
      </c>
      <c r="K1171">
        <v>1401724860</v>
      </c>
      <c r="L1171" t="b">
        <v>0</v>
      </c>
      <c r="M1171">
        <v>106</v>
      </c>
      <c r="N1171" t="b">
        <v>1</v>
      </c>
      <c r="O1171" t="s">
        <v>8276</v>
      </c>
      <c r="P1171" s="9">
        <f>IFERROR(F1171/M1171,"NULL")</f>
        <v>50.9338679245283</v>
      </c>
      <c r="Q1171" t="str">
        <f>LEFT(O1171,SEARCH("/",O1171,1)-1)</f>
        <v>music</v>
      </c>
      <c r="R1171" t="str">
        <f>RIGHT(O1171,LEN(O1171)-SEARCH("/",O1171,1))</f>
        <v>rock</v>
      </c>
      <c r="S1171" s="17">
        <f>(((K1171/60)/60)/24)+DATE(1970,1,1)</f>
        <v>41792.667361111111</v>
      </c>
      <c r="T1171" s="15">
        <f>(((J1171/60)/60)/24)+DATE(1970,1,1)</f>
        <v>41813.667361111111</v>
      </c>
      <c r="U1171" t="b">
        <f>AND(L1171,N1171)</f>
        <v>0</v>
      </c>
    </row>
    <row r="1172" spans="1:21" ht="20" customHeight="1" x14ac:dyDescent="0.35">
      <c r="A1172" s="13">
        <f>F1172/E1172</f>
        <v>1.0009999999999999</v>
      </c>
      <c r="B1172">
        <v>2288</v>
      </c>
      <c r="C1172" s="3" t="s">
        <v>2289</v>
      </c>
      <c r="D1172" s="3" t="s">
        <v>6398</v>
      </c>
      <c r="E1172" s="5">
        <v>1000</v>
      </c>
      <c r="F1172" s="5">
        <v>1001</v>
      </c>
      <c r="G1172" t="s">
        <v>8219</v>
      </c>
      <c r="H1172" t="s">
        <v>8224</v>
      </c>
      <c r="I1172" t="s">
        <v>8246</v>
      </c>
      <c r="J1172">
        <v>1340733600</v>
      </c>
      <c r="K1172">
        <v>1339098689</v>
      </c>
      <c r="L1172" t="b">
        <v>0</v>
      </c>
      <c r="M1172">
        <v>25</v>
      </c>
      <c r="N1172" t="b">
        <v>1</v>
      </c>
      <c r="O1172" t="s">
        <v>8276</v>
      </c>
      <c r="P1172" s="9">
        <f>IFERROR(F1172/M1172,"NULL")</f>
        <v>40.04</v>
      </c>
      <c r="Q1172" t="str">
        <f>LEFT(O1172,SEARCH("/",O1172,1)-1)</f>
        <v>music</v>
      </c>
      <c r="R1172" t="str">
        <f>RIGHT(O1172,LEN(O1172)-SEARCH("/",O1172,1))</f>
        <v>rock</v>
      </c>
      <c r="S1172" s="17">
        <f>(((K1172/60)/60)/24)+DATE(1970,1,1)</f>
        <v>41067.827418981484</v>
      </c>
      <c r="T1172" s="15">
        <f>(((J1172/60)/60)/24)+DATE(1970,1,1)</f>
        <v>41086.75</v>
      </c>
      <c r="U1172" t="b">
        <f>AND(L1172,N1172)</f>
        <v>0</v>
      </c>
    </row>
    <row r="1173" spans="1:21" ht="20" customHeight="1" x14ac:dyDescent="0.35">
      <c r="A1173" s="13">
        <f>F1173/E1173</f>
        <v>1.0740000000000001</v>
      </c>
      <c r="B1173">
        <v>2289</v>
      </c>
      <c r="C1173" s="3" t="s">
        <v>2290</v>
      </c>
      <c r="D1173" s="3" t="s">
        <v>6399</v>
      </c>
      <c r="E1173" s="5">
        <v>1500</v>
      </c>
      <c r="F1173" s="5">
        <v>1611</v>
      </c>
      <c r="G1173" t="s">
        <v>8219</v>
      </c>
      <c r="H1173" t="s">
        <v>8224</v>
      </c>
      <c r="I1173" t="s">
        <v>8246</v>
      </c>
      <c r="J1173">
        <v>1386372120</v>
      </c>
      <c r="K1173">
        <v>1382659060</v>
      </c>
      <c r="L1173" t="b">
        <v>0</v>
      </c>
      <c r="M1173">
        <v>25</v>
      </c>
      <c r="N1173" t="b">
        <v>1</v>
      </c>
      <c r="O1173" t="s">
        <v>8276</v>
      </c>
      <c r="P1173" s="9">
        <f>IFERROR(F1173/M1173,"NULL")</f>
        <v>64.44</v>
      </c>
      <c r="Q1173" t="str">
        <f>LEFT(O1173,SEARCH("/",O1173,1)-1)</f>
        <v>music</v>
      </c>
      <c r="R1173" t="str">
        <f>RIGHT(O1173,LEN(O1173)-SEARCH("/",O1173,1))</f>
        <v>rock</v>
      </c>
      <c r="S1173" s="17">
        <f>(((K1173/60)/60)/24)+DATE(1970,1,1)</f>
        <v>41571.998379629629</v>
      </c>
      <c r="T1173" s="15">
        <f>(((J1173/60)/60)/24)+DATE(1970,1,1)</f>
        <v>41614.973611111112</v>
      </c>
      <c r="U1173" t="b">
        <f>AND(L1173,N1173)</f>
        <v>0</v>
      </c>
    </row>
    <row r="1174" spans="1:21" ht="20" customHeight="1" x14ac:dyDescent="0.35">
      <c r="A1174" s="13">
        <f>F1174/E1174</f>
        <v>1.0406666666666666</v>
      </c>
      <c r="B1174">
        <v>2290</v>
      </c>
      <c r="C1174" s="3" t="s">
        <v>2291</v>
      </c>
      <c r="D1174" s="3" t="s">
        <v>6400</v>
      </c>
      <c r="E1174" s="5">
        <v>1500</v>
      </c>
      <c r="F1174" s="5">
        <v>1561</v>
      </c>
      <c r="G1174" t="s">
        <v>8219</v>
      </c>
      <c r="H1174" t="s">
        <v>8224</v>
      </c>
      <c r="I1174" t="s">
        <v>8246</v>
      </c>
      <c r="J1174">
        <v>1259686800</v>
      </c>
      <c r="K1174">
        <v>1252908330</v>
      </c>
      <c r="L1174" t="b">
        <v>0</v>
      </c>
      <c r="M1174">
        <v>29</v>
      </c>
      <c r="N1174" t="b">
        <v>1</v>
      </c>
      <c r="O1174" t="s">
        <v>8276</v>
      </c>
      <c r="P1174" s="9">
        <f>IFERROR(F1174/M1174,"NULL")</f>
        <v>53.827586206896555</v>
      </c>
      <c r="Q1174" t="str">
        <f>LEFT(O1174,SEARCH("/",O1174,1)-1)</f>
        <v>music</v>
      </c>
      <c r="R1174" t="str">
        <f>RIGHT(O1174,LEN(O1174)-SEARCH("/",O1174,1))</f>
        <v>rock</v>
      </c>
      <c r="S1174" s="17">
        <f>(((K1174/60)/60)/24)+DATE(1970,1,1)</f>
        <v>40070.253819444442</v>
      </c>
      <c r="T1174" s="15">
        <f>(((J1174/60)/60)/24)+DATE(1970,1,1)</f>
        <v>40148.708333333336</v>
      </c>
      <c r="U1174" t="b">
        <f>AND(L1174,N1174)</f>
        <v>0</v>
      </c>
    </row>
    <row r="1175" spans="1:21" ht="20" customHeight="1" x14ac:dyDescent="0.35">
      <c r="A1175" s="13">
        <f>F1175/E1175</f>
        <v>1.728</v>
      </c>
      <c r="B1175">
        <v>2291</v>
      </c>
      <c r="C1175" s="3" t="s">
        <v>2292</v>
      </c>
      <c r="D1175" s="3" t="s">
        <v>6401</v>
      </c>
      <c r="E1175" s="5">
        <v>2500</v>
      </c>
      <c r="F1175" s="5">
        <v>4320</v>
      </c>
      <c r="G1175" t="s">
        <v>8219</v>
      </c>
      <c r="H1175" t="s">
        <v>8224</v>
      </c>
      <c r="I1175" t="s">
        <v>8246</v>
      </c>
      <c r="J1175">
        <v>1335153600</v>
      </c>
      <c r="K1175">
        <v>1332199618</v>
      </c>
      <c r="L1175" t="b">
        <v>0</v>
      </c>
      <c r="M1175">
        <v>43</v>
      </c>
      <c r="N1175" t="b">
        <v>1</v>
      </c>
      <c r="O1175" t="s">
        <v>8276</v>
      </c>
      <c r="P1175" s="9">
        <f>IFERROR(F1175/M1175,"NULL")</f>
        <v>100.46511627906976</v>
      </c>
      <c r="Q1175" t="str">
        <f>LEFT(O1175,SEARCH("/",O1175,1)-1)</f>
        <v>music</v>
      </c>
      <c r="R1175" t="str">
        <f>RIGHT(O1175,LEN(O1175)-SEARCH("/",O1175,1))</f>
        <v>rock</v>
      </c>
      <c r="S1175" s="17">
        <f>(((K1175/60)/60)/24)+DATE(1970,1,1)</f>
        <v>40987.977060185185</v>
      </c>
      <c r="T1175" s="15">
        <f>(((J1175/60)/60)/24)+DATE(1970,1,1)</f>
        <v>41022.166666666664</v>
      </c>
      <c r="U1175" t="b">
        <f>AND(L1175,N1175)</f>
        <v>0</v>
      </c>
    </row>
    <row r="1176" spans="1:21" ht="20" customHeight="1" x14ac:dyDescent="0.35">
      <c r="A1176" s="13">
        <f>F1176/E1176</f>
        <v>1.072505</v>
      </c>
      <c r="B1176">
        <v>2292</v>
      </c>
      <c r="C1176" s="3" t="s">
        <v>2293</v>
      </c>
      <c r="D1176" s="3" t="s">
        <v>6402</v>
      </c>
      <c r="E1176" s="5">
        <v>2000</v>
      </c>
      <c r="F1176" s="5">
        <v>2145.0100000000002</v>
      </c>
      <c r="G1176" t="s">
        <v>8219</v>
      </c>
      <c r="H1176" t="s">
        <v>8224</v>
      </c>
      <c r="I1176" t="s">
        <v>8246</v>
      </c>
      <c r="J1176">
        <v>1334767476</v>
      </c>
      <c r="K1176">
        <v>1332175476</v>
      </c>
      <c r="L1176" t="b">
        <v>0</v>
      </c>
      <c r="M1176">
        <v>46</v>
      </c>
      <c r="N1176" t="b">
        <v>1</v>
      </c>
      <c r="O1176" t="s">
        <v>8276</v>
      </c>
      <c r="P1176" s="9">
        <f>IFERROR(F1176/M1176,"NULL")</f>
        <v>46.630652173913049</v>
      </c>
      <c r="Q1176" t="str">
        <f>LEFT(O1176,SEARCH("/",O1176,1)-1)</f>
        <v>music</v>
      </c>
      <c r="R1176" t="str">
        <f>RIGHT(O1176,LEN(O1176)-SEARCH("/",O1176,1))</f>
        <v>rock</v>
      </c>
      <c r="S1176" s="17">
        <f>(((K1176/60)/60)/24)+DATE(1970,1,1)</f>
        <v>40987.697638888887</v>
      </c>
      <c r="T1176" s="15">
        <f>(((J1176/60)/60)/24)+DATE(1970,1,1)</f>
        <v>41017.697638888887</v>
      </c>
      <c r="U1176" t="b">
        <f>AND(L1176,N1176)</f>
        <v>0</v>
      </c>
    </row>
    <row r="1177" spans="1:21" ht="20" customHeight="1" x14ac:dyDescent="0.35">
      <c r="A1177" s="13">
        <f>F1177/E1177</f>
        <v>1.0823529411764705</v>
      </c>
      <c r="B1177">
        <v>2293</v>
      </c>
      <c r="C1177" s="3" t="s">
        <v>2294</v>
      </c>
      <c r="D1177" s="3" t="s">
        <v>6403</v>
      </c>
      <c r="E1177" s="5">
        <v>850</v>
      </c>
      <c r="F1177" s="5">
        <v>920</v>
      </c>
      <c r="G1177" t="s">
        <v>8219</v>
      </c>
      <c r="H1177" t="s">
        <v>8224</v>
      </c>
      <c r="I1177" t="s">
        <v>8246</v>
      </c>
      <c r="J1177">
        <v>1348545540</v>
      </c>
      <c r="K1177">
        <v>1346345999</v>
      </c>
      <c r="L1177" t="b">
        <v>0</v>
      </c>
      <c r="M1177">
        <v>27</v>
      </c>
      <c r="N1177" t="b">
        <v>1</v>
      </c>
      <c r="O1177" t="s">
        <v>8276</v>
      </c>
      <c r="P1177" s="9">
        <f>IFERROR(F1177/M1177,"NULL")</f>
        <v>34.074074074074076</v>
      </c>
      <c r="Q1177" t="str">
        <f>LEFT(O1177,SEARCH("/",O1177,1)-1)</f>
        <v>music</v>
      </c>
      <c r="R1177" t="str">
        <f>RIGHT(O1177,LEN(O1177)-SEARCH("/",O1177,1))</f>
        <v>rock</v>
      </c>
      <c r="S1177" s="17">
        <f>(((K1177/60)/60)/24)+DATE(1970,1,1)</f>
        <v>41151.708321759259</v>
      </c>
      <c r="T1177" s="15">
        <f>(((J1177/60)/60)/24)+DATE(1970,1,1)</f>
        <v>41177.165972222225</v>
      </c>
      <c r="U1177" t="b">
        <f>AND(L1177,N1177)</f>
        <v>0</v>
      </c>
    </row>
    <row r="1178" spans="1:21" ht="20" customHeight="1" x14ac:dyDescent="0.35">
      <c r="A1178" s="13">
        <f>F1178/E1178</f>
        <v>1.4608079999999999</v>
      </c>
      <c r="B1178">
        <v>2294</v>
      </c>
      <c r="C1178" s="3" t="s">
        <v>2295</v>
      </c>
      <c r="D1178" s="3" t="s">
        <v>6404</v>
      </c>
      <c r="E1178" s="5">
        <v>5000</v>
      </c>
      <c r="F1178" s="5">
        <v>7304.04</v>
      </c>
      <c r="G1178" t="s">
        <v>8219</v>
      </c>
      <c r="H1178" t="s">
        <v>8224</v>
      </c>
      <c r="I1178" t="s">
        <v>8246</v>
      </c>
      <c r="J1178">
        <v>1358702480</v>
      </c>
      <c r="K1178">
        <v>1356110480</v>
      </c>
      <c r="L1178" t="b">
        <v>0</v>
      </c>
      <c r="M1178">
        <v>112</v>
      </c>
      <c r="N1178" t="b">
        <v>1</v>
      </c>
      <c r="O1178" t="s">
        <v>8276</v>
      </c>
      <c r="P1178" s="9">
        <f>IFERROR(F1178/M1178,"NULL")</f>
        <v>65.214642857142863</v>
      </c>
      <c r="Q1178" t="str">
        <f>LEFT(O1178,SEARCH("/",O1178,1)-1)</f>
        <v>music</v>
      </c>
      <c r="R1178" t="str">
        <f>RIGHT(O1178,LEN(O1178)-SEARCH("/",O1178,1))</f>
        <v>rock</v>
      </c>
      <c r="S1178" s="17">
        <f>(((K1178/60)/60)/24)+DATE(1970,1,1)</f>
        <v>41264.72314814815</v>
      </c>
      <c r="T1178" s="15">
        <f>(((J1178/60)/60)/24)+DATE(1970,1,1)</f>
        <v>41294.72314814815</v>
      </c>
      <c r="U1178" t="b">
        <f>AND(L1178,N1178)</f>
        <v>0</v>
      </c>
    </row>
    <row r="1179" spans="1:21" ht="20" customHeight="1" x14ac:dyDescent="0.35">
      <c r="A1179" s="13">
        <f>F1179/E1179</f>
        <v>1.2524999999999999</v>
      </c>
      <c r="B1179">
        <v>2295</v>
      </c>
      <c r="C1179" s="3" t="s">
        <v>2296</v>
      </c>
      <c r="D1179" s="3" t="s">
        <v>6405</v>
      </c>
      <c r="E1179" s="5">
        <v>1200</v>
      </c>
      <c r="F1179" s="5">
        <v>1503</v>
      </c>
      <c r="G1179" t="s">
        <v>8219</v>
      </c>
      <c r="H1179" t="s">
        <v>8224</v>
      </c>
      <c r="I1179" t="s">
        <v>8246</v>
      </c>
      <c r="J1179">
        <v>1359240856</v>
      </c>
      <c r="K1179">
        <v>1356648856</v>
      </c>
      <c r="L1179" t="b">
        <v>0</v>
      </c>
      <c r="M1179">
        <v>34</v>
      </c>
      <c r="N1179" t="b">
        <v>1</v>
      </c>
      <c r="O1179" t="s">
        <v>8276</v>
      </c>
      <c r="P1179" s="9">
        <f>IFERROR(F1179/M1179,"NULL")</f>
        <v>44.205882352941174</v>
      </c>
      <c r="Q1179" t="str">
        <f>LEFT(O1179,SEARCH("/",O1179,1)-1)</f>
        <v>music</v>
      </c>
      <c r="R1179" t="str">
        <f>RIGHT(O1179,LEN(O1179)-SEARCH("/",O1179,1))</f>
        <v>rock</v>
      </c>
      <c r="S1179" s="17">
        <f>(((K1179/60)/60)/24)+DATE(1970,1,1)</f>
        <v>41270.954351851848</v>
      </c>
      <c r="T1179" s="15">
        <f>(((J1179/60)/60)/24)+DATE(1970,1,1)</f>
        <v>41300.954351851848</v>
      </c>
      <c r="U1179" t="b">
        <f>AND(L1179,N1179)</f>
        <v>0</v>
      </c>
    </row>
    <row r="1180" spans="1:21" ht="20" customHeight="1" x14ac:dyDescent="0.35">
      <c r="A1180" s="13">
        <f>F1180/E1180</f>
        <v>1.4907142857142857</v>
      </c>
      <c r="B1180">
        <v>2296</v>
      </c>
      <c r="C1180" s="3" t="s">
        <v>2297</v>
      </c>
      <c r="D1180" s="3" t="s">
        <v>6406</v>
      </c>
      <c r="E1180" s="5">
        <v>7000</v>
      </c>
      <c r="F1180" s="5">
        <v>10435</v>
      </c>
      <c r="G1180" t="s">
        <v>8219</v>
      </c>
      <c r="H1180" t="s">
        <v>8224</v>
      </c>
      <c r="I1180" t="s">
        <v>8246</v>
      </c>
      <c r="J1180">
        <v>1330018426</v>
      </c>
      <c r="K1180">
        <v>1326994426</v>
      </c>
      <c r="L1180" t="b">
        <v>0</v>
      </c>
      <c r="M1180">
        <v>145</v>
      </c>
      <c r="N1180" t="b">
        <v>1</v>
      </c>
      <c r="O1180" t="s">
        <v>8276</v>
      </c>
      <c r="P1180" s="9">
        <f>IFERROR(F1180/M1180,"NULL")</f>
        <v>71.965517241379317</v>
      </c>
      <c r="Q1180" t="str">
        <f>LEFT(O1180,SEARCH("/",O1180,1)-1)</f>
        <v>music</v>
      </c>
      <c r="R1180" t="str">
        <f>RIGHT(O1180,LEN(O1180)-SEARCH("/",O1180,1))</f>
        <v>rock</v>
      </c>
      <c r="S1180" s="17">
        <f>(((K1180/60)/60)/24)+DATE(1970,1,1)</f>
        <v>40927.731782407405</v>
      </c>
      <c r="T1180" s="15">
        <f>(((J1180/60)/60)/24)+DATE(1970,1,1)</f>
        <v>40962.731782407405</v>
      </c>
      <c r="U1180" t="b">
        <f>AND(L1180,N1180)</f>
        <v>0</v>
      </c>
    </row>
    <row r="1181" spans="1:21" ht="20" customHeight="1" x14ac:dyDescent="0.35">
      <c r="A1181" s="13">
        <f>F1181/E1181</f>
        <v>1.006</v>
      </c>
      <c r="B1181">
        <v>2297</v>
      </c>
      <c r="C1181" s="3" t="s">
        <v>2298</v>
      </c>
      <c r="D1181" s="3" t="s">
        <v>6407</v>
      </c>
      <c r="E1181" s="5">
        <v>1000</v>
      </c>
      <c r="F1181" s="5">
        <v>1006</v>
      </c>
      <c r="G1181" t="s">
        <v>8219</v>
      </c>
      <c r="H1181" t="s">
        <v>8224</v>
      </c>
      <c r="I1181" t="s">
        <v>8246</v>
      </c>
      <c r="J1181">
        <v>1331697540</v>
      </c>
      <c r="K1181">
        <v>1328749249</v>
      </c>
      <c r="L1181" t="b">
        <v>0</v>
      </c>
      <c r="M1181">
        <v>19</v>
      </c>
      <c r="N1181" t="b">
        <v>1</v>
      </c>
      <c r="O1181" t="s">
        <v>8276</v>
      </c>
      <c r="P1181" s="9">
        <f>IFERROR(F1181/M1181,"NULL")</f>
        <v>52.94736842105263</v>
      </c>
      <c r="Q1181" t="str">
        <f>LEFT(O1181,SEARCH("/",O1181,1)-1)</f>
        <v>music</v>
      </c>
      <c r="R1181" t="str">
        <f>RIGHT(O1181,LEN(O1181)-SEARCH("/",O1181,1))</f>
        <v>rock</v>
      </c>
      <c r="S1181" s="17">
        <f>(((K1181/60)/60)/24)+DATE(1970,1,1)</f>
        <v>40948.042233796295</v>
      </c>
      <c r="T1181" s="15">
        <f>(((J1181/60)/60)/24)+DATE(1970,1,1)</f>
        <v>40982.165972222225</v>
      </c>
      <c r="U1181" t="b">
        <f>AND(L1181,N1181)</f>
        <v>0</v>
      </c>
    </row>
    <row r="1182" spans="1:21" ht="20" customHeight="1" x14ac:dyDescent="0.35">
      <c r="A1182" s="13">
        <f>F1182/E1182</f>
        <v>1.0507333333333333</v>
      </c>
      <c r="B1182">
        <v>2298</v>
      </c>
      <c r="C1182" s="3" t="s">
        <v>2299</v>
      </c>
      <c r="D1182" s="3" t="s">
        <v>6408</v>
      </c>
      <c r="E1182" s="5">
        <v>30000</v>
      </c>
      <c r="F1182" s="5">
        <v>31522</v>
      </c>
      <c r="G1182" t="s">
        <v>8219</v>
      </c>
      <c r="H1182" t="s">
        <v>8224</v>
      </c>
      <c r="I1182" t="s">
        <v>8246</v>
      </c>
      <c r="J1182">
        <v>1395861033</v>
      </c>
      <c r="K1182">
        <v>1393272633</v>
      </c>
      <c r="L1182" t="b">
        <v>0</v>
      </c>
      <c r="M1182">
        <v>288</v>
      </c>
      <c r="N1182" t="b">
        <v>1</v>
      </c>
      <c r="O1182" t="s">
        <v>8276</v>
      </c>
      <c r="P1182" s="9">
        <f>IFERROR(F1182/M1182,"NULL")</f>
        <v>109.45138888888889</v>
      </c>
      <c r="Q1182" t="str">
        <f>LEFT(O1182,SEARCH("/",O1182,1)-1)</f>
        <v>music</v>
      </c>
      <c r="R1182" t="str">
        <f>RIGHT(O1182,LEN(O1182)-SEARCH("/",O1182,1))</f>
        <v>rock</v>
      </c>
      <c r="S1182" s="17">
        <f>(((K1182/60)/60)/24)+DATE(1970,1,1)</f>
        <v>41694.84065972222</v>
      </c>
      <c r="T1182" s="15">
        <f>(((J1182/60)/60)/24)+DATE(1970,1,1)</f>
        <v>41724.798993055556</v>
      </c>
      <c r="U1182" t="b">
        <f>AND(L1182,N1182)</f>
        <v>0</v>
      </c>
    </row>
    <row r="1183" spans="1:21" ht="20" customHeight="1" x14ac:dyDescent="0.35">
      <c r="A1183" s="13">
        <f>F1183/E1183</f>
        <v>3.5016666666666665</v>
      </c>
      <c r="B1183">
        <v>2299</v>
      </c>
      <c r="C1183" s="3" t="s">
        <v>2300</v>
      </c>
      <c r="D1183" s="3" t="s">
        <v>6409</v>
      </c>
      <c r="E1183" s="5">
        <v>300</v>
      </c>
      <c r="F1183" s="5">
        <v>1050.5</v>
      </c>
      <c r="G1183" t="s">
        <v>8219</v>
      </c>
      <c r="H1183" t="s">
        <v>8224</v>
      </c>
      <c r="I1183" t="s">
        <v>8246</v>
      </c>
      <c r="J1183">
        <v>1296953209</v>
      </c>
      <c r="K1183">
        <v>1295657209</v>
      </c>
      <c r="L1183" t="b">
        <v>0</v>
      </c>
      <c r="M1183">
        <v>14</v>
      </c>
      <c r="N1183" t="b">
        <v>1</v>
      </c>
      <c r="O1183" t="s">
        <v>8276</v>
      </c>
      <c r="P1183" s="9">
        <f>IFERROR(F1183/M1183,"NULL")</f>
        <v>75.035714285714292</v>
      </c>
      <c r="Q1183" t="str">
        <f>LEFT(O1183,SEARCH("/",O1183,1)-1)</f>
        <v>music</v>
      </c>
      <c r="R1183" t="str">
        <f>RIGHT(O1183,LEN(O1183)-SEARCH("/",O1183,1))</f>
        <v>rock</v>
      </c>
      <c r="S1183" s="17">
        <f>(((K1183/60)/60)/24)+DATE(1970,1,1)</f>
        <v>40565.032511574071</v>
      </c>
      <c r="T1183" s="15">
        <f>(((J1183/60)/60)/24)+DATE(1970,1,1)</f>
        <v>40580.032511574071</v>
      </c>
      <c r="U1183" t="b">
        <f>AND(L1183,N1183)</f>
        <v>0</v>
      </c>
    </row>
    <row r="1184" spans="1:21" ht="20" customHeight="1" x14ac:dyDescent="0.35">
      <c r="A1184" s="13">
        <f>F1184/E1184</f>
        <v>1.0125</v>
      </c>
      <c r="B1184">
        <v>2300</v>
      </c>
      <c r="C1184" s="3" t="s">
        <v>2301</v>
      </c>
      <c r="D1184" s="3" t="s">
        <v>6410</v>
      </c>
      <c r="E1184" s="5">
        <v>800</v>
      </c>
      <c r="F1184" s="5">
        <v>810</v>
      </c>
      <c r="G1184" t="s">
        <v>8219</v>
      </c>
      <c r="H1184" t="s">
        <v>8224</v>
      </c>
      <c r="I1184" t="s">
        <v>8246</v>
      </c>
      <c r="J1184">
        <v>1340904416</v>
      </c>
      <c r="K1184">
        <v>1339694816</v>
      </c>
      <c r="L1184" t="b">
        <v>0</v>
      </c>
      <c r="M1184">
        <v>7</v>
      </c>
      <c r="N1184" t="b">
        <v>1</v>
      </c>
      <c r="O1184" t="s">
        <v>8276</v>
      </c>
      <c r="P1184" s="9">
        <f>IFERROR(F1184/M1184,"NULL")</f>
        <v>115.71428571428571</v>
      </c>
      <c r="Q1184" t="str">
        <f>LEFT(O1184,SEARCH("/",O1184,1)-1)</f>
        <v>music</v>
      </c>
      <c r="R1184" t="str">
        <f>RIGHT(O1184,LEN(O1184)-SEARCH("/",O1184,1))</f>
        <v>rock</v>
      </c>
      <c r="S1184" s="17">
        <f>(((K1184/60)/60)/24)+DATE(1970,1,1)</f>
        <v>41074.727037037039</v>
      </c>
      <c r="T1184" s="15">
        <f>(((J1184/60)/60)/24)+DATE(1970,1,1)</f>
        <v>41088.727037037039</v>
      </c>
      <c r="U1184" t="b">
        <f>AND(L1184,N1184)</f>
        <v>0</v>
      </c>
    </row>
    <row r="1185" spans="1:21" ht="20" customHeight="1" x14ac:dyDescent="0.35">
      <c r="A1185" s="13">
        <f>F1185/E1185</f>
        <v>1.336044</v>
      </c>
      <c r="B1185">
        <v>2301</v>
      </c>
      <c r="C1185" s="3" t="s">
        <v>2302</v>
      </c>
      <c r="D1185" s="3" t="s">
        <v>6411</v>
      </c>
      <c r="E1185" s="5">
        <v>5000</v>
      </c>
      <c r="F1185" s="5">
        <v>6680.22</v>
      </c>
      <c r="G1185" t="s">
        <v>8219</v>
      </c>
      <c r="H1185" t="s">
        <v>8224</v>
      </c>
      <c r="I1185" t="s">
        <v>8246</v>
      </c>
      <c r="J1185">
        <v>1371785496</v>
      </c>
      <c r="K1185">
        <v>1369193496</v>
      </c>
      <c r="L1185" t="b">
        <v>1</v>
      </c>
      <c r="M1185">
        <v>211</v>
      </c>
      <c r="N1185" t="b">
        <v>1</v>
      </c>
      <c r="O1185" t="s">
        <v>8279</v>
      </c>
      <c r="P1185" s="9">
        <f>IFERROR(F1185/M1185,"NULL")</f>
        <v>31.659810426540286</v>
      </c>
      <c r="Q1185" t="str">
        <f>LEFT(O1185,SEARCH("/",O1185,1)-1)</f>
        <v>music</v>
      </c>
      <c r="R1185" t="str">
        <f>RIGHT(O1185,LEN(O1185)-SEARCH("/",O1185,1))</f>
        <v>indie rock</v>
      </c>
      <c r="S1185" s="17">
        <f>(((K1185/60)/60)/24)+DATE(1970,1,1)</f>
        <v>41416.146944444445</v>
      </c>
      <c r="T1185" s="15">
        <f>(((J1185/60)/60)/24)+DATE(1970,1,1)</f>
        <v>41446.146944444445</v>
      </c>
      <c r="U1185" t="b">
        <f>AND(L1185,N1185)</f>
        <v>1</v>
      </c>
    </row>
    <row r="1186" spans="1:21" ht="20" customHeight="1" x14ac:dyDescent="0.35">
      <c r="A1186" s="13">
        <f>F1186/E1186</f>
        <v>1.7065217391304348</v>
      </c>
      <c r="B1186">
        <v>2302</v>
      </c>
      <c r="C1186" s="3" t="s">
        <v>2303</v>
      </c>
      <c r="D1186" s="3" t="s">
        <v>6412</v>
      </c>
      <c r="E1186" s="5">
        <v>2300</v>
      </c>
      <c r="F1186" s="5">
        <v>3925</v>
      </c>
      <c r="G1186" t="s">
        <v>8219</v>
      </c>
      <c r="H1186" t="s">
        <v>8224</v>
      </c>
      <c r="I1186" t="s">
        <v>8246</v>
      </c>
      <c r="J1186">
        <v>1388473200</v>
      </c>
      <c r="K1186">
        <v>1385585434</v>
      </c>
      <c r="L1186" t="b">
        <v>1</v>
      </c>
      <c r="M1186">
        <v>85</v>
      </c>
      <c r="N1186" t="b">
        <v>1</v>
      </c>
      <c r="O1186" t="s">
        <v>8279</v>
      </c>
      <c r="P1186" s="9">
        <f>IFERROR(F1186/M1186,"NULL")</f>
        <v>46.176470588235297</v>
      </c>
      <c r="Q1186" t="str">
        <f>LEFT(O1186,SEARCH("/",O1186,1)-1)</f>
        <v>music</v>
      </c>
      <c r="R1186" t="str">
        <f>RIGHT(O1186,LEN(O1186)-SEARCH("/",O1186,1))</f>
        <v>indie rock</v>
      </c>
      <c r="S1186" s="17">
        <f>(((K1186/60)/60)/24)+DATE(1970,1,1)</f>
        <v>41605.868449074071</v>
      </c>
      <c r="T1186" s="15">
        <f>(((J1186/60)/60)/24)+DATE(1970,1,1)</f>
        <v>41639.291666666664</v>
      </c>
      <c r="U1186" t="b">
        <f>AND(L1186,N1186)</f>
        <v>1</v>
      </c>
    </row>
    <row r="1187" spans="1:21" ht="20" customHeight="1" x14ac:dyDescent="0.35">
      <c r="A1187" s="13">
        <f>F1187/E1187</f>
        <v>1.0935829457364341</v>
      </c>
      <c r="B1187">
        <v>2303</v>
      </c>
      <c r="C1187" s="3" t="s">
        <v>2304</v>
      </c>
      <c r="D1187" s="3" t="s">
        <v>6413</v>
      </c>
      <c r="E1187" s="5">
        <v>6450</v>
      </c>
      <c r="F1187" s="5">
        <v>7053.61</v>
      </c>
      <c r="G1187" t="s">
        <v>8219</v>
      </c>
      <c r="H1187" t="s">
        <v>8224</v>
      </c>
      <c r="I1187" t="s">
        <v>8246</v>
      </c>
      <c r="J1187">
        <v>1323747596</v>
      </c>
      <c r="K1187">
        <v>1320287996</v>
      </c>
      <c r="L1187" t="b">
        <v>1</v>
      </c>
      <c r="M1187">
        <v>103</v>
      </c>
      <c r="N1187" t="b">
        <v>1</v>
      </c>
      <c r="O1187" t="s">
        <v>8279</v>
      </c>
      <c r="P1187" s="9">
        <f>IFERROR(F1187/M1187,"NULL")</f>
        <v>68.481650485436887</v>
      </c>
      <c r="Q1187" t="str">
        <f>LEFT(O1187,SEARCH("/",O1187,1)-1)</f>
        <v>music</v>
      </c>
      <c r="R1187" t="str">
        <f>RIGHT(O1187,LEN(O1187)-SEARCH("/",O1187,1))</f>
        <v>indie rock</v>
      </c>
      <c r="S1187" s="17">
        <f>(((K1187/60)/60)/24)+DATE(1970,1,1)</f>
        <v>40850.111064814817</v>
      </c>
      <c r="T1187" s="15">
        <f>(((J1187/60)/60)/24)+DATE(1970,1,1)</f>
        <v>40890.152731481481</v>
      </c>
      <c r="U1187" t="b">
        <f>AND(L1187,N1187)</f>
        <v>1</v>
      </c>
    </row>
    <row r="1188" spans="1:21" ht="20" customHeight="1" x14ac:dyDescent="0.35">
      <c r="A1188" s="13">
        <f>F1188/E1188</f>
        <v>1.0070033333333335</v>
      </c>
      <c r="B1188">
        <v>2304</v>
      </c>
      <c r="C1188" s="3" t="s">
        <v>2305</v>
      </c>
      <c r="D1188" s="3" t="s">
        <v>6414</v>
      </c>
      <c r="E1188" s="5">
        <v>6000</v>
      </c>
      <c r="F1188" s="5">
        <v>6042.02</v>
      </c>
      <c r="G1188" t="s">
        <v>8219</v>
      </c>
      <c r="H1188" t="s">
        <v>8224</v>
      </c>
      <c r="I1188" t="s">
        <v>8246</v>
      </c>
      <c r="J1188">
        <v>1293857940</v>
      </c>
      <c r="K1188">
        <v>1290281691</v>
      </c>
      <c r="L1188" t="b">
        <v>1</v>
      </c>
      <c r="M1188">
        <v>113</v>
      </c>
      <c r="N1188" t="b">
        <v>1</v>
      </c>
      <c r="O1188" t="s">
        <v>8279</v>
      </c>
      <c r="P1188" s="9">
        <f>IFERROR(F1188/M1188,"NULL")</f>
        <v>53.469203539823013</v>
      </c>
      <c r="Q1188" t="str">
        <f>LEFT(O1188,SEARCH("/",O1188,1)-1)</f>
        <v>music</v>
      </c>
      <c r="R1188" t="str">
        <f>RIGHT(O1188,LEN(O1188)-SEARCH("/",O1188,1))</f>
        <v>indie rock</v>
      </c>
      <c r="S1188" s="17">
        <f>(((K1188/60)/60)/24)+DATE(1970,1,1)</f>
        <v>40502.815868055557</v>
      </c>
      <c r="T1188" s="15">
        <f>(((J1188/60)/60)/24)+DATE(1970,1,1)</f>
        <v>40544.207638888889</v>
      </c>
      <c r="U1188" t="b">
        <f>AND(L1188,N1188)</f>
        <v>1</v>
      </c>
    </row>
    <row r="1189" spans="1:21" ht="20" customHeight="1" x14ac:dyDescent="0.35">
      <c r="A1189" s="13">
        <f>F1189/E1189</f>
        <v>1.0122777777777778</v>
      </c>
      <c r="B1189">
        <v>2305</v>
      </c>
      <c r="C1189" s="3" t="s">
        <v>2306</v>
      </c>
      <c r="D1189" s="3" t="s">
        <v>6415</v>
      </c>
      <c r="E1189" s="5">
        <v>18000</v>
      </c>
      <c r="F1189" s="5">
        <v>18221</v>
      </c>
      <c r="G1189" t="s">
        <v>8219</v>
      </c>
      <c r="H1189" t="s">
        <v>8224</v>
      </c>
      <c r="I1189" t="s">
        <v>8246</v>
      </c>
      <c r="J1189">
        <v>1407520800</v>
      </c>
      <c r="K1189">
        <v>1405356072</v>
      </c>
      <c r="L1189" t="b">
        <v>1</v>
      </c>
      <c r="M1189">
        <v>167</v>
      </c>
      <c r="N1189" t="b">
        <v>1</v>
      </c>
      <c r="O1189" t="s">
        <v>8279</v>
      </c>
      <c r="P1189" s="9">
        <f>IFERROR(F1189/M1189,"NULL")</f>
        <v>109.10778443113773</v>
      </c>
      <c r="Q1189" t="str">
        <f>LEFT(O1189,SEARCH("/",O1189,1)-1)</f>
        <v>music</v>
      </c>
      <c r="R1189" t="str">
        <f>RIGHT(O1189,LEN(O1189)-SEARCH("/",O1189,1))</f>
        <v>indie rock</v>
      </c>
      <c r="S1189" s="17">
        <f>(((K1189/60)/60)/24)+DATE(1970,1,1)</f>
        <v>41834.695277777777</v>
      </c>
      <c r="T1189" s="15">
        <f>(((J1189/60)/60)/24)+DATE(1970,1,1)</f>
        <v>41859.75</v>
      </c>
      <c r="U1189" t="b">
        <f>AND(L1189,N1189)</f>
        <v>1</v>
      </c>
    </row>
    <row r="1190" spans="1:21" ht="20" customHeight="1" x14ac:dyDescent="0.35">
      <c r="A1190" s="13">
        <f>F1190/E1190</f>
        <v>1.0675857142857144</v>
      </c>
      <c r="B1190">
        <v>2306</v>
      </c>
      <c r="C1190" s="3" t="s">
        <v>2307</v>
      </c>
      <c r="D1190" s="3" t="s">
        <v>6416</v>
      </c>
      <c r="E1190" s="5">
        <v>3500</v>
      </c>
      <c r="F1190" s="5">
        <v>3736.55</v>
      </c>
      <c r="G1190" t="s">
        <v>8219</v>
      </c>
      <c r="H1190" t="s">
        <v>8224</v>
      </c>
      <c r="I1190" t="s">
        <v>8246</v>
      </c>
      <c r="J1190">
        <v>1331352129</v>
      </c>
      <c r="K1190">
        <v>1328760129</v>
      </c>
      <c r="L1190" t="b">
        <v>1</v>
      </c>
      <c r="M1190">
        <v>73</v>
      </c>
      <c r="N1190" t="b">
        <v>1</v>
      </c>
      <c r="O1190" t="s">
        <v>8279</v>
      </c>
      <c r="P1190" s="9">
        <f>IFERROR(F1190/M1190,"NULL")</f>
        <v>51.185616438356163</v>
      </c>
      <c r="Q1190" t="str">
        <f>LEFT(O1190,SEARCH("/",O1190,1)-1)</f>
        <v>music</v>
      </c>
      <c r="R1190" t="str">
        <f>RIGHT(O1190,LEN(O1190)-SEARCH("/",O1190,1))</f>
        <v>indie rock</v>
      </c>
      <c r="S1190" s="17">
        <f>(((K1190/60)/60)/24)+DATE(1970,1,1)</f>
        <v>40948.16815972222</v>
      </c>
      <c r="T1190" s="15">
        <f>(((J1190/60)/60)/24)+DATE(1970,1,1)</f>
        <v>40978.16815972222</v>
      </c>
      <c r="U1190" t="b">
        <f>AND(L1190,N1190)</f>
        <v>1</v>
      </c>
    </row>
    <row r="1191" spans="1:21" ht="20" customHeight="1" x14ac:dyDescent="0.35">
      <c r="A1191" s="13">
        <f>F1191/E1191</f>
        <v>1.0665777537961894</v>
      </c>
      <c r="B1191">
        <v>2307</v>
      </c>
      <c r="C1191" s="3" t="s">
        <v>2308</v>
      </c>
      <c r="D1191" s="3" t="s">
        <v>6417</v>
      </c>
      <c r="E1191" s="5">
        <v>1964.47</v>
      </c>
      <c r="F1191" s="5">
        <v>2095.2600000000002</v>
      </c>
      <c r="G1191" t="s">
        <v>8219</v>
      </c>
      <c r="H1191" t="s">
        <v>8224</v>
      </c>
      <c r="I1191" t="s">
        <v>8246</v>
      </c>
      <c r="J1191">
        <v>1336245328</v>
      </c>
      <c r="K1191">
        <v>1333653333</v>
      </c>
      <c r="L1191" t="b">
        <v>1</v>
      </c>
      <c r="M1191">
        <v>75</v>
      </c>
      <c r="N1191" t="b">
        <v>1</v>
      </c>
      <c r="O1191" t="s">
        <v>8279</v>
      </c>
      <c r="P1191" s="9">
        <f>IFERROR(F1191/M1191,"NULL")</f>
        <v>27.936800000000002</v>
      </c>
      <c r="Q1191" t="str">
        <f>LEFT(O1191,SEARCH("/",O1191,1)-1)</f>
        <v>music</v>
      </c>
      <c r="R1191" t="str">
        <f>RIGHT(O1191,LEN(O1191)-SEARCH("/",O1191,1))</f>
        <v>indie rock</v>
      </c>
      <c r="S1191" s="17">
        <f>(((K1191/60)/60)/24)+DATE(1970,1,1)</f>
        <v>41004.802465277775</v>
      </c>
      <c r="T1191" s="15">
        <f>(((J1191/60)/60)/24)+DATE(1970,1,1)</f>
        <v>41034.802407407406</v>
      </c>
      <c r="U1191" t="b">
        <f>AND(L1191,N1191)</f>
        <v>1</v>
      </c>
    </row>
    <row r="1192" spans="1:21" ht="20" customHeight="1" x14ac:dyDescent="0.35">
      <c r="A1192" s="13">
        <f>F1192/E1192</f>
        <v>1.0130622</v>
      </c>
      <c r="B1192">
        <v>2308</v>
      </c>
      <c r="C1192" s="3" t="s">
        <v>2309</v>
      </c>
      <c r="D1192" s="3" t="s">
        <v>6418</v>
      </c>
      <c r="E1192" s="5">
        <v>50000</v>
      </c>
      <c r="F1192" s="5">
        <v>50653.11</v>
      </c>
      <c r="G1192" t="s">
        <v>8219</v>
      </c>
      <c r="H1192" t="s">
        <v>8224</v>
      </c>
      <c r="I1192" t="s">
        <v>8246</v>
      </c>
      <c r="J1192">
        <v>1409274000</v>
      </c>
      <c r="K1192">
        <v>1406847996</v>
      </c>
      <c r="L1192" t="b">
        <v>1</v>
      </c>
      <c r="M1192">
        <v>614</v>
      </c>
      <c r="N1192" t="b">
        <v>1</v>
      </c>
      <c r="O1192" t="s">
        <v>8279</v>
      </c>
      <c r="P1192" s="9">
        <f>IFERROR(F1192/M1192,"NULL")</f>
        <v>82.496921824104234</v>
      </c>
      <c r="Q1192" t="str">
        <f>LEFT(O1192,SEARCH("/",O1192,1)-1)</f>
        <v>music</v>
      </c>
      <c r="R1192" t="str">
        <f>RIGHT(O1192,LEN(O1192)-SEARCH("/",O1192,1))</f>
        <v>indie rock</v>
      </c>
      <c r="S1192" s="17">
        <f>(((K1192/60)/60)/24)+DATE(1970,1,1)</f>
        <v>41851.962916666671</v>
      </c>
      <c r="T1192" s="15">
        <f>(((J1192/60)/60)/24)+DATE(1970,1,1)</f>
        <v>41880.041666666664</v>
      </c>
      <c r="U1192" t="b">
        <f>AND(L1192,N1192)</f>
        <v>1</v>
      </c>
    </row>
    <row r="1193" spans="1:21" ht="20" customHeight="1" x14ac:dyDescent="0.35">
      <c r="A1193" s="13">
        <f>F1193/E1193</f>
        <v>1.0667450000000001</v>
      </c>
      <c r="B1193">
        <v>2309</v>
      </c>
      <c r="C1193" s="3" t="s">
        <v>2310</v>
      </c>
      <c r="D1193" s="3" t="s">
        <v>6419</v>
      </c>
      <c r="E1193" s="5">
        <v>6000</v>
      </c>
      <c r="F1193" s="5">
        <v>6400.47</v>
      </c>
      <c r="G1193" t="s">
        <v>8219</v>
      </c>
      <c r="H1193" t="s">
        <v>8224</v>
      </c>
      <c r="I1193" t="s">
        <v>8246</v>
      </c>
      <c r="J1193">
        <v>1362872537</v>
      </c>
      <c r="K1193">
        <v>1359848537</v>
      </c>
      <c r="L1193" t="b">
        <v>1</v>
      </c>
      <c r="M1193">
        <v>107</v>
      </c>
      <c r="N1193" t="b">
        <v>1</v>
      </c>
      <c r="O1193" t="s">
        <v>8279</v>
      </c>
      <c r="P1193" s="9">
        <f>IFERROR(F1193/M1193,"NULL")</f>
        <v>59.817476635514019</v>
      </c>
      <c r="Q1193" t="str">
        <f>LEFT(O1193,SEARCH("/",O1193,1)-1)</f>
        <v>music</v>
      </c>
      <c r="R1193" t="str">
        <f>RIGHT(O1193,LEN(O1193)-SEARCH("/",O1193,1))</f>
        <v>indie rock</v>
      </c>
      <c r="S1193" s="17">
        <f>(((K1193/60)/60)/24)+DATE(1970,1,1)</f>
        <v>41307.987696759257</v>
      </c>
      <c r="T1193" s="15">
        <f>(((J1193/60)/60)/24)+DATE(1970,1,1)</f>
        <v>41342.987696759257</v>
      </c>
      <c r="U1193" t="b">
        <f>AND(L1193,N1193)</f>
        <v>1</v>
      </c>
    </row>
    <row r="1194" spans="1:21" ht="20" customHeight="1" x14ac:dyDescent="0.35">
      <c r="A1194" s="13">
        <f>F1194/E1194</f>
        <v>4.288397837837838</v>
      </c>
      <c r="B1194">
        <v>2310</v>
      </c>
      <c r="C1194" s="3" t="s">
        <v>2311</v>
      </c>
      <c r="D1194" s="3" t="s">
        <v>6420</v>
      </c>
      <c r="E1194" s="5">
        <v>18500</v>
      </c>
      <c r="F1194" s="5">
        <v>79335.360000000001</v>
      </c>
      <c r="G1194" t="s">
        <v>8219</v>
      </c>
      <c r="H1194" t="s">
        <v>8224</v>
      </c>
      <c r="I1194" t="s">
        <v>8246</v>
      </c>
      <c r="J1194">
        <v>1363889015</v>
      </c>
      <c r="K1194">
        <v>1361300615</v>
      </c>
      <c r="L1194" t="b">
        <v>1</v>
      </c>
      <c r="M1194">
        <v>1224</v>
      </c>
      <c r="N1194" t="b">
        <v>1</v>
      </c>
      <c r="O1194" t="s">
        <v>8279</v>
      </c>
      <c r="P1194" s="9">
        <f>IFERROR(F1194/M1194,"NULL")</f>
        <v>64.816470588235291</v>
      </c>
      <c r="Q1194" t="str">
        <f>LEFT(O1194,SEARCH("/",O1194,1)-1)</f>
        <v>music</v>
      </c>
      <c r="R1194" t="str">
        <f>RIGHT(O1194,LEN(O1194)-SEARCH("/",O1194,1))</f>
        <v>indie rock</v>
      </c>
      <c r="S1194" s="17">
        <f>(((K1194/60)/60)/24)+DATE(1970,1,1)</f>
        <v>41324.79415509259</v>
      </c>
      <c r="T1194" s="15">
        <f>(((J1194/60)/60)/24)+DATE(1970,1,1)</f>
        <v>41354.752488425926</v>
      </c>
      <c r="U1194" t="b">
        <f>AND(L1194,N1194)</f>
        <v>1</v>
      </c>
    </row>
    <row r="1195" spans="1:21" ht="20" customHeight="1" x14ac:dyDescent="0.35">
      <c r="A1195" s="13">
        <f>F1195/E1195</f>
        <v>1.0411111111111111</v>
      </c>
      <c r="B1195">
        <v>2311</v>
      </c>
      <c r="C1195" s="3" t="s">
        <v>2312</v>
      </c>
      <c r="D1195" s="3" t="s">
        <v>6421</v>
      </c>
      <c r="E1195" s="5">
        <v>9000</v>
      </c>
      <c r="F1195" s="5">
        <v>9370</v>
      </c>
      <c r="G1195" t="s">
        <v>8219</v>
      </c>
      <c r="H1195" t="s">
        <v>8224</v>
      </c>
      <c r="I1195" t="s">
        <v>8246</v>
      </c>
      <c r="J1195">
        <v>1399421189</v>
      </c>
      <c r="K1195">
        <v>1396829189</v>
      </c>
      <c r="L1195" t="b">
        <v>1</v>
      </c>
      <c r="M1195">
        <v>104</v>
      </c>
      <c r="N1195" t="b">
        <v>1</v>
      </c>
      <c r="O1195" t="s">
        <v>8279</v>
      </c>
      <c r="P1195" s="9">
        <f>IFERROR(F1195/M1195,"NULL")</f>
        <v>90.09615384615384</v>
      </c>
      <c r="Q1195" t="str">
        <f>LEFT(O1195,SEARCH("/",O1195,1)-1)</f>
        <v>music</v>
      </c>
      <c r="R1195" t="str">
        <f>RIGHT(O1195,LEN(O1195)-SEARCH("/",O1195,1))</f>
        <v>indie rock</v>
      </c>
      <c r="S1195" s="17">
        <f>(((K1195/60)/60)/24)+DATE(1970,1,1)</f>
        <v>41736.004502314812</v>
      </c>
      <c r="T1195" s="15">
        <f>(((J1195/60)/60)/24)+DATE(1970,1,1)</f>
        <v>41766.004502314812</v>
      </c>
      <c r="U1195" t="b">
        <f>AND(L1195,N1195)</f>
        <v>1</v>
      </c>
    </row>
    <row r="1196" spans="1:21" ht="20" customHeight="1" x14ac:dyDescent="0.35">
      <c r="A1196" s="13">
        <f>F1196/E1196</f>
        <v>1.0786666666666667</v>
      </c>
      <c r="B1196">
        <v>2312</v>
      </c>
      <c r="C1196" s="3" t="s">
        <v>2313</v>
      </c>
      <c r="D1196" s="3" t="s">
        <v>6422</v>
      </c>
      <c r="E1196" s="5">
        <v>3000</v>
      </c>
      <c r="F1196" s="5">
        <v>3236</v>
      </c>
      <c r="G1196" t="s">
        <v>8219</v>
      </c>
      <c r="H1196" t="s">
        <v>8224</v>
      </c>
      <c r="I1196" t="s">
        <v>8246</v>
      </c>
      <c r="J1196">
        <v>1397862000</v>
      </c>
      <c r="K1196">
        <v>1395155478</v>
      </c>
      <c r="L1196" t="b">
        <v>1</v>
      </c>
      <c r="M1196">
        <v>79</v>
      </c>
      <c r="N1196" t="b">
        <v>1</v>
      </c>
      <c r="O1196" t="s">
        <v>8279</v>
      </c>
      <c r="P1196" s="9">
        <f>IFERROR(F1196/M1196,"NULL")</f>
        <v>40.962025316455694</v>
      </c>
      <c r="Q1196" t="str">
        <f>LEFT(O1196,SEARCH("/",O1196,1)-1)</f>
        <v>music</v>
      </c>
      <c r="R1196" t="str">
        <f>RIGHT(O1196,LEN(O1196)-SEARCH("/",O1196,1))</f>
        <v>indie rock</v>
      </c>
      <c r="S1196" s="17">
        <f>(((K1196/60)/60)/24)+DATE(1970,1,1)</f>
        <v>41716.632847222223</v>
      </c>
      <c r="T1196" s="15">
        <f>(((J1196/60)/60)/24)+DATE(1970,1,1)</f>
        <v>41747.958333333336</v>
      </c>
      <c r="U1196" t="b">
        <f>AND(L1196,N1196)</f>
        <v>1</v>
      </c>
    </row>
    <row r="1197" spans="1:21" ht="20" customHeight="1" x14ac:dyDescent="0.35">
      <c r="A1197" s="13">
        <f>F1197/E1197</f>
        <v>1.7584040000000001</v>
      </c>
      <c r="B1197">
        <v>2313</v>
      </c>
      <c r="C1197" s="3" t="s">
        <v>2314</v>
      </c>
      <c r="D1197" s="3" t="s">
        <v>6423</v>
      </c>
      <c r="E1197" s="5">
        <v>5000</v>
      </c>
      <c r="F1197" s="5">
        <v>8792.02</v>
      </c>
      <c r="G1197" t="s">
        <v>8219</v>
      </c>
      <c r="H1197" t="s">
        <v>8224</v>
      </c>
      <c r="I1197" t="s">
        <v>8246</v>
      </c>
      <c r="J1197">
        <v>1336086026</v>
      </c>
      <c r="K1197">
        <v>1333494026</v>
      </c>
      <c r="L1197" t="b">
        <v>1</v>
      </c>
      <c r="M1197">
        <v>157</v>
      </c>
      <c r="N1197" t="b">
        <v>1</v>
      </c>
      <c r="O1197" t="s">
        <v>8279</v>
      </c>
      <c r="P1197" s="9">
        <f>IFERROR(F1197/M1197,"NULL")</f>
        <v>56.000127388535034</v>
      </c>
      <c r="Q1197" t="str">
        <f>LEFT(O1197,SEARCH("/",O1197,1)-1)</f>
        <v>music</v>
      </c>
      <c r="R1197" t="str">
        <f>RIGHT(O1197,LEN(O1197)-SEARCH("/",O1197,1))</f>
        <v>indie rock</v>
      </c>
      <c r="S1197" s="17">
        <f>(((K1197/60)/60)/24)+DATE(1970,1,1)</f>
        <v>41002.958634259259</v>
      </c>
      <c r="T1197" s="15">
        <f>(((J1197/60)/60)/24)+DATE(1970,1,1)</f>
        <v>41032.958634259259</v>
      </c>
      <c r="U1197" t="b">
        <f>AND(L1197,N1197)</f>
        <v>1</v>
      </c>
    </row>
    <row r="1198" spans="1:21" ht="20" customHeight="1" x14ac:dyDescent="0.35">
      <c r="A1198" s="13">
        <f>F1198/E1198</f>
        <v>1.5697000000000001</v>
      </c>
      <c r="B1198">
        <v>2314</v>
      </c>
      <c r="C1198" s="3" t="s">
        <v>2315</v>
      </c>
      <c r="D1198" s="3" t="s">
        <v>6424</v>
      </c>
      <c r="E1198" s="5">
        <v>1200</v>
      </c>
      <c r="F1198" s="5">
        <v>1883.64</v>
      </c>
      <c r="G1198" t="s">
        <v>8219</v>
      </c>
      <c r="H1198" t="s">
        <v>8224</v>
      </c>
      <c r="I1198" t="s">
        <v>8246</v>
      </c>
      <c r="J1198">
        <v>1339074857</v>
      </c>
      <c r="K1198">
        <v>1336482857</v>
      </c>
      <c r="L1198" t="b">
        <v>1</v>
      </c>
      <c r="M1198">
        <v>50</v>
      </c>
      <c r="N1198" t="b">
        <v>1</v>
      </c>
      <c r="O1198" t="s">
        <v>8279</v>
      </c>
      <c r="P1198" s="9">
        <f>IFERROR(F1198/M1198,"NULL")</f>
        <v>37.672800000000002</v>
      </c>
      <c r="Q1198" t="str">
        <f>LEFT(O1198,SEARCH("/",O1198,1)-1)</f>
        <v>music</v>
      </c>
      <c r="R1198" t="str">
        <f>RIGHT(O1198,LEN(O1198)-SEARCH("/",O1198,1))</f>
        <v>indie rock</v>
      </c>
      <c r="S1198" s="17">
        <f>(((K1198/60)/60)/24)+DATE(1970,1,1)</f>
        <v>41037.551585648151</v>
      </c>
      <c r="T1198" s="15">
        <f>(((J1198/60)/60)/24)+DATE(1970,1,1)</f>
        <v>41067.551585648151</v>
      </c>
      <c r="U1198" t="b">
        <f>AND(L1198,N1198)</f>
        <v>1</v>
      </c>
    </row>
    <row r="1199" spans="1:21" ht="20" customHeight="1" x14ac:dyDescent="0.35">
      <c r="A1199" s="13">
        <f>F1199/E1199</f>
        <v>1.026</v>
      </c>
      <c r="B1199">
        <v>2315</v>
      </c>
      <c r="C1199" s="3" t="s">
        <v>2316</v>
      </c>
      <c r="D1199" s="3" t="s">
        <v>6425</v>
      </c>
      <c r="E1199" s="5">
        <v>2500</v>
      </c>
      <c r="F1199" s="5">
        <v>2565</v>
      </c>
      <c r="G1199" t="s">
        <v>8219</v>
      </c>
      <c r="H1199" t="s">
        <v>8224</v>
      </c>
      <c r="I1199" t="s">
        <v>8246</v>
      </c>
      <c r="J1199">
        <v>1336238743</v>
      </c>
      <c r="K1199">
        <v>1333646743</v>
      </c>
      <c r="L1199" t="b">
        <v>1</v>
      </c>
      <c r="M1199">
        <v>64</v>
      </c>
      <c r="N1199" t="b">
        <v>1</v>
      </c>
      <c r="O1199" t="s">
        <v>8279</v>
      </c>
      <c r="P1199" s="9">
        <f>IFERROR(F1199/M1199,"NULL")</f>
        <v>40.078125</v>
      </c>
      <c r="Q1199" t="str">
        <f>LEFT(O1199,SEARCH("/",O1199,1)-1)</f>
        <v>music</v>
      </c>
      <c r="R1199" t="str">
        <f>RIGHT(O1199,LEN(O1199)-SEARCH("/",O1199,1))</f>
        <v>indie rock</v>
      </c>
      <c r="S1199" s="17">
        <f>(((K1199/60)/60)/24)+DATE(1970,1,1)</f>
        <v>41004.72619212963</v>
      </c>
      <c r="T1199" s="15">
        <f>(((J1199/60)/60)/24)+DATE(1970,1,1)</f>
        <v>41034.72619212963</v>
      </c>
      <c r="U1199" t="b">
        <f>AND(L1199,N1199)</f>
        <v>1</v>
      </c>
    </row>
    <row r="1200" spans="1:21" ht="20" customHeight="1" x14ac:dyDescent="0.35">
      <c r="A1200" s="13">
        <f>F1200/E1200</f>
        <v>1.0404266666666666</v>
      </c>
      <c r="B1200">
        <v>2316</v>
      </c>
      <c r="C1200" s="3" t="s">
        <v>2317</v>
      </c>
      <c r="D1200" s="3" t="s">
        <v>6426</v>
      </c>
      <c r="E1200" s="5">
        <v>15000</v>
      </c>
      <c r="F1200" s="5">
        <v>15606.4</v>
      </c>
      <c r="G1200" t="s">
        <v>8219</v>
      </c>
      <c r="H1200" t="s">
        <v>8224</v>
      </c>
      <c r="I1200" t="s">
        <v>8246</v>
      </c>
      <c r="J1200">
        <v>1260383040</v>
      </c>
      <c r="K1200">
        <v>1253726650</v>
      </c>
      <c r="L1200" t="b">
        <v>1</v>
      </c>
      <c r="M1200">
        <v>200</v>
      </c>
      <c r="N1200" t="b">
        <v>1</v>
      </c>
      <c r="O1200" t="s">
        <v>8279</v>
      </c>
      <c r="P1200" s="9">
        <f>IFERROR(F1200/M1200,"NULL")</f>
        <v>78.031999999999996</v>
      </c>
      <c r="Q1200" t="str">
        <f>LEFT(O1200,SEARCH("/",O1200,1)-1)</f>
        <v>music</v>
      </c>
      <c r="R1200" t="str">
        <f>RIGHT(O1200,LEN(O1200)-SEARCH("/",O1200,1))</f>
        <v>indie rock</v>
      </c>
      <c r="S1200" s="17">
        <f>(((K1200/60)/60)/24)+DATE(1970,1,1)</f>
        <v>40079.725115740745</v>
      </c>
      <c r="T1200" s="15">
        <f>(((J1200/60)/60)/24)+DATE(1970,1,1)</f>
        <v>40156.76666666667</v>
      </c>
      <c r="U1200" t="b">
        <f>AND(L1200,N1200)</f>
        <v>1</v>
      </c>
    </row>
    <row r="1201" spans="1:21" ht="20" customHeight="1" x14ac:dyDescent="0.35">
      <c r="A1201" s="13">
        <f>F1201/E1201</f>
        <v>1.04</v>
      </c>
      <c r="B1201">
        <v>2317</v>
      </c>
      <c r="C1201" s="3" t="s">
        <v>2318</v>
      </c>
      <c r="D1201" s="3" t="s">
        <v>6427</v>
      </c>
      <c r="E1201" s="5">
        <v>400</v>
      </c>
      <c r="F1201" s="5">
        <v>416</v>
      </c>
      <c r="G1201" t="s">
        <v>8219</v>
      </c>
      <c r="H1201" t="s">
        <v>8224</v>
      </c>
      <c r="I1201" t="s">
        <v>8246</v>
      </c>
      <c r="J1201">
        <v>1266210000</v>
      </c>
      <c r="K1201">
        <v>1263474049</v>
      </c>
      <c r="L1201" t="b">
        <v>1</v>
      </c>
      <c r="M1201">
        <v>22</v>
      </c>
      <c r="N1201" t="b">
        <v>1</v>
      </c>
      <c r="O1201" t="s">
        <v>8279</v>
      </c>
      <c r="P1201" s="9">
        <f>IFERROR(F1201/M1201,"NULL")</f>
        <v>18.90909090909091</v>
      </c>
      <c r="Q1201" t="str">
        <f>LEFT(O1201,SEARCH("/",O1201,1)-1)</f>
        <v>music</v>
      </c>
      <c r="R1201" t="str">
        <f>RIGHT(O1201,LEN(O1201)-SEARCH("/",O1201,1))</f>
        <v>indie rock</v>
      </c>
      <c r="S1201" s="17">
        <f>(((K1201/60)/60)/24)+DATE(1970,1,1)</f>
        <v>40192.542233796295</v>
      </c>
      <c r="T1201" s="15">
        <f>(((J1201/60)/60)/24)+DATE(1970,1,1)</f>
        <v>40224.208333333336</v>
      </c>
      <c r="U1201" t="b">
        <f>AND(L1201,N1201)</f>
        <v>1</v>
      </c>
    </row>
    <row r="1202" spans="1:21" ht="20" customHeight="1" x14ac:dyDescent="0.35">
      <c r="A1202" s="13">
        <f>F1202/E1202</f>
        <v>1.2105999999999999</v>
      </c>
      <c r="B1202">
        <v>2318</v>
      </c>
      <c r="C1202" s="3" t="s">
        <v>2319</v>
      </c>
      <c r="D1202" s="3" t="s">
        <v>6428</v>
      </c>
      <c r="E1202" s="5">
        <v>5000</v>
      </c>
      <c r="F1202" s="5">
        <v>6053</v>
      </c>
      <c r="G1202" t="s">
        <v>8219</v>
      </c>
      <c r="H1202" t="s">
        <v>8224</v>
      </c>
      <c r="I1202" t="s">
        <v>8246</v>
      </c>
      <c r="J1202">
        <v>1253937540</v>
      </c>
      <c r="K1202">
        <v>1251214014</v>
      </c>
      <c r="L1202" t="b">
        <v>1</v>
      </c>
      <c r="M1202">
        <v>163</v>
      </c>
      <c r="N1202" t="b">
        <v>1</v>
      </c>
      <c r="O1202" t="s">
        <v>8279</v>
      </c>
      <c r="P1202" s="9">
        <f>IFERROR(F1202/M1202,"NULL")</f>
        <v>37.134969325153371</v>
      </c>
      <c r="Q1202" t="str">
        <f>LEFT(O1202,SEARCH("/",O1202,1)-1)</f>
        <v>music</v>
      </c>
      <c r="R1202" t="str">
        <f>RIGHT(O1202,LEN(O1202)-SEARCH("/",O1202,1))</f>
        <v>indie rock</v>
      </c>
      <c r="S1202" s="17">
        <f>(((K1202/60)/60)/24)+DATE(1970,1,1)</f>
        <v>40050.643680555557</v>
      </c>
      <c r="T1202" s="15">
        <f>(((J1202/60)/60)/24)+DATE(1970,1,1)</f>
        <v>40082.165972222225</v>
      </c>
      <c r="U1202" t="b">
        <f>AND(L1202,N1202)</f>
        <v>1</v>
      </c>
    </row>
    <row r="1203" spans="1:21" ht="20" customHeight="1" x14ac:dyDescent="0.35">
      <c r="A1203" s="13">
        <f>F1203/E1203</f>
        <v>1.077</v>
      </c>
      <c r="B1203">
        <v>2319</v>
      </c>
      <c r="C1203" s="3" t="s">
        <v>2320</v>
      </c>
      <c r="D1203" s="3" t="s">
        <v>6429</v>
      </c>
      <c r="E1203" s="5">
        <v>3000</v>
      </c>
      <c r="F1203" s="5">
        <v>3231</v>
      </c>
      <c r="G1203" t="s">
        <v>8219</v>
      </c>
      <c r="H1203" t="s">
        <v>8224</v>
      </c>
      <c r="I1203" t="s">
        <v>8246</v>
      </c>
      <c r="J1203">
        <v>1387072685</v>
      </c>
      <c r="K1203">
        <v>1384480685</v>
      </c>
      <c r="L1203" t="b">
        <v>1</v>
      </c>
      <c r="M1203">
        <v>77</v>
      </c>
      <c r="N1203" t="b">
        <v>1</v>
      </c>
      <c r="O1203" t="s">
        <v>8279</v>
      </c>
      <c r="P1203" s="9">
        <f>IFERROR(F1203/M1203,"NULL")</f>
        <v>41.961038961038959</v>
      </c>
      <c r="Q1203" t="str">
        <f>LEFT(O1203,SEARCH("/",O1203,1)-1)</f>
        <v>music</v>
      </c>
      <c r="R1203" t="str">
        <f>RIGHT(O1203,LEN(O1203)-SEARCH("/",O1203,1))</f>
        <v>indie rock</v>
      </c>
      <c r="S1203" s="17">
        <f>(((K1203/60)/60)/24)+DATE(1970,1,1)</f>
        <v>41593.082002314812</v>
      </c>
      <c r="T1203" s="15">
        <f>(((J1203/60)/60)/24)+DATE(1970,1,1)</f>
        <v>41623.082002314812</v>
      </c>
      <c r="U1203" t="b">
        <f>AND(L1203,N1203)</f>
        <v>1</v>
      </c>
    </row>
    <row r="1204" spans="1:21" ht="20" customHeight="1" x14ac:dyDescent="0.35">
      <c r="A1204" s="13">
        <f>F1204/E1204</f>
        <v>1.0866</v>
      </c>
      <c r="B1204">
        <v>2320</v>
      </c>
      <c r="C1204" s="3" t="s">
        <v>2321</v>
      </c>
      <c r="D1204" s="3" t="s">
        <v>6430</v>
      </c>
      <c r="E1204" s="5">
        <v>5000</v>
      </c>
      <c r="F1204" s="5">
        <v>5433</v>
      </c>
      <c r="G1204" t="s">
        <v>8219</v>
      </c>
      <c r="H1204" t="s">
        <v>8224</v>
      </c>
      <c r="I1204" t="s">
        <v>8246</v>
      </c>
      <c r="J1204">
        <v>1396463800</v>
      </c>
      <c r="K1204">
        <v>1393443400</v>
      </c>
      <c r="L1204" t="b">
        <v>1</v>
      </c>
      <c r="M1204">
        <v>89</v>
      </c>
      <c r="N1204" t="b">
        <v>1</v>
      </c>
      <c r="O1204" t="s">
        <v>8279</v>
      </c>
      <c r="P1204" s="9">
        <f>IFERROR(F1204/M1204,"NULL")</f>
        <v>61.044943820224717</v>
      </c>
      <c r="Q1204" t="str">
        <f>LEFT(O1204,SEARCH("/",O1204,1)-1)</f>
        <v>music</v>
      </c>
      <c r="R1204" t="str">
        <f>RIGHT(O1204,LEN(O1204)-SEARCH("/",O1204,1))</f>
        <v>indie rock</v>
      </c>
      <c r="S1204" s="17">
        <f>(((K1204/60)/60)/24)+DATE(1970,1,1)</f>
        <v>41696.817129629628</v>
      </c>
      <c r="T1204" s="15">
        <f>(((J1204/60)/60)/24)+DATE(1970,1,1)</f>
        <v>41731.775462962964</v>
      </c>
      <c r="U1204" t="b">
        <f>AND(L1204,N1204)</f>
        <v>1</v>
      </c>
    </row>
    <row r="1205" spans="1:21" ht="20" customHeight="1" x14ac:dyDescent="0.35">
      <c r="A1205" s="13">
        <f>F1205/E1205</f>
        <v>5.2609431428571432</v>
      </c>
      <c r="B1205">
        <v>2327</v>
      </c>
      <c r="C1205" s="3" t="s">
        <v>2328</v>
      </c>
      <c r="D1205" s="3" t="s">
        <v>6437</v>
      </c>
      <c r="E1205" s="5">
        <v>35000</v>
      </c>
      <c r="F1205" s="5">
        <v>184133.01</v>
      </c>
      <c r="G1205" t="s">
        <v>8219</v>
      </c>
      <c r="H1205" t="s">
        <v>8224</v>
      </c>
      <c r="I1205" t="s">
        <v>8246</v>
      </c>
      <c r="J1205">
        <v>1409090440</v>
      </c>
      <c r="K1205">
        <v>1406066440</v>
      </c>
      <c r="L1205" t="b">
        <v>1</v>
      </c>
      <c r="M1205">
        <v>3355</v>
      </c>
      <c r="N1205" t="b">
        <v>1</v>
      </c>
      <c r="O1205" t="s">
        <v>8298</v>
      </c>
      <c r="P1205" s="9">
        <f>IFERROR(F1205/M1205,"NULL")</f>
        <v>54.883162444113267</v>
      </c>
      <c r="Q1205" t="str">
        <f>LEFT(O1205,SEARCH("/",O1205,1)-1)</f>
        <v>food</v>
      </c>
      <c r="R1205" t="str">
        <f>RIGHT(O1205,LEN(O1205)-SEARCH("/",O1205,1))</f>
        <v>small batch</v>
      </c>
      <c r="S1205" s="17">
        <f>(((K1205/60)/60)/24)+DATE(1970,1,1)</f>
        <v>41842.917129629634</v>
      </c>
      <c r="T1205" s="15">
        <f>(((J1205/60)/60)/24)+DATE(1970,1,1)</f>
        <v>41877.917129629634</v>
      </c>
      <c r="U1205" t="b">
        <f>AND(L1205,N1205)</f>
        <v>1</v>
      </c>
    </row>
    <row r="1206" spans="1:21" ht="20" customHeight="1" x14ac:dyDescent="0.35">
      <c r="A1206" s="13">
        <f>F1206/E1206</f>
        <v>2.5445000000000002</v>
      </c>
      <c r="B1206">
        <v>2328</v>
      </c>
      <c r="C1206" s="3" t="s">
        <v>2329</v>
      </c>
      <c r="D1206" s="3" t="s">
        <v>6438</v>
      </c>
      <c r="E1206" s="5">
        <v>10000</v>
      </c>
      <c r="F1206" s="5">
        <v>25445</v>
      </c>
      <c r="G1206" t="s">
        <v>8219</v>
      </c>
      <c r="H1206" t="s">
        <v>8224</v>
      </c>
      <c r="I1206" t="s">
        <v>8246</v>
      </c>
      <c r="J1206">
        <v>1434307537</v>
      </c>
      <c r="K1206">
        <v>1431715537</v>
      </c>
      <c r="L1206" t="b">
        <v>1</v>
      </c>
      <c r="M1206">
        <v>537</v>
      </c>
      <c r="N1206" t="b">
        <v>1</v>
      </c>
      <c r="O1206" t="s">
        <v>8298</v>
      </c>
      <c r="P1206" s="9">
        <f>IFERROR(F1206/M1206,"NULL")</f>
        <v>47.383612662942269</v>
      </c>
      <c r="Q1206" t="str">
        <f>LEFT(O1206,SEARCH("/",O1206,1)-1)</f>
        <v>food</v>
      </c>
      <c r="R1206" t="str">
        <f>RIGHT(O1206,LEN(O1206)-SEARCH("/",O1206,1))</f>
        <v>small batch</v>
      </c>
      <c r="S1206" s="17">
        <f>(((K1206/60)/60)/24)+DATE(1970,1,1)</f>
        <v>42139.781678240746</v>
      </c>
      <c r="T1206" s="15">
        <f>(((J1206/60)/60)/24)+DATE(1970,1,1)</f>
        <v>42169.781678240746</v>
      </c>
      <c r="U1206" t="b">
        <f>AND(L1206,N1206)</f>
        <v>1</v>
      </c>
    </row>
    <row r="1207" spans="1:21" ht="20" customHeight="1" x14ac:dyDescent="0.35">
      <c r="A1207" s="13">
        <f>F1207/E1207</f>
        <v>1.0591999999999999</v>
      </c>
      <c r="B1207">
        <v>2329</v>
      </c>
      <c r="C1207" s="3" t="s">
        <v>2330</v>
      </c>
      <c r="D1207" s="3" t="s">
        <v>6439</v>
      </c>
      <c r="E1207" s="5">
        <v>25000</v>
      </c>
      <c r="F1207" s="5">
        <v>26480</v>
      </c>
      <c r="G1207" t="s">
        <v>8219</v>
      </c>
      <c r="H1207" t="s">
        <v>8224</v>
      </c>
      <c r="I1207" t="s">
        <v>8246</v>
      </c>
      <c r="J1207">
        <v>1405609146</v>
      </c>
      <c r="K1207">
        <v>1403017146</v>
      </c>
      <c r="L1207" t="b">
        <v>1</v>
      </c>
      <c r="M1207">
        <v>125</v>
      </c>
      <c r="N1207" t="b">
        <v>1</v>
      </c>
      <c r="O1207" t="s">
        <v>8298</v>
      </c>
      <c r="P1207" s="9">
        <f>IFERROR(F1207/M1207,"NULL")</f>
        <v>211.84</v>
      </c>
      <c r="Q1207" t="str">
        <f>LEFT(O1207,SEARCH("/",O1207,1)-1)</f>
        <v>food</v>
      </c>
      <c r="R1207" t="str">
        <f>RIGHT(O1207,LEN(O1207)-SEARCH("/",O1207,1))</f>
        <v>small batch</v>
      </c>
      <c r="S1207" s="17">
        <f>(((K1207/60)/60)/24)+DATE(1970,1,1)</f>
        <v>41807.624374999999</v>
      </c>
      <c r="T1207" s="15">
        <f>(((J1207/60)/60)/24)+DATE(1970,1,1)</f>
        <v>41837.624374999999</v>
      </c>
      <c r="U1207" t="b">
        <f>AND(L1207,N1207)</f>
        <v>1</v>
      </c>
    </row>
    <row r="1208" spans="1:21" ht="20" customHeight="1" x14ac:dyDescent="0.35">
      <c r="A1208" s="13">
        <f>F1208/E1208</f>
        <v>1.0242285714285715</v>
      </c>
      <c r="B1208">
        <v>2330</v>
      </c>
      <c r="C1208" s="3" t="s">
        <v>2331</v>
      </c>
      <c r="D1208" s="3" t="s">
        <v>6440</v>
      </c>
      <c r="E1208" s="5">
        <v>35000</v>
      </c>
      <c r="F1208" s="5">
        <v>35848</v>
      </c>
      <c r="G1208" t="s">
        <v>8219</v>
      </c>
      <c r="H1208" t="s">
        <v>8224</v>
      </c>
      <c r="I1208" t="s">
        <v>8246</v>
      </c>
      <c r="J1208">
        <v>1451001600</v>
      </c>
      <c r="K1208">
        <v>1448400943</v>
      </c>
      <c r="L1208" t="b">
        <v>1</v>
      </c>
      <c r="M1208">
        <v>163</v>
      </c>
      <c r="N1208" t="b">
        <v>1</v>
      </c>
      <c r="O1208" t="s">
        <v>8298</v>
      </c>
      <c r="P1208" s="9">
        <f>IFERROR(F1208/M1208,"NULL")</f>
        <v>219.92638036809817</v>
      </c>
      <c r="Q1208" t="str">
        <f>LEFT(O1208,SEARCH("/",O1208,1)-1)</f>
        <v>food</v>
      </c>
      <c r="R1208" t="str">
        <f>RIGHT(O1208,LEN(O1208)-SEARCH("/",O1208,1))</f>
        <v>small batch</v>
      </c>
      <c r="S1208" s="17">
        <f>(((K1208/60)/60)/24)+DATE(1970,1,1)</f>
        <v>42332.89980324074</v>
      </c>
      <c r="T1208" s="15">
        <f>(((J1208/60)/60)/24)+DATE(1970,1,1)</f>
        <v>42363</v>
      </c>
      <c r="U1208" t="b">
        <f>AND(L1208,N1208)</f>
        <v>1</v>
      </c>
    </row>
    <row r="1209" spans="1:21" ht="20" customHeight="1" x14ac:dyDescent="0.35">
      <c r="A1209" s="13">
        <f>F1209/E1209</f>
        <v>1.4431375</v>
      </c>
      <c r="B1209">
        <v>2331</v>
      </c>
      <c r="C1209" s="3" t="s">
        <v>2332</v>
      </c>
      <c r="D1209" s="3" t="s">
        <v>6441</v>
      </c>
      <c r="E1209" s="5">
        <v>8000</v>
      </c>
      <c r="F1209" s="5">
        <v>11545.1</v>
      </c>
      <c r="G1209" t="s">
        <v>8219</v>
      </c>
      <c r="H1209" t="s">
        <v>8224</v>
      </c>
      <c r="I1209" t="s">
        <v>8246</v>
      </c>
      <c r="J1209">
        <v>1408320490</v>
      </c>
      <c r="K1209">
        <v>1405728490</v>
      </c>
      <c r="L1209" t="b">
        <v>1</v>
      </c>
      <c r="M1209">
        <v>283</v>
      </c>
      <c r="N1209" t="b">
        <v>1</v>
      </c>
      <c r="O1209" t="s">
        <v>8298</v>
      </c>
      <c r="P1209" s="9">
        <f>IFERROR(F1209/M1209,"NULL")</f>
        <v>40.795406360424032</v>
      </c>
      <c r="Q1209" t="str">
        <f>LEFT(O1209,SEARCH("/",O1209,1)-1)</f>
        <v>food</v>
      </c>
      <c r="R1209" t="str">
        <f>RIGHT(O1209,LEN(O1209)-SEARCH("/",O1209,1))</f>
        <v>small batch</v>
      </c>
      <c r="S1209" s="17">
        <f>(((K1209/60)/60)/24)+DATE(1970,1,1)</f>
        <v>41839.005671296298</v>
      </c>
      <c r="T1209" s="15">
        <f>(((J1209/60)/60)/24)+DATE(1970,1,1)</f>
        <v>41869.005671296298</v>
      </c>
      <c r="U1209" t="b">
        <f>AND(L1209,N1209)</f>
        <v>1</v>
      </c>
    </row>
    <row r="1210" spans="1:21" ht="20" customHeight="1" x14ac:dyDescent="0.35">
      <c r="A1210" s="13">
        <f>F1210/E1210</f>
        <v>1.06308</v>
      </c>
      <c r="B1210">
        <v>2332</v>
      </c>
      <c r="C1210" s="3" t="s">
        <v>2333</v>
      </c>
      <c r="D1210" s="3" t="s">
        <v>6442</v>
      </c>
      <c r="E1210" s="5">
        <v>25000</v>
      </c>
      <c r="F1210" s="5">
        <v>26577</v>
      </c>
      <c r="G1210" t="s">
        <v>8219</v>
      </c>
      <c r="H1210" t="s">
        <v>8224</v>
      </c>
      <c r="I1210" t="s">
        <v>8246</v>
      </c>
      <c r="J1210">
        <v>1423235071</v>
      </c>
      <c r="K1210">
        <v>1420643071</v>
      </c>
      <c r="L1210" t="b">
        <v>1</v>
      </c>
      <c r="M1210">
        <v>352</v>
      </c>
      <c r="N1210" t="b">
        <v>1</v>
      </c>
      <c r="O1210" t="s">
        <v>8298</v>
      </c>
      <c r="P1210" s="9">
        <f>IFERROR(F1210/M1210,"NULL")</f>
        <v>75.502840909090907</v>
      </c>
      <c r="Q1210" t="str">
        <f>LEFT(O1210,SEARCH("/",O1210,1)-1)</f>
        <v>food</v>
      </c>
      <c r="R1210" t="str">
        <f>RIGHT(O1210,LEN(O1210)-SEARCH("/",O1210,1))</f>
        <v>small batch</v>
      </c>
      <c r="S1210" s="17">
        <f>(((K1210/60)/60)/24)+DATE(1970,1,1)</f>
        <v>42011.628136574072</v>
      </c>
      <c r="T1210" s="15">
        <f>(((J1210/60)/60)/24)+DATE(1970,1,1)</f>
        <v>42041.628136574072</v>
      </c>
      <c r="U1210" t="b">
        <f>AND(L1210,N1210)</f>
        <v>1</v>
      </c>
    </row>
    <row r="1211" spans="1:21" ht="20" customHeight="1" x14ac:dyDescent="0.35">
      <c r="A1211" s="13">
        <f>F1211/E1211</f>
        <v>2.1216666666666666</v>
      </c>
      <c r="B1211">
        <v>2333</v>
      </c>
      <c r="C1211" s="3" t="s">
        <v>2334</v>
      </c>
      <c r="D1211" s="3" t="s">
        <v>6443</v>
      </c>
      <c r="E1211" s="5">
        <v>600</v>
      </c>
      <c r="F1211" s="5">
        <v>1273</v>
      </c>
      <c r="G1211" t="s">
        <v>8219</v>
      </c>
      <c r="H1211" t="s">
        <v>8224</v>
      </c>
      <c r="I1211" t="s">
        <v>8246</v>
      </c>
      <c r="J1211">
        <v>1401385800</v>
      </c>
      <c r="K1211">
        <v>1399563390</v>
      </c>
      <c r="L1211" t="b">
        <v>1</v>
      </c>
      <c r="M1211">
        <v>94</v>
      </c>
      <c r="N1211" t="b">
        <v>1</v>
      </c>
      <c r="O1211" t="s">
        <v>8298</v>
      </c>
      <c r="P1211" s="9">
        <f>IFERROR(F1211/M1211,"NULL")</f>
        <v>13.542553191489361</v>
      </c>
      <c r="Q1211" t="str">
        <f>LEFT(O1211,SEARCH("/",O1211,1)-1)</f>
        <v>food</v>
      </c>
      <c r="R1211" t="str">
        <f>RIGHT(O1211,LEN(O1211)-SEARCH("/",O1211,1))</f>
        <v>small batch</v>
      </c>
      <c r="S1211" s="17">
        <f>(((K1211/60)/60)/24)+DATE(1970,1,1)</f>
        <v>41767.650347222225</v>
      </c>
      <c r="T1211" s="15">
        <f>(((J1211/60)/60)/24)+DATE(1970,1,1)</f>
        <v>41788.743055555555</v>
      </c>
      <c r="U1211" t="b">
        <f>AND(L1211,N1211)</f>
        <v>1</v>
      </c>
    </row>
    <row r="1212" spans="1:21" ht="20" customHeight="1" x14ac:dyDescent="0.35">
      <c r="A1212" s="13">
        <f>F1212/E1212</f>
        <v>1.0195000000000001</v>
      </c>
      <c r="B1212">
        <v>2334</v>
      </c>
      <c r="C1212" s="3" t="s">
        <v>2335</v>
      </c>
      <c r="D1212" s="3" t="s">
        <v>6444</v>
      </c>
      <c r="E1212" s="5">
        <v>4000</v>
      </c>
      <c r="F1212" s="5">
        <v>4078</v>
      </c>
      <c r="G1212" t="s">
        <v>8219</v>
      </c>
      <c r="H1212" t="s">
        <v>8224</v>
      </c>
      <c r="I1212" t="s">
        <v>8246</v>
      </c>
      <c r="J1212">
        <v>1415208840</v>
      </c>
      <c r="K1212">
        <v>1412611498</v>
      </c>
      <c r="L1212" t="b">
        <v>1</v>
      </c>
      <c r="M1212">
        <v>67</v>
      </c>
      <c r="N1212" t="b">
        <v>1</v>
      </c>
      <c r="O1212" t="s">
        <v>8298</v>
      </c>
      <c r="P1212" s="9">
        <f>IFERROR(F1212/M1212,"NULL")</f>
        <v>60.865671641791046</v>
      </c>
      <c r="Q1212" t="str">
        <f>LEFT(O1212,SEARCH("/",O1212,1)-1)</f>
        <v>food</v>
      </c>
      <c r="R1212" t="str">
        <f>RIGHT(O1212,LEN(O1212)-SEARCH("/",O1212,1))</f>
        <v>small batch</v>
      </c>
      <c r="S1212" s="17">
        <f>(((K1212/60)/60)/24)+DATE(1970,1,1)</f>
        <v>41918.670115740737</v>
      </c>
      <c r="T1212" s="15">
        <f>(((J1212/60)/60)/24)+DATE(1970,1,1)</f>
        <v>41948.731944444444</v>
      </c>
      <c r="U1212" t="b">
        <f>AND(L1212,N1212)</f>
        <v>1</v>
      </c>
    </row>
    <row r="1213" spans="1:21" ht="20" customHeight="1" x14ac:dyDescent="0.35">
      <c r="A1213" s="13">
        <f>F1213/E1213</f>
        <v>1.0227200000000001</v>
      </c>
      <c r="B1213">
        <v>2335</v>
      </c>
      <c r="C1213" s="3" t="s">
        <v>2336</v>
      </c>
      <c r="D1213" s="3" t="s">
        <v>6445</v>
      </c>
      <c r="E1213" s="5">
        <v>25000</v>
      </c>
      <c r="F1213" s="5">
        <v>25568</v>
      </c>
      <c r="G1213" t="s">
        <v>8219</v>
      </c>
      <c r="H1213" t="s">
        <v>8224</v>
      </c>
      <c r="I1213" t="s">
        <v>8246</v>
      </c>
      <c r="J1213">
        <v>1402494243</v>
      </c>
      <c r="K1213">
        <v>1399902243</v>
      </c>
      <c r="L1213" t="b">
        <v>1</v>
      </c>
      <c r="M1213">
        <v>221</v>
      </c>
      <c r="N1213" t="b">
        <v>1</v>
      </c>
      <c r="O1213" t="s">
        <v>8298</v>
      </c>
      <c r="P1213" s="9">
        <f>IFERROR(F1213/M1213,"NULL")</f>
        <v>115.69230769230769</v>
      </c>
      <c r="Q1213" t="str">
        <f>LEFT(O1213,SEARCH("/",O1213,1)-1)</f>
        <v>food</v>
      </c>
      <c r="R1213" t="str">
        <f>RIGHT(O1213,LEN(O1213)-SEARCH("/",O1213,1))</f>
        <v>small batch</v>
      </c>
      <c r="S1213" s="17">
        <f>(((K1213/60)/60)/24)+DATE(1970,1,1)</f>
        <v>41771.572256944448</v>
      </c>
      <c r="T1213" s="15">
        <f>(((J1213/60)/60)/24)+DATE(1970,1,1)</f>
        <v>41801.572256944448</v>
      </c>
      <c r="U1213" t="b">
        <f>AND(L1213,N1213)</f>
        <v>1</v>
      </c>
    </row>
    <row r="1214" spans="1:21" ht="20" customHeight="1" x14ac:dyDescent="0.35">
      <c r="A1214" s="13">
        <f>F1214/E1214</f>
        <v>5.2073254999999996</v>
      </c>
      <c r="B1214">
        <v>2336</v>
      </c>
      <c r="C1214" s="3" t="s">
        <v>2337</v>
      </c>
      <c r="D1214" s="3" t="s">
        <v>6446</v>
      </c>
      <c r="E1214" s="5">
        <v>20000</v>
      </c>
      <c r="F1214" s="5">
        <v>104146.51</v>
      </c>
      <c r="G1214" t="s">
        <v>8219</v>
      </c>
      <c r="H1214" t="s">
        <v>8224</v>
      </c>
      <c r="I1214" t="s">
        <v>8246</v>
      </c>
      <c r="J1214">
        <v>1394316695</v>
      </c>
      <c r="K1214">
        <v>1390860695</v>
      </c>
      <c r="L1214" t="b">
        <v>1</v>
      </c>
      <c r="M1214">
        <v>2165</v>
      </c>
      <c r="N1214" t="b">
        <v>1</v>
      </c>
      <c r="O1214" t="s">
        <v>8298</v>
      </c>
      <c r="P1214" s="9">
        <f>IFERROR(F1214/M1214,"NULL")</f>
        <v>48.104623556581984</v>
      </c>
      <c r="Q1214" t="str">
        <f>LEFT(O1214,SEARCH("/",O1214,1)-1)</f>
        <v>food</v>
      </c>
      <c r="R1214" t="str">
        <f>RIGHT(O1214,LEN(O1214)-SEARCH("/",O1214,1))</f>
        <v>small batch</v>
      </c>
      <c r="S1214" s="17">
        <f>(((K1214/60)/60)/24)+DATE(1970,1,1)</f>
        <v>41666.924710648149</v>
      </c>
      <c r="T1214" s="15">
        <f>(((J1214/60)/60)/24)+DATE(1970,1,1)</f>
        <v>41706.924710648149</v>
      </c>
      <c r="U1214" t="b">
        <f>AND(L1214,N1214)</f>
        <v>1</v>
      </c>
    </row>
    <row r="1215" spans="1:21" ht="20" customHeight="1" x14ac:dyDescent="0.35">
      <c r="A1215" s="13">
        <f>F1215/E1215</f>
        <v>1.1065833333333333</v>
      </c>
      <c r="B1215">
        <v>2337</v>
      </c>
      <c r="C1215" s="3" t="s">
        <v>2338</v>
      </c>
      <c r="D1215" s="3" t="s">
        <v>6447</v>
      </c>
      <c r="E1215" s="5">
        <v>12000</v>
      </c>
      <c r="F1215" s="5">
        <v>13279</v>
      </c>
      <c r="G1215" t="s">
        <v>8219</v>
      </c>
      <c r="H1215" t="s">
        <v>8224</v>
      </c>
      <c r="I1215" t="s">
        <v>8246</v>
      </c>
      <c r="J1215">
        <v>1403796143</v>
      </c>
      <c r="K1215">
        <v>1401204143</v>
      </c>
      <c r="L1215" t="b">
        <v>1</v>
      </c>
      <c r="M1215">
        <v>179</v>
      </c>
      <c r="N1215" t="b">
        <v>1</v>
      </c>
      <c r="O1215" t="s">
        <v>8298</v>
      </c>
      <c r="P1215" s="9">
        <f>IFERROR(F1215/M1215,"NULL")</f>
        <v>74.184357541899445</v>
      </c>
      <c r="Q1215" t="str">
        <f>LEFT(O1215,SEARCH("/",O1215,1)-1)</f>
        <v>food</v>
      </c>
      <c r="R1215" t="str">
        <f>RIGHT(O1215,LEN(O1215)-SEARCH("/",O1215,1))</f>
        <v>small batch</v>
      </c>
      <c r="S1215" s="17">
        <f>(((K1215/60)/60)/24)+DATE(1970,1,1)</f>
        <v>41786.640543981484</v>
      </c>
      <c r="T1215" s="15">
        <f>(((J1215/60)/60)/24)+DATE(1970,1,1)</f>
        <v>41816.640543981484</v>
      </c>
      <c r="U1215" t="b">
        <f>AND(L1215,N1215)</f>
        <v>1</v>
      </c>
    </row>
    <row r="1216" spans="1:21" ht="20" customHeight="1" x14ac:dyDescent="0.35">
      <c r="A1216" s="13">
        <f>F1216/E1216</f>
        <v>1.0114333333333334</v>
      </c>
      <c r="B1216">
        <v>2338</v>
      </c>
      <c r="C1216" s="3" t="s">
        <v>2339</v>
      </c>
      <c r="D1216" s="3" t="s">
        <v>6448</v>
      </c>
      <c r="E1216" s="5">
        <v>15000</v>
      </c>
      <c r="F1216" s="5">
        <v>15171.5</v>
      </c>
      <c r="G1216" t="s">
        <v>8219</v>
      </c>
      <c r="H1216" t="s">
        <v>8224</v>
      </c>
      <c r="I1216" t="s">
        <v>8246</v>
      </c>
      <c r="J1216">
        <v>1404077484</v>
      </c>
      <c r="K1216">
        <v>1401485484</v>
      </c>
      <c r="L1216" t="b">
        <v>1</v>
      </c>
      <c r="M1216">
        <v>123</v>
      </c>
      <c r="N1216" t="b">
        <v>1</v>
      </c>
      <c r="O1216" t="s">
        <v>8298</v>
      </c>
      <c r="P1216" s="9">
        <f>IFERROR(F1216/M1216,"NULL")</f>
        <v>123.34552845528455</v>
      </c>
      <c r="Q1216" t="str">
        <f>LEFT(O1216,SEARCH("/",O1216,1)-1)</f>
        <v>food</v>
      </c>
      <c r="R1216" t="str">
        <f>RIGHT(O1216,LEN(O1216)-SEARCH("/",O1216,1))</f>
        <v>small batch</v>
      </c>
      <c r="S1216" s="17">
        <f>(((K1216/60)/60)/24)+DATE(1970,1,1)</f>
        <v>41789.896805555552</v>
      </c>
      <c r="T1216" s="15">
        <f>(((J1216/60)/60)/24)+DATE(1970,1,1)</f>
        <v>41819.896805555552</v>
      </c>
      <c r="U1216" t="b">
        <f>AND(L1216,N1216)</f>
        <v>1</v>
      </c>
    </row>
    <row r="1217" spans="1:21" ht="20" customHeight="1" x14ac:dyDescent="0.35">
      <c r="A1217" s="13">
        <f>F1217/E1217</f>
        <v>2.9420799999999998</v>
      </c>
      <c r="B1217">
        <v>2339</v>
      </c>
      <c r="C1217" s="3" t="s">
        <v>2340</v>
      </c>
      <c r="D1217" s="3" t="s">
        <v>6449</v>
      </c>
      <c r="E1217" s="5">
        <v>25000</v>
      </c>
      <c r="F1217" s="5">
        <v>73552</v>
      </c>
      <c r="G1217" t="s">
        <v>8219</v>
      </c>
      <c r="H1217" t="s">
        <v>8224</v>
      </c>
      <c r="I1217" t="s">
        <v>8246</v>
      </c>
      <c r="J1217">
        <v>1482134340</v>
      </c>
      <c r="K1217">
        <v>1479496309</v>
      </c>
      <c r="L1217" t="b">
        <v>1</v>
      </c>
      <c r="M1217">
        <v>1104</v>
      </c>
      <c r="N1217" t="b">
        <v>1</v>
      </c>
      <c r="O1217" t="s">
        <v>8298</v>
      </c>
      <c r="P1217" s="9">
        <f>IFERROR(F1217/M1217,"NULL")</f>
        <v>66.623188405797094</v>
      </c>
      <c r="Q1217" t="str">
        <f>LEFT(O1217,SEARCH("/",O1217,1)-1)</f>
        <v>food</v>
      </c>
      <c r="R1217" t="str">
        <f>RIGHT(O1217,LEN(O1217)-SEARCH("/",O1217,1))</f>
        <v>small batch</v>
      </c>
      <c r="S1217" s="17">
        <f>(((K1217/60)/60)/24)+DATE(1970,1,1)</f>
        <v>42692.79987268518</v>
      </c>
      <c r="T1217" s="15">
        <f>(((J1217/60)/60)/24)+DATE(1970,1,1)</f>
        <v>42723.332638888889</v>
      </c>
      <c r="U1217" t="b">
        <f>AND(L1217,N1217)</f>
        <v>1</v>
      </c>
    </row>
    <row r="1218" spans="1:21" ht="20" customHeight="1" x14ac:dyDescent="0.35">
      <c r="A1218" s="13">
        <f>F1218/E1218</f>
        <v>1.0577749999999999</v>
      </c>
      <c r="B1218">
        <v>2340</v>
      </c>
      <c r="C1218" s="3" t="s">
        <v>2341</v>
      </c>
      <c r="D1218" s="3" t="s">
        <v>6450</v>
      </c>
      <c r="E1218" s="5">
        <v>40000</v>
      </c>
      <c r="F1218" s="5">
        <v>42311</v>
      </c>
      <c r="G1218" t="s">
        <v>8219</v>
      </c>
      <c r="H1218" t="s">
        <v>8224</v>
      </c>
      <c r="I1218" t="s">
        <v>8246</v>
      </c>
      <c r="J1218">
        <v>1477841138</v>
      </c>
      <c r="K1218">
        <v>1475249138</v>
      </c>
      <c r="L1218" t="b">
        <v>1</v>
      </c>
      <c r="M1218">
        <v>403</v>
      </c>
      <c r="N1218" t="b">
        <v>1</v>
      </c>
      <c r="O1218" t="s">
        <v>8298</v>
      </c>
      <c r="P1218" s="9">
        <f>IFERROR(F1218/M1218,"NULL")</f>
        <v>104.99007444168734</v>
      </c>
      <c r="Q1218" t="str">
        <f>LEFT(O1218,SEARCH("/",O1218,1)-1)</f>
        <v>food</v>
      </c>
      <c r="R1218" t="str">
        <f>RIGHT(O1218,LEN(O1218)-SEARCH("/",O1218,1))</f>
        <v>small batch</v>
      </c>
      <c r="S1218" s="17">
        <f>(((K1218/60)/60)/24)+DATE(1970,1,1)</f>
        <v>42643.642800925925</v>
      </c>
      <c r="T1218" s="15">
        <f>(((J1218/60)/60)/24)+DATE(1970,1,1)</f>
        <v>42673.642800925925</v>
      </c>
      <c r="U1218" t="b">
        <f>AND(L1218,N1218)</f>
        <v>1</v>
      </c>
    </row>
    <row r="1219" spans="1:21" ht="20" customHeight="1" x14ac:dyDescent="0.35">
      <c r="A1219" s="13">
        <f>F1219/E1219</f>
        <v>1.0788</v>
      </c>
      <c r="B1219">
        <v>2441</v>
      </c>
      <c r="C1219" s="3" t="s">
        <v>2442</v>
      </c>
      <c r="D1219" s="3" t="s">
        <v>6551</v>
      </c>
      <c r="E1219" s="5">
        <v>7500</v>
      </c>
      <c r="F1219" s="5">
        <v>8091</v>
      </c>
      <c r="G1219" t="s">
        <v>8219</v>
      </c>
      <c r="H1219" t="s">
        <v>8224</v>
      </c>
      <c r="I1219" t="s">
        <v>8246</v>
      </c>
      <c r="J1219">
        <v>1437627540</v>
      </c>
      <c r="K1219">
        <v>1435806054</v>
      </c>
      <c r="L1219" t="b">
        <v>0</v>
      </c>
      <c r="M1219">
        <v>109</v>
      </c>
      <c r="N1219" t="b">
        <v>1</v>
      </c>
      <c r="O1219" t="s">
        <v>8298</v>
      </c>
      <c r="P1219" s="9">
        <f>IFERROR(F1219/M1219,"NULL")</f>
        <v>74.22935779816514</v>
      </c>
      <c r="Q1219" t="str">
        <f>LEFT(O1219,SEARCH("/",O1219,1)-1)</f>
        <v>food</v>
      </c>
      <c r="R1219" t="str">
        <f>RIGHT(O1219,LEN(O1219)-SEARCH("/",O1219,1))</f>
        <v>small batch</v>
      </c>
      <c r="S1219" s="17">
        <f>(((K1219/60)/60)/24)+DATE(1970,1,1)</f>
        <v>42187.125625000001</v>
      </c>
      <c r="T1219" s="15">
        <f>(((J1219/60)/60)/24)+DATE(1970,1,1)</f>
        <v>42208.207638888889</v>
      </c>
      <c r="U1219" t="b">
        <f>AND(L1219,N1219)</f>
        <v>0</v>
      </c>
    </row>
    <row r="1220" spans="1:21" ht="20" customHeight="1" x14ac:dyDescent="0.35">
      <c r="A1220" s="13">
        <f>F1220/E1220</f>
        <v>1.2594166666666666</v>
      </c>
      <c r="B1220">
        <v>2442</v>
      </c>
      <c r="C1220" s="3" t="s">
        <v>2443</v>
      </c>
      <c r="D1220" s="3" t="s">
        <v>6552</v>
      </c>
      <c r="E1220" s="5">
        <v>24000</v>
      </c>
      <c r="F1220" s="5">
        <v>30226</v>
      </c>
      <c r="G1220" t="s">
        <v>8219</v>
      </c>
      <c r="H1220" t="s">
        <v>8224</v>
      </c>
      <c r="I1220" t="s">
        <v>8246</v>
      </c>
      <c r="J1220">
        <v>1426777228</v>
      </c>
      <c r="K1220">
        <v>1424188828</v>
      </c>
      <c r="L1220" t="b">
        <v>0</v>
      </c>
      <c r="M1220">
        <v>372</v>
      </c>
      <c r="N1220" t="b">
        <v>1</v>
      </c>
      <c r="O1220" t="s">
        <v>8298</v>
      </c>
      <c r="P1220" s="9">
        <f>IFERROR(F1220/M1220,"NULL")</f>
        <v>81.252688172043008</v>
      </c>
      <c r="Q1220" t="str">
        <f>LEFT(O1220,SEARCH("/",O1220,1)-1)</f>
        <v>food</v>
      </c>
      <c r="R1220" t="str">
        <f>RIGHT(O1220,LEN(O1220)-SEARCH("/",O1220,1))</f>
        <v>small batch</v>
      </c>
      <c r="S1220" s="17">
        <f>(((K1220/60)/60)/24)+DATE(1970,1,1)</f>
        <v>42052.666990740734</v>
      </c>
      <c r="T1220" s="15">
        <f>(((J1220/60)/60)/24)+DATE(1970,1,1)</f>
        <v>42082.625324074077</v>
      </c>
      <c r="U1220" t="b">
        <f>AND(L1220,N1220)</f>
        <v>0</v>
      </c>
    </row>
    <row r="1221" spans="1:21" ht="20" customHeight="1" x14ac:dyDescent="0.35">
      <c r="A1221" s="13">
        <f>F1221/E1221</f>
        <v>2.0251494999999999</v>
      </c>
      <c r="B1221">
        <v>2443</v>
      </c>
      <c r="C1221" s="3" t="s">
        <v>2444</v>
      </c>
      <c r="D1221" s="3" t="s">
        <v>6553</v>
      </c>
      <c r="E1221" s="5">
        <v>20000</v>
      </c>
      <c r="F1221" s="5">
        <v>40502.99</v>
      </c>
      <c r="G1221" t="s">
        <v>8219</v>
      </c>
      <c r="H1221" t="s">
        <v>8224</v>
      </c>
      <c r="I1221" t="s">
        <v>8246</v>
      </c>
      <c r="J1221">
        <v>1408114822</v>
      </c>
      <c r="K1221">
        <v>1405522822</v>
      </c>
      <c r="L1221" t="b">
        <v>0</v>
      </c>
      <c r="M1221">
        <v>311</v>
      </c>
      <c r="N1221" t="b">
        <v>1</v>
      </c>
      <c r="O1221" t="s">
        <v>8298</v>
      </c>
      <c r="P1221" s="9">
        <f>IFERROR(F1221/M1221,"NULL")</f>
        <v>130.23469453376205</v>
      </c>
      <c r="Q1221" t="str">
        <f>LEFT(O1221,SEARCH("/",O1221,1)-1)</f>
        <v>food</v>
      </c>
      <c r="R1221" t="str">
        <f>RIGHT(O1221,LEN(O1221)-SEARCH("/",O1221,1))</f>
        <v>small batch</v>
      </c>
      <c r="S1221" s="17">
        <f>(((K1221/60)/60)/24)+DATE(1970,1,1)</f>
        <v>41836.625254629631</v>
      </c>
      <c r="T1221" s="15">
        <f>(((J1221/60)/60)/24)+DATE(1970,1,1)</f>
        <v>41866.625254629631</v>
      </c>
      <c r="U1221" t="b">
        <f>AND(L1221,N1221)</f>
        <v>0</v>
      </c>
    </row>
    <row r="1222" spans="1:21" ht="20" customHeight="1" x14ac:dyDescent="0.35">
      <c r="A1222" s="13">
        <f>F1222/E1222</f>
        <v>1.0860000000000001</v>
      </c>
      <c r="B1222">
        <v>2444</v>
      </c>
      <c r="C1222" s="3" t="s">
        <v>2445</v>
      </c>
      <c r="D1222" s="3" t="s">
        <v>6554</v>
      </c>
      <c r="E1222" s="5">
        <v>3000</v>
      </c>
      <c r="F1222" s="5">
        <v>3258</v>
      </c>
      <c r="G1222" t="s">
        <v>8219</v>
      </c>
      <c r="H1222" t="s">
        <v>8224</v>
      </c>
      <c r="I1222" t="s">
        <v>8246</v>
      </c>
      <c r="J1222">
        <v>1464199591</v>
      </c>
      <c r="K1222">
        <v>1461607591</v>
      </c>
      <c r="L1222" t="b">
        <v>0</v>
      </c>
      <c r="M1222">
        <v>61</v>
      </c>
      <c r="N1222" t="b">
        <v>1</v>
      </c>
      <c r="O1222" t="s">
        <v>8298</v>
      </c>
      <c r="P1222" s="9">
        <f>IFERROR(F1222/M1222,"NULL")</f>
        <v>53.409836065573771</v>
      </c>
      <c r="Q1222" t="str">
        <f>LEFT(O1222,SEARCH("/",O1222,1)-1)</f>
        <v>food</v>
      </c>
      <c r="R1222" t="str">
        <f>RIGHT(O1222,LEN(O1222)-SEARCH("/",O1222,1))</f>
        <v>small batch</v>
      </c>
      <c r="S1222" s="17">
        <f>(((K1222/60)/60)/24)+DATE(1970,1,1)</f>
        <v>42485.754525462966</v>
      </c>
      <c r="T1222" s="15">
        <f>(((J1222/60)/60)/24)+DATE(1970,1,1)</f>
        <v>42515.754525462966</v>
      </c>
      <c r="U1222" t="b">
        <f>AND(L1222,N1222)</f>
        <v>0</v>
      </c>
    </row>
    <row r="1223" spans="1:21" ht="20" customHeight="1" x14ac:dyDescent="0.35">
      <c r="A1223" s="13">
        <f>F1223/E1223</f>
        <v>1.728</v>
      </c>
      <c r="B1223">
        <v>2445</v>
      </c>
      <c r="C1223" s="3" t="s">
        <v>2446</v>
      </c>
      <c r="D1223" s="3" t="s">
        <v>6555</v>
      </c>
      <c r="E1223" s="5">
        <v>5000</v>
      </c>
      <c r="F1223" s="5">
        <v>8640</v>
      </c>
      <c r="G1223" t="s">
        <v>8219</v>
      </c>
      <c r="H1223" t="s">
        <v>8224</v>
      </c>
      <c r="I1223" t="s">
        <v>8246</v>
      </c>
      <c r="J1223">
        <v>1443242021</v>
      </c>
      <c r="K1223">
        <v>1440650021</v>
      </c>
      <c r="L1223" t="b">
        <v>0</v>
      </c>
      <c r="M1223">
        <v>115</v>
      </c>
      <c r="N1223" t="b">
        <v>1</v>
      </c>
      <c r="O1223" t="s">
        <v>8298</v>
      </c>
      <c r="P1223" s="9">
        <f>IFERROR(F1223/M1223,"NULL")</f>
        <v>75.130434782608702</v>
      </c>
      <c r="Q1223" t="str">
        <f>LEFT(O1223,SEARCH("/",O1223,1)-1)</f>
        <v>food</v>
      </c>
      <c r="R1223" t="str">
        <f>RIGHT(O1223,LEN(O1223)-SEARCH("/",O1223,1))</f>
        <v>small batch</v>
      </c>
      <c r="S1223" s="17">
        <f>(((K1223/60)/60)/24)+DATE(1970,1,1)</f>
        <v>42243.190057870372</v>
      </c>
      <c r="T1223" s="15">
        <f>(((J1223/60)/60)/24)+DATE(1970,1,1)</f>
        <v>42273.190057870372</v>
      </c>
      <c r="U1223" t="b">
        <f>AND(L1223,N1223)</f>
        <v>0</v>
      </c>
    </row>
    <row r="1224" spans="1:21" ht="20" customHeight="1" x14ac:dyDescent="0.35">
      <c r="A1224" s="13">
        <f>F1224/E1224</f>
        <v>1.6798</v>
      </c>
      <c r="B1224">
        <v>2446</v>
      </c>
      <c r="C1224" s="3" t="s">
        <v>2447</v>
      </c>
      <c r="D1224" s="3" t="s">
        <v>6556</v>
      </c>
      <c r="E1224" s="5">
        <v>5000</v>
      </c>
      <c r="F1224" s="5">
        <v>8399</v>
      </c>
      <c r="G1224" t="s">
        <v>8219</v>
      </c>
      <c r="H1224" t="s">
        <v>8224</v>
      </c>
      <c r="I1224" t="s">
        <v>8246</v>
      </c>
      <c r="J1224">
        <v>1480174071</v>
      </c>
      <c r="K1224">
        <v>1477578471</v>
      </c>
      <c r="L1224" t="b">
        <v>0</v>
      </c>
      <c r="M1224">
        <v>111</v>
      </c>
      <c r="N1224" t="b">
        <v>1</v>
      </c>
      <c r="O1224" t="s">
        <v>8298</v>
      </c>
      <c r="P1224" s="9">
        <f>IFERROR(F1224/M1224,"NULL")</f>
        <v>75.666666666666671</v>
      </c>
      <c r="Q1224" t="str">
        <f>LEFT(O1224,SEARCH("/",O1224,1)-1)</f>
        <v>food</v>
      </c>
      <c r="R1224" t="str">
        <f>RIGHT(O1224,LEN(O1224)-SEARCH("/",O1224,1))</f>
        <v>small batch</v>
      </c>
      <c r="S1224" s="17">
        <f>(((K1224/60)/60)/24)+DATE(1970,1,1)</f>
        <v>42670.602673611109</v>
      </c>
      <c r="T1224" s="15">
        <f>(((J1224/60)/60)/24)+DATE(1970,1,1)</f>
        <v>42700.64434027778</v>
      </c>
      <c r="U1224" t="b">
        <f>AND(L1224,N1224)</f>
        <v>0</v>
      </c>
    </row>
    <row r="1225" spans="1:21" ht="20" customHeight="1" x14ac:dyDescent="0.35">
      <c r="A1225" s="13">
        <f>F1225/E1225</f>
        <v>4.2720000000000002</v>
      </c>
      <c r="B1225">
        <v>2447</v>
      </c>
      <c r="C1225" s="3" t="s">
        <v>2448</v>
      </c>
      <c r="D1225" s="3" t="s">
        <v>6557</v>
      </c>
      <c r="E1225" s="5">
        <v>2500</v>
      </c>
      <c r="F1225" s="5">
        <v>10680</v>
      </c>
      <c r="G1225" t="s">
        <v>8219</v>
      </c>
      <c r="H1225" t="s">
        <v>8224</v>
      </c>
      <c r="I1225" t="s">
        <v>8246</v>
      </c>
      <c r="J1225">
        <v>1478923200</v>
      </c>
      <c r="K1225">
        <v>1476184593</v>
      </c>
      <c r="L1225" t="b">
        <v>0</v>
      </c>
      <c r="M1225">
        <v>337</v>
      </c>
      <c r="N1225" t="b">
        <v>1</v>
      </c>
      <c r="O1225" t="s">
        <v>8298</v>
      </c>
      <c r="P1225" s="9">
        <f>IFERROR(F1225/M1225,"NULL")</f>
        <v>31.691394658753708</v>
      </c>
      <c r="Q1225" t="str">
        <f>LEFT(O1225,SEARCH("/",O1225,1)-1)</f>
        <v>food</v>
      </c>
      <c r="R1225" t="str">
        <f>RIGHT(O1225,LEN(O1225)-SEARCH("/",O1225,1))</f>
        <v>small batch</v>
      </c>
      <c r="S1225" s="17">
        <f>(((K1225/60)/60)/24)+DATE(1970,1,1)</f>
        <v>42654.469826388886</v>
      </c>
      <c r="T1225" s="15">
        <f>(((J1225/60)/60)/24)+DATE(1970,1,1)</f>
        <v>42686.166666666672</v>
      </c>
      <c r="U1225" t="b">
        <f>AND(L1225,N1225)</f>
        <v>0</v>
      </c>
    </row>
    <row r="1226" spans="1:21" ht="20" customHeight="1" x14ac:dyDescent="0.35">
      <c r="A1226" s="13">
        <f>F1226/E1226</f>
        <v>1.075</v>
      </c>
      <c r="B1226">
        <v>2448</v>
      </c>
      <c r="C1226" s="3" t="s">
        <v>2449</v>
      </c>
      <c r="D1226" s="3" t="s">
        <v>6558</v>
      </c>
      <c r="E1226" s="5">
        <v>400</v>
      </c>
      <c r="F1226" s="5">
        <v>430</v>
      </c>
      <c r="G1226" t="s">
        <v>8219</v>
      </c>
      <c r="H1226" t="s">
        <v>8224</v>
      </c>
      <c r="I1226" t="s">
        <v>8246</v>
      </c>
      <c r="J1226">
        <v>1472621760</v>
      </c>
      <c r="K1226">
        <v>1472110513</v>
      </c>
      <c r="L1226" t="b">
        <v>0</v>
      </c>
      <c r="M1226">
        <v>9</v>
      </c>
      <c r="N1226" t="b">
        <v>1</v>
      </c>
      <c r="O1226" t="s">
        <v>8298</v>
      </c>
      <c r="P1226" s="9">
        <f>IFERROR(F1226/M1226,"NULL")</f>
        <v>47.777777777777779</v>
      </c>
      <c r="Q1226" t="str">
        <f>LEFT(O1226,SEARCH("/",O1226,1)-1)</f>
        <v>food</v>
      </c>
      <c r="R1226" t="str">
        <f>RIGHT(O1226,LEN(O1226)-SEARCH("/",O1226,1))</f>
        <v>small batch</v>
      </c>
      <c r="S1226" s="17">
        <f>(((K1226/60)/60)/24)+DATE(1970,1,1)</f>
        <v>42607.316122685181</v>
      </c>
      <c r="T1226" s="15">
        <f>(((J1226/60)/60)/24)+DATE(1970,1,1)</f>
        <v>42613.233333333337</v>
      </c>
      <c r="U1226" t="b">
        <f>AND(L1226,N1226)</f>
        <v>0</v>
      </c>
    </row>
    <row r="1227" spans="1:21" ht="20" customHeight="1" x14ac:dyDescent="0.35">
      <c r="A1227" s="13">
        <f>F1227/E1227</f>
        <v>1.08</v>
      </c>
      <c r="B1227">
        <v>2449</v>
      </c>
      <c r="C1227" s="3" t="s">
        <v>2450</v>
      </c>
      <c r="D1227" s="3" t="s">
        <v>6559</v>
      </c>
      <c r="E1227" s="5">
        <v>10000</v>
      </c>
      <c r="F1227" s="5">
        <v>10800</v>
      </c>
      <c r="G1227" t="s">
        <v>8219</v>
      </c>
      <c r="H1227" t="s">
        <v>8224</v>
      </c>
      <c r="I1227" t="s">
        <v>8246</v>
      </c>
      <c r="J1227">
        <v>1417321515</v>
      </c>
      <c r="K1227">
        <v>1414725915</v>
      </c>
      <c r="L1227" t="b">
        <v>0</v>
      </c>
      <c r="M1227">
        <v>120</v>
      </c>
      <c r="N1227" t="b">
        <v>1</v>
      </c>
      <c r="O1227" t="s">
        <v>8298</v>
      </c>
      <c r="P1227" s="9">
        <f>IFERROR(F1227/M1227,"NULL")</f>
        <v>90</v>
      </c>
      <c r="Q1227" t="str">
        <f>LEFT(O1227,SEARCH("/",O1227,1)-1)</f>
        <v>food</v>
      </c>
      <c r="R1227" t="str">
        <f>RIGHT(O1227,LEN(O1227)-SEARCH("/",O1227,1))</f>
        <v>small batch</v>
      </c>
      <c r="S1227" s="17">
        <f>(((K1227/60)/60)/24)+DATE(1970,1,1)</f>
        <v>41943.142534722225</v>
      </c>
      <c r="T1227" s="15">
        <f>(((J1227/60)/60)/24)+DATE(1970,1,1)</f>
        <v>41973.184201388889</v>
      </c>
      <c r="U1227" t="b">
        <f>AND(L1227,N1227)</f>
        <v>0</v>
      </c>
    </row>
    <row r="1228" spans="1:21" ht="20" customHeight="1" x14ac:dyDescent="0.35">
      <c r="A1228" s="13">
        <f>F1228/E1228</f>
        <v>1.0153353333333335</v>
      </c>
      <c r="B1228">
        <v>2450</v>
      </c>
      <c r="C1228" s="3" t="s">
        <v>2451</v>
      </c>
      <c r="D1228" s="3" t="s">
        <v>6560</v>
      </c>
      <c r="E1228" s="5">
        <v>15000</v>
      </c>
      <c r="F1228" s="5">
        <v>15230.03</v>
      </c>
      <c r="G1228" t="s">
        <v>8219</v>
      </c>
      <c r="H1228" t="s">
        <v>8224</v>
      </c>
      <c r="I1228" t="s">
        <v>8246</v>
      </c>
      <c r="J1228">
        <v>1414465860</v>
      </c>
      <c r="K1228">
        <v>1411177456</v>
      </c>
      <c r="L1228" t="b">
        <v>0</v>
      </c>
      <c r="M1228">
        <v>102</v>
      </c>
      <c r="N1228" t="b">
        <v>1</v>
      </c>
      <c r="O1228" t="s">
        <v>8298</v>
      </c>
      <c r="P1228" s="9">
        <f>IFERROR(F1228/M1228,"NULL")</f>
        <v>149.31401960784314</v>
      </c>
      <c r="Q1228" t="str">
        <f>LEFT(O1228,SEARCH("/",O1228,1)-1)</f>
        <v>food</v>
      </c>
      <c r="R1228" t="str">
        <f>RIGHT(O1228,LEN(O1228)-SEARCH("/",O1228,1))</f>
        <v>small batch</v>
      </c>
      <c r="S1228" s="17">
        <f>(((K1228/60)/60)/24)+DATE(1970,1,1)</f>
        <v>41902.07240740741</v>
      </c>
      <c r="T1228" s="15">
        <f>(((J1228/60)/60)/24)+DATE(1970,1,1)</f>
        <v>41940.132638888892</v>
      </c>
      <c r="U1228" t="b">
        <f>AND(L1228,N1228)</f>
        <v>0</v>
      </c>
    </row>
    <row r="1229" spans="1:21" ht="20" customHeight="1" x14ac:dyDescent="0.35">
      <c r="A1229" s="13">
        <f>F1229/E1229</f>
        <v>1.1545000000000001</v>
      </c>
      <c r="B1229">
        <v>2451</v>
      </c>
      <c r="C1229" s="3" t="s">
        <v>2452</v>
      </c>
      <c r="D1229" s="3" t="s">
        <v>6561</v>
      </c>
      <c r="E1229" s="5">
        <v>10000</v>
      </c>
      <c r="F1229" s="5">
        <v>11545</v>
      </c>
      <c r="G1229" t="s">
        <v>8219</v>
      </c>
      <c r="H1229" t="s">
        <v>8224</v>
      </c>
      <c r="I1229" t="s">
        <v>8246</v>
      </c>
      <c r="J1229">
        <v>1488750490</v>
      </c>
      <c r="K1229">
        <v>1487022490</v>
      </c>
      <c r="L1229" t="b">
        <v>0</v>
      </c>
      <c r="M1229">
        <v>186</v>
      </c>
      <c r="N1229" t="b">
        <v>1</v>
      </c>
      <c r="O1229" t="s">
        <v>8298</v>
      </c>
      <c r="P1229" s="9">
        <f>IFERROR(F1229/M1229,"NULL")</f>
        <v>62.06989247311828</v>
      </c>
      <c r="Q1229" t="str">
        <f>LEFT(O1229,SEARCH("/",O1229,1)-1)</f>
        <v>food</v>
      </c>
      <c r="R1229" t="str">
        <f>RIGHT(O1229,LEN(O1229)-SEARCH("/",O1229,1))</f>
        <v>small batch</v>
      </c>
      <c r="S1229" s="17">
        <f>(((K1229/60)/60)/24)+DATE(1970,1,1)</f>
        <v>42779.908449074079</v>
      </c>
      <c r="T1229" s="15">
        <f>(((J1229/60)/60)/24)+DATE(1970,1,1)</f>
        <v>42799.908449074079</v>
      </c>
      <c r="U1229" t="b">
        <f>AND(L1229,N1229)</f>
        <v>0</v>
      </c>
    </row>
    <row r="1230" spans="1:21" ht="20" customHeight="1" x14ac:dyDescent="0.35">
      <c r="A1230" s="13">
        <f>F1230/E1230</f>
        <v>1.335</v>
      </c>
      <c r="B1230">
        <v>2452</v>
      </c>
      <c r="C1230" s="3" t="s">
        <v>2453</v>
      </c>
      <c r="D1230" s="3" t="s">
        <v>6562</v>
      </c>
      <c r="E1230" s="5">
        <v>600</v>
      </c>
      <c r="F1230" s="5">
        <v>801</v>
      </c>
      <c r="G1230" t="s">
        <v>8219</v>
      </c>
      <c r="H1230" t="s">
        <v>8224</v>
      </c>
      <c r="I1230" t="s">
        <v>8246</v>
      </c>
      <c r="J1230">
        <v>1451430000</v>
      </c>
      <c r="K1230">
        <v>1448914500</v>
      </c>
      <c r="L1230" t="b">
        <v>0</v>
      </c>
      <c r="M1230">
        <v>15</v>
      </c>
      <c r="N1230" t="b">
        <v>1</v>
      </c>
      <c r="O1230" t="s">
        <v>8298</v>
      </c>
      <c r="P1230" s="9">
        <f>IFERROR(F1230/M1230,"NULL")</f>
        <v>53.4</v>
      </c>
      <c r="Q1230" t="str">
        <f>LEFT(O1230,SEARCH("/",O1230,1)-1)</f>
        <v>food</v>
      </c>
      <c r="R1230" t="str">
        <f>RIGHT(O1230,LEN(O1230)-SEARCH("/",O1230,1))</f>
        <v>small batch</v>
      </c>
      <c r="S1230" s="17">
        <f>(((K1230/60)/60)/24)+DATE(1970,1,1)</f>
        <v>42338.84375</v>
      </c>
      <c r="T1230" s="15">
        <f>(((J1230/60)/60)/24)+DATE(1970,1,1)</f>
        <v>42367.958333333328</v>
      </c>
      <c r="U1230" t="b">
        <f>AND(L1230,N1230)</f>
        <v>0</v>
      </c>
    </row>
    <row r="1231" spans="1:21" ht="20" customHeight="1" x14ac:dyDescent="0.35">
      <c r="A1231" s="13">
        <f>F1231/E1231</f>
        <v>1.5469999999999999</v>
      </c>
      <c r="B1231">
        <v>2453</v>
      </c>
      <c r="C1231" s="3" t="s">
        <v>2454</v>
      </c>
      <c r="D1231" s="3" t="s">
        <v>6563</v>
      </c>
      <c r="E1231" s="5">
        <v>3000</v>
      </c>
      <c r="F1231" s="5">
        <v>4641</v>
      </c>
      <c r="G1231" t="s">
        <v>8219</v>
      </c>
      <c r="H1231" t="s">
        <v>8224</v>
      </c>
      <c r="I1231" t="s">
        <v>8246</v>
      </c>
      <c r="J1231">
        <v>1486053409</v>
      </c>
      <c r="K1231">
        <v>1483461409</v>
      </c>
      <c r="L1231" t="b">
        <v>0</v>
      </c>
      <c r="M1231">
        <v>67</v>
      </c>
      <c r="N1231" t="b">
        <v>1</v>
      </c>
      <c r="O1231" t="s">
        <v>8298</v>
      </c>
      <c r="P1231" s="9">
        <f>IFERROR(F1231/M1231,"NULL")</f>
        <v>69.268656716417908</v>
      </c>
      <c r="Q1231" t="str">
        <f>LEFT(O1231,SEARCH("/",O1231,1)-1)</f>
        <v>food</v>
      </c>
      <c r="R1231" t="str">
        <f>RIGHT(O1231,LEN(O1231)-SEARCH("/",O1231,1))</f>
        <v>small batch</v>
      </c>
      <c r="S1231" s="17">
        <f>(((K1231/60)/60)/24)+DATE(1970,1,1)</f>
        <v>42738.692233796297</v>
      </c>
      <c r="T1231" s="15">
        <f>(((J1231/60)/60)/24)+DATE(1970,1,1)</f>
        <v>42768.692233796297</v>
      </c>
      <c r="U1231" t="b">
        <f>AND(L1231,N1231)</f>
        <v>0</v>
      </c>
    </row>
    <row r="1232" spans="1:21" ht="20" customHeight="1" x14ac:dyDescent="0.35">
      <c r="A1232" s="13">
        <f>F1232/E1232</f>
        <v>1.0084571428571429</v>
      </c>
      <c r="B1232">
        <v>2454</v>
      </c>
      <c r="C1232" s="3" t="s">
        <v>2455</v>
      </c>
      <c r="D1232" s="3" t="s">
        <v>6564</v>
      </c>
      <c r="E1232" s="5">
        <v>35000</v>
      </c>
      <c r="F1232" s="5">
        <v>35296</v>
      </c>
      <c r="G1232" t="s">
        <v>8219</v>
      </c>
      <c r="H1232" t="s">
        <v>8224</v>
      </c>
      <c r="I1232" t="s">
        <v>8246</v>
      </c>
      <c r="J1232">
        <v>1489207808</v>
      </c>
      <c r="K1232">
        <v>1486183808</v>
      </c>
      <c r="L1232" t="b">
        <v>0</v>
      </c>
      <c r="M1232">
        <v>130</v>
      </c>
      <c r="N1232" t="b">
        <v>1</v>
      </c>
      <c r="O1232" t="s">
        <v>8298</v>
      </c>
      <c r="P1232" s="9">
        <f>IFERROR(F1232/M1232,"NULL")</f>
        <v>271.50769230769231</v>
      </c>
      <c r="Q1232" t="str">
        <f>LEFT(O1232,SEARCH("/",O1232,1)-1)</f>
        <v>food</v>
      </c>
      <c r="R1232" t="str">
        <f>RIGHT(O1232,LEN(O1232)-SEARCH("/",O1232,1))</f>
        <v>small batch</v>
      </c>
      <c r="S1232" s="17">
        <f>(((K1232/60)/60)/24)+DATE(1970,1,1)</f>
        <v>42770.201481481476</v>
      </c>
      <c r="T1232" s="15">
        <f>(((J1232/60)/60)/24)+DATE(1970,1,1)</f>
        <v>42805.201481481476</v>
      </c>
      <c r="U1232" t="b">
        <f>AND(L1232,N1232)</f>
        <v>0</v>
      </c>
    </row>
    <row r="1233" spans="1:21" ht="20" customHeight="1" x14ac:dyDescent="0.35">
      <c r="A1233" s="13">
        <f>F1233/E1233</f>
        <v>1.82</v>
      </c>
      <c r="B1233">
        <v>2455</v>
      </c>
      <c r="C1233" s="3" t="s">
        <v>2456</v>
      </c>
      <c r="D1233" s="3" t="s">
        <v>6565</v>
      </c>
      <c r="E1233" s="5">
        <v>300</v>
      </c>
      <c r="F1233" s="5">
        <v>546</v>
      </c>
      <c r="G1233" t="s">
        <v>8219</v>
      </c>
      <c r="H1233" t="s">
        <v>8224</v>
      </c>
      <c r="I1233" t="s">
        <v>8246</v>
      </c>
      <c r="J1233">
        <v>1461177950</v>
      </c>
      <c r="K1233">
        <v>1458758750</v>
      </c>
      <c r="L1233" t="b">
        <v>0</v>
      </c>
      <c r="M1233">
        <v>16</v>
      </c>
      <c r="N1233" t="b">
        <v>1</v>
      </c>
      <c r="O1233" t="s">
        <v>8298</v>
      </c>
      <c r="P1233" s="9">
        <f>IFERROR(F1233/M1233,"NULL")</f>
        <v>34.125</v>
      </c>
      <c r="Q1233" t="str">
        <f>LEFT(O1233,SEARCH("/",O1233,1)-1)</f>
        <v>food</v>
      </c>
      <c r="R1233" t="str">
        <f>RIGHT(O1233,LEN(O1233)-SEARCH("/",O1233,1))</f>
        <v>small batch</v>
      </c>
      <c r="S1233" s="17">
        <f>(((K1233/60)/60)/24)+DATE(1970,1,1)</f>
        <v>42452.781828703708</v>
      </c>
      <c r="T1233" s="15">
        <f>(((J1233/60)/60)/24)+DATE(1970,1,1)</f>
        <v>42480.781828703708</v>
      </c>
      <c r="U1233" t="b">
        <f>AND(L1233,N1233)</f>
        <v>0</v>
      </c>
    </row>
    <row r="1234" spans="1:21" ht="20" customHeight="1" x14ac:dyDescent="0.35">
      <c r="A1234" s="13">
        <f>F1234/E1234</f>
        <v>1.8086666666666666</v>
      </c>
      <c r="B1234">
        <v>2456</v>
      </c>
      <c r="C1234" s="3" t="s">
        <v>2457</v>
      </c>
      <c r="D1234" s="3" t="s">
        <v>6566</v>
      </c>
      <c r="E1234" s="5">
        <v>1500</v>
      </c>
      <c r="F1234" s="5">
        <v>2713</v>
      </c>
      <c r="G1234" t="s">
        <v>8219</v>
      </c>
      <c r="H1234" t="s">
        <v>8224</v>
      </c>
      <c r="I1234" t="s">
        <v>8246</v>
      </c>
      <c r="J1234">
        <v>1488063839</v>
      </c>
      <c r="K1234">
        <v>1485471839</v>
      </c>
      <c r="L1234" t="b">
        <v>0</v>
      </c>
      <c r="M1234">
        <v>67</v>
      </c>
      <c r="N1234" t="b">
        <v>1</v>
      </c>
      <c r="O1234" t="s">
        <v>8298</v>
      </c>
      <c r="P1234" s="9">
        <f>IFERROR(F1234/M1234,"NULL")</f>
        <v>40.492537313432834</v>
      </c>
      <c r="Q1234" t="str">
        <f>LEFT(O1234,SEARCH("/",O1234,1)-1)</f>
        <v>food</v>
      </c>
      <c r="R1234" t="str">
        <f>RIGHT(O1234,LEN(O1234)-SEARCH("/",O1234,1))</f>
        <v>small batch</v>
      </c>
      <c r="S1234" s="17">
        <f>(((K1234/60)/60)/24)+DATE(1970,1,1)</f>
        <v>42761.961099537039</v>
      </c>
      <c r="T1234" s="15">
        <f>(((J1234/60)/60)/24)+DATE(1970,1,1)</f>
        <v>42791.961099537039</v>
      </c>
      <c r="U1234" t="b">
        <f>AND(L1234,N1234)</f>
        <v>0</v>
      </c>
    </row>
    <row r="1235" spans="1:21" ht="20" customHeight="1" x14ac:dyDescent="0.35">
      <c r="A1235" s="13">
        <f>F1235/E1235</f>
        <v>1.0230434782608695</v>
      </c>
      <c r="B1235">
        <v>2457</v>
      </c>
      <c r="C1235" s="3" t="s">
        <v>2458</v>
      </c>
      <c r="D1235" s="3" t="s">
        <v>6567</v>
      </c>
      <c r="E1235" s="5">
        <v>23000</v>
      </c>
      <c r="F1235" s="5">
        <v>23530</v>
      </c>
      <c r="G1235" t="s">
        <v>8219</v>
      </c>
      <c r="H1235" t="s">
        <v>8224</v>
      </c>
      <c r="I1235" t="s">
        <v>8246</v>
      </c>
      <c r="J1235">
        <v>1458826056</v>
      </c>
      <c r="K1235">
        <v>1456237656</v>
      </c>
      <c r="L1235" t="b">
        <v>0</v>
      </c>
      <c r="M1235">
        <v>124</v>
      </c>
      <c r="N1235" t="b">
        <v>1</v>
      </c>
      <c r="O1235" t="s">
        <v>8298</v>
      </c>
      <c r="P1235" s="9">
        <f>IFERROR(F1235/M1235,"NULL")</f>
        <v>189.75806451612902</v>
      </c>
      <c r="Q1235" t="str">
        <f>LEFT(O1235,SEARCH("/",O1235,1)-1)</f>
        <v>food</v>
      </c>
      <c r="R1235" t="str">
        <f>RIGHT(O1235,LEN(O1235)-SEARCH("/",O1235,1))</f>
        <v>small batch</v>
      </c>
      <c r="S1235" s="17">
        <f>(((K1235/60)/60)/24)+DATE(1970,1,1)</f>
        <v>42423.602500000001</v>
      </c>
      <c r="T1235" s="15">
        <f>(((J1235/60)/60)/24)+DATE(1970,1,1)</f>
        <v>42453.560833333337</v>
      </c>
      <c r="U1235" t="b">
        <f>AND(L1235,N1235)</f>
        <v>0</v>
      </c>
    </row>
    <row r="1236" spans="1:21" ht="20" customHeight="1" x14ac:dyDescent="0.35">
      <c r="A1236" s="13">
        <f>F1236/E1236</f>
        <v>1.1017999999999999</v>
      </c>
      <c r="B1236">
        <v>2458</v>
      </c>
      <c r="C1236" s="3" t="s">
        <v>2459</v>
      </c>
      <c r="D1236" s="3" t="s">
        <v>6568</v>
      </c>
      <c r="E1236" s="5">
        <v>5000</v>
      </c>
      <c r="F1236" s="5">
        <v>5509</v>
      </c>
      <c r="G1236" t="s">
        <v>8219</v>
      </c>
      <c r="H1236" t="s">
        <v>8224</v>
      </c>
      <c r="I1236" t="s">
        <v>8246</v>
      </c>
      <c r="J1236">
        <v>1465498800</v>
      </c>
      <c r="K1236">
        <v>1462481718</v>
      </c>
      <c r="L1236" t="b">
        <v>0</v>
      </c>
      <c r="M1236">
        <v>80</v>
      </c>
      <c r="N1236" t="b">
        <v>1</v>
      </c>
      <c r="O1236" t="s">
        <v>8298</v>
      </c>
      <c r="P1236" s="9">
        <f>IFERROR(F1236/M1236,"NULL")</f>
        <v>68.862499999999997</v>
      </c>
      <c r="Q1236" t="str">
        <f>LEFT(O1236,SEARCH("/",O1236,1)-1)</f>
        <v>food</v>
      </c>
      <c r="R1236" t="str">
        <f>RIGHT(O1236,LEN(O1236)-SEARCH("/",O1236,1))</f>
        <v>small batch</v>
      </c>
      <c r="S1236" s="17">
        <f>(((K1236/60)/60)/24)+DATE(1970,1,1)</f>
        <v>42495.871736111112</v>
      </c>
      <c r="T1236" s="15">
        <f>(((J1236/60)/60)/24)+DATE(1970,1,1)</f>
        <v>42530.791666666672</v>
      </c>
      <c r="U1236" t="b">
        <f>AND(L1236,N1236)</f>
        <v>0</v>
      </c>
    </row>
    <row r="1237" spans="1:21" ht="20" customHeight="1" x14ac:dyDescent="0.35">
      <c r="A1237" s="13">
        <f>F1237/E1237</f>
        <v>1.0225</v>
      </c>
      <c r="B1237">
        <v>2459</v>
      </c>
      <c r="C1237" s="3" t="s">
        <v>2460</v>
      </c>
      <c r="D1237" s="3" t="s">
        <v>6569</v>
      </c>
      <c r="E1237" s="5">
        <v>30000</v>
      </c>
      <c r="F1237" s="5">
        <v>30675</v>
      </c>
      <c r="G1237" t="s">
        <v>8219</v>
      </c>
      <c r="H1237" t="s">
        <v>8224</v>
      </c>
      <c r="I1237" t="s">
        <v>8246</v>
      </c>
      <c r="J1237">
        <v>1458742685</v>
      </c>
      <c r="K1237">
        <v>1454858285</v>
      </c>
      <c r="L1237" t="b">
        <v>0</v>
      </c>
      <c r="M1237">
        <v>282</v>
      </c>
      <c r="N1237" t="b">
        <v>1</v>
      </c>
      <c r="O1237" t="s">
        <v>8298</v>
      </c>
      <c r="P1237" s="9">
        <f>IFERROR(F1237/M1237,"NULL")</f>
        <v>108.77659574468085</v>
      </c>
      <c r="Q1237" t="str">
        <f>LEFT(O1237,SEARCH("/",O1237,1)-1)</f>
        <v>food</v>
      </c>
      <c r="R1237" t="str">
        <f>RIGHT(O1237,LEN(O1237)-SEARCH("/",O1237,1))</f>
        <v>small batch</v>
      </c>
      <c r="S1237" s="17">
        <f>(((K1237/60)/60)/24)+DATE(1970,1,1)</f>
        <v>42407.637557870374</v>
      </c>
      <c r="T1237" s="15">
        <f>(((J1237/60)/60)/24)+DATE(1970,1,1)</f>
        <v>42452.595891203702</v>
      </c>
      <c r="U1237" t="b">
        <f>AND(L1237,N1237)</f>
        <v>0</v>
      </c>
    </row>
    <row r="1238" spans="1:21" ht="20" customHeight="1" x14ac:dyDescent="0.35">
      <c r="A1238" s="13">
        <f>F1238/E1238</f>
        <v>1.0078823529411765</v>
      </c>
      <c r="B1238">
        <v>2460</v>
      </c>
      <c r="C1238" s="3" t="s">
        <v>2461</v>
      </c>
      <c r="D1238" s="3" t="s">
        <v>6570</v>
      </c>
      <c r="E1238" s="5">
        <v>8500</v>
      </c>
      <c r="F1238" s="5">
        <v>8567</v>
      </c>
      <c r="G1238" t="s">
        <v>8219</v>
      </c>
      <c r="H1238" t="s">
        <v>8224</v>
      </c>
      <c r="I1238" t="s">
        <v>8246</v>
      </c>
      <c r="J1238">
        <v>1483417020</v>
      </c>
      <c r="K1238">
        <v>1480480167</v>
      </c>
      <c r="L1238" t="b">
        <v>0</v>
      </c>
      <c r="M1238">
        <v>68</v>
      </c>
      <c r="N1238" t="b">
        <v>1</v>
      </c>
      <c r="O1238" t="s">
        <v>8298</v>
      </c>
      <c r="P1238" s="9">
        <f>IFERROR(F1238/M1238,"NULL")</f>
        <v>125.98529411764706</v>
      </c>
      <c r="Q1238" t="str">
        <f>LEFT(O1238,SEARCH("/",O1238,1)-1)</f>
        <v>food</v>
      </c>
      <c r="R1238" t="str">
        <f>RIGHT(O1238,LEN(O1238)-SEARCH("/",O1238,1))</f>
        <v>small batch</v>
      </c>
      <c r="S1238" s="17">
        <f>(((K1238/60)/60)/24)+DATE(1970,1,1)</f>
        <v>42704.187118055561</v>
      </c>
      <c r="T1238" s="15">
        <f>(((J1238/60)/60)/24)+DATE(1970,1,1)</f>
        <v>42738.178472222222</v>
      </c>
      <c r="U1238" t="b">
        <f>AND(L1238,N1238)</f>
        <v>0</v>
      </c>
    </row>
    <row r="1239" spans="1:21" ht="20" customHeight="1" x14ac:dyDescent="0.35">
      <c r="A1239" s="13">
        <f>F1239/E1239</f>
        <v>1.038</v>
      </c>
      <c r="B1239">
        <v>2461</v>
      </c>
      <c r="C1239" s="3" t="s">
        <v>2462</v>
      </c>
      <c r="D1239" s="3" t="s">
        <v>6571</v>
      </c>
      <c r="E1239" s="5">
        <v>7500</v>
      </c>
      <c r="F1239" s="5">
        <v>7785</v>
      </c>
      <c r="G1239" t="s">
        <v>8219</v>
      </c>
      <c r="H1239" t="s">
        <v>8224</v>
      </c>
      <c r="I1239" t="s">
        <v>8246</v>
      </c>
      <c r="J1239">
        <v>1317438000</v>
      </c>
      <c r="K1239">
        <v>1314577097</v>
      </c>
      <c r="L1239" t="b">
        <v>0</v>
      </c>
      <c r="M1239">
        <v>86</v>
      </c>
      <c r="N1239" t="b">
        <v>1</v>
      </c>
      <c r="O1239" t="s">
        <v>8279</v>
      </c>
      <c r="P1239" s="9">
        <f>IFERROR(F1239/M1239,"NULL")</f>
        <v>90.523255813953483</v>
      </c>
      <c r="Q1239" t="str">
        <f>LEFT(O1239,SEARCH("/",O1239,1)-1)</f>
        <v>music</v>
      </c>
      <c r="R1239" t="str">
        <f>RIGHT(O1239,LEN(O1239)-SEARCH("/",O1239,1))</f>
        <v>indie rock</v>
      </c>
      <c r="S1239" s="17">
        <f>(((K1239/60)/60)/24)+DATE(1970,1,1)</f>
        <v>40784.012696759259</v>
      </c>
      <c r="T1239" s="15">
        <f>(((J1239/60)/60)/24)+DATE(1970,1,1)</f>
        <v>40817.125</v>
      </c>
      <c r="U1239" t="b">
        <f>AND(L1239,N1239)</f>
        <v>0</v>
      </c>
    </row>
    <row r="1240" spans="1:21" ht="20" customHeight="1" x14ac:dyDescent="0.35">
      <c r="A1240" s="13">
        <f>F1240/E1240</f>
        <v>1.1070833333333334</v>
      </c>
      <c r="B1240">
        <v>2462</v>
      </c>
      <c r="C1240" s="3" t="s">
        <v>2463</v>
      </c>
      <c r="D1240" s="3" t="s">
        <v>6572</v>
      </c>
      <c r="E1240" s="5">
        <v>3000</v>
      </c>
      <c r="F1240" s="5">
        <v>3321.25</v>
      </c>
      <c r="G1240" t="s">
        <v>8219</v>
      </c>
      <c r="H1240" t="s">
        <v>8224</v>
      </c>
      <c r="I1240" t="s">
        <v>8246</v>
      </c>
      <c r="J1240">
        <v>1342672096</v>
      </c>
      <c r="K1240">
        <v>1340944096</v>
      </c>
      <c r="L1240" t="b">
        <v>0</v>
      </c>
      <c r="M1240">
        <v>115</v>
      </c>
      <c r="N1240" t="b">
        <v>1</v>
      </c>
      <c r="O1240" t="s">
        <v>8279</v>
      </c>
      <c r="P1240" s="9">
        <f>IFERROR(F1240/M1240,"NULL")</f>
        <v>28.880434782608695</v>
      </c>
      <c r="Q1240" t="str">
        <f>LEFT(O1240,SEARCH("/",O1240,1)-1)</f>
        <v>music</v>
      </c>
      <c r="R1240" t="str">
        <f>RIGHT(O1240,LEN(O1240)-SEARCH("/",O1240,1))</f>
        <v>indie rock</v>
      </c>
      <c r="S1240" s="17">
        <f>(((K1240/60)/60)/24)+DATE(1970,1,1)</f>
        <v>41089.186296296299</v>
      </c>
      <c r="T1240" s="15">
        <f>(((J1240/60)/60)/24)+DATE(1970,1,1)</f>
        <v>41109.186296296299</v>
      </c>
      <c r="U1240" t="b">
        <f>AND(L1240,N1240)</f>
        <v>0</v>
      </c>
    </row>
    <row r="1241" spans="1:21" ht="20" customHeight="1" x14ac:dyDescent="0.35">
      <c r="A1241" s="13">
        <f>F1241/E1241</f>
        <v>1.1625000000000001</v>
      </c>
      <c r="B1241">
        <v>2463</v>
      </c>
      <c r="C1241" s="3" t="s">
        <v>2464</v>
      </c>
      <c r="D1241" s="3" t="s">
        <v>6573</v>
      </c>
      <c r="E1241" s="5">
        <v>2000</v>
      </c>
      <c r="F1241" s="5">
        <v>2325</v>
      </c>
      <c r="G1241" t="s">
        <v>8219</v>
      </c>
      <c r="H1241" t="s">
        <v>8224</v>
      </c>
      <c r="I1241" t="s">
        <v>8246</v>
      </c>
      <c r="J1241">
        <v>1366138800</v>
      </c>
      <c r="K1241">
        <v>1362710425</v>
      </c>
      <c r="L1241" t="b">
        <v>0</v>
      </c>
      <c r="M1241">
        <v>75</v>
      </c>
      <c r="N1241" t="b">
        <v>1</v>
      </c>
      <c r="O1241" t="s">
        <v>8279</v>
      </c>
      <c r="P1241" s="9">
        <f>IFERROR(F1241/M1241,"NULL")</f>
        <v>31</v>
      </c>
      <c r="Q1241" t="str">
        <f>LEFT(O1241,SEARCH("/",O1241,1)-1)</f>
        <v>music</v>
      </c>
      <c r="R1241" t="str">
        <f>RIGHT(O1241,LEN(O1241)-SEARCH("/",O1241,1))</f>
        <v>indie rock</v>
      </c>
      <c r="S1241" s="17">
        <f>(((K1241/60)/60)/24)+DATE(1970,1,1)</f>
        <v>41341.111400462964</v>
      </c>
      <c r="T1241" s="15">
        <f>(((J1241/60)/60)/24)+DATE(1970,1,1)</f>
        <v>41380.791666666664</v>
      </c>
      <c r="U1241" t="b">
        <f>AND(L1241,N1241)</f>
        <v>0</v>
      </c>
    </row>
    <row r="1242" spans="1:21" ht="20" customHeight="1" x14ac:dyDescent="0.35">
      <c r="A1242" s="13">
        <f>F1242/E1242</f>
        <v>1.111</v>
      </c>
      <c r="B1242">
        <v>2464</v>
      </c>
      <c r="C1242" s="3" t="s">
        <v>2465</v>
      </c>
      <c r="D1242" s="3" t="s">
        <v>6574</v>
      </c>
      <c r="E1242" s="5">
        <v>2000</v>
      </c>
      <c r="F1242" s="5">
        <v>2222</v>
      </c>
      <c r="G1242" t="s">
        <v>8219</v>
      </c>
      <c r="H1242" t="s">
        <v>8229</v>
      </c>
      <c r="I1242" t="s">
        <v>8251</v>
      </c>
      <c r="J1242">
        <v>1443641340</v>
      </c>
      <c r="K1242">
        <v>1441143397</v>
      </c>
      <c r="L1242" t="b">
        <v>0</v>
      </c>
      <c r="M1242">
        <v>43</v>
      </c>
      <c r="N1242" t="b">
        <v>1</v>
      </c>
      <c r="O1242" t="s">
        <v>8279</v>
      </c>
      <c r="P1242" s="9">
        <f>IFERROR(F1242/M1242,"NULL")</f>
        <v>51.674418604651166</v>
      </c>
      <c r="Q1242" t="str">
        <f>LEFT(O1242,SEARCH("/",O1242,1)-1)</f>
        <v>music</v>
      </c>
      <c r="R1242" t="str">
        <f>RIGHT(O1242,LEN(O1242)-SEARCH("/",O1242,1))</f>
        <v>indie rock</v>
      </c>
      <c r="S1242" s="17">
        <f>(((K1242/60)/60)/24)+DATE(1970,1,1)</f>
        <v>42248.90042824074</v>
      </c>
      <c r="T1242" s="15">
        <f>(((J1242/60)/60)/24)+DATE(1970,1,1)</f>
        <v>42277.811805555553</v>
      </c>
      <c r="U1242" t="b">
        <f>AND(L1242,N1242)</f>
        <v>0</v>
      </c>
    </row>
    <row r="1243" spans="1:21" ht="20" customHeight="1" x14ac:dyDescent="0.35">
      <c r="A1243" s="13">
        <f>F1243/E1243</f>
        <v>1.8014285714285714</v>
      </c>
      <c r="B1243">
        <v>2465</v>
      </c>
      <c r="C1243" s="3" t="s">
        <v>2466</v>
      </c>
      <c r="D1243" s="3" t="s">
        <v>6575</v>
      </c>
      <c r="E1243" s="5">
        <v>700</v>
      </c>
      <c r="F1243" s="5">
        <v>1261</v>
      </c>
      <c r="G1243" t="s">
        <v>8219</v>
      </c>
      <c r="H1243" t="s">
        <v>8224</v>
      </c>
      <c r="I1243" t="s">
        <v>8246</v>
      </c>
      <c r="J1243">
        <v>1348420548</v>
      </c>
      <c r="K1243">
        <v>1345828548</v>
      </c>
      <c r="L1243" t="b">
        <v>0</v>
      </c>
      <c r="M1243">
        <v>48</v>
      </c>
      <c r="N1243" t="b">
        <v>1</v>
      </c>
      <c r="O1243" t="s">
        <v>8279</v>
      </c>
      <c r="P1243" s="9">
        <f>IFERROR(F1243/M1243,"NULL")</f>
        <v>26.270833333333332</v>
      </c>
      <c r="Q1243" t="str">
        <f>LEFT(O1243,SEARCH("/",O1243,1)-1)</f>
        <v>music</v>
      </c>
      <c r="R1243" t="str">
        <f>RIGHT(O1243,LEN(O1243)-SEARCH("/",O1243,1))</f>
        <v>indie rock</v>
      </c>
      <c r="S1243" s="17">
        <f>(((K1243/60)/60)/24)+DATE(1970,1,1)</f>
        <v>41145.719305555554</v>
      </c>
      <c r="T1243" s="15">
        <f>(((J1243/60)/60)/24)+DATE(1970,1,1)</f>
        <v>41175.719305555554</v>
      </c>
      <c r="U1243" t="b">
        <f>AND(L1243,N1243)</f>
        <v>0</v>
      </c>
    </row>
    <row r="1244" spans="1:21" ht="20" customHeight="1" x14ac:dyDescent="0.35">
      <c r="A1244" s="13">
        <f>F1244/E1244</f>
        <v>1</v>
      </c>
      <c r="B1244">
        <v>2466</v>
      </c>
      <c r="C1244" s="3" t="s">
        <v>2467</v>
      </c>
      <c r="D1244" s="3" t="s">
        <v>6576</v>
      </c>
      <c r="E1244" s="5">
        <v>2500</v>
      </c>
      <c r="F1244" s="5">
        <v>2500</v>
      </c>
      <c r="G1244" t="s">
        <v>8219</v>
      </c>
      <c r="H1244" t="s">
        <v>8224</v>
      </c>
      <c r="I1244" t="s">
        <v>8246</v>
      </c>
      <c r="J1244">
        <v>1368066453</v>
      </c>
      <c r="K1244">
        <v>1365474453</v>
      </c>
      <c r="L1244" t="b">
        <v>0</v>
      </c>
      <c r="M1244">
        <v>52</v>
      </c>
      <c r="N1244" t="b">
        <v>1</v>
      </c>
      <c r="O1244" t="s">
        <v>8279</v>
      </c>
      <c r="P1244" s="9">
        <f>IFERROR(F1244/M1244,"NULL")</f>
        <v>48.07692307692308</v>
      </c>
      <c r="Q1244" t="str">
        <f>LEFT(O1244,SEARCH("/",O1244,1)-1)</f>
        <v>music</v>
      </c>
      <c r="R1244" t="str">
        <f>RIGHT(O1244,LEN(O1244)-SEARCH("/",O1244,1))</f>
        <v>indie rock</v>
      </c>
      <c r="S1244" s="17">
        <f>(((K1244/60)/60)/24)+DATE(1970,1,1)</f>
        <v>41373.102465277778</v>
      </c>
      <c r="T1244" s="15">
        <f>(((J1244/60)/60)/24)+DATE(1970,1,1)</f>
        <v>41403.102465277778</v>
      </c>
      <c r="U1244" t="b">
        <f>AND(L1244,N1244)</f>
        <v>0</v>
      </c>
    </row>
    <row r="1245" spans="1:21" ht="20" customHeight="1" x14ac:dyDescent="0.35">
      <c r="A1245" s="13">
        <f>F1245/E1245</f>
        <v>1.1850000000000001</v>
      </c>
      <c r="B1245">
        <v>2467</v>
      </c>
      <c r="C1245" s="3" t="s">
        <v>2468</v>
      </c>
      <c r="D1245" s="3" t="s">
        <v>6577</v>
      </c>
      <c r="E1245" s="5">
        <v>1000</v>
      </c>
      <c r="F1245" s="5">
        <v>1185</v>
      </c>
      <c r="G1245" t="s">
        <v>8219</v>
      </c>
      <c r="H1245" t="s">
        <v>8224</v>
      </c>
      <c r="I1245" t="s">
        <v>8246</v>
      </c>
      <c r="J1245">
        <v>1336669200</v>
      </c>
      <c r="K1245">
        <v>1335473931</v>
      </c>
      <c r="L1245" t="b">
        <v>0</v>
      </c>
      <c r="M1245">
        <v>43</v>
      </c>
      <c r="N1245" t="b">
        <v>1</v>
      </c>
      <c r="O1245" t="s">
        <v>8279</v>
      </c>
      <c r="P1245" s="9">
        <f>IFERROR(F1245/M1245,"NULL")</f>
        <v>27.558139534883722</v>
      </c>
      <c r="Q1245" t="str">
        <f>LEFT(O1245,SEARCH("/",O1245,1)-1)</f>
        <v>music</v>
      </c>
      <c r="R1245" t="str">
        <f>RIGHT(O1245,LEN(O1245)-SEARCH("/",O1245,1))</f>
        <v>indie rock</v>
      </c>
      <c r="S1245" s="17">
        <f>(((K1245/60)/60)/24)+DATE(1970,1,1)</f>
        <v>41025.874201388891</v>
      </c>
      <c r="T1245" s="15">
        <f>(((J1245/60)/60)/24)+DATE(1970,1,1)</f>
        <v>41039.708333333336</v>
      </c>
      <c r="U1245" t="b">
        <f>AND(L1245,N1245)</f>
        <v>0</v>
      </c>
    </row>
    <row r="1246" spans="1:21" ht="20" customHeight="1" x14ac:dyDescent="0.35">
      <c r="A1246" s="13">
        <f>F1246/E1246</f>
        <v>1.0721700000000001</v>
      </c>
      <c r="B1246">
        <v>2468</v>
      </c>
      <c r="C1246" s="3" t="s">
        <v>2469</v>
      </c>
      <c r="D1246" s="3" t="s">
        <v>6578</v>
      </c>
      <c r="E1246" s="5">
        <v>2000</v>
      </c>
      <c r="F1246" s="5">
        <v>2144.34</v>
      </c>
      <c r="G1246" t="s">
        <v>8219</v>
      </c>
      <c r="H1246" t="s">
        <v>8224</v>
      </c>
      <c r="I1246" t="s">
        <v>8246</v>
      </c>
      <c r="J1246">
        <v>1351400400</v>
      </c>
      <c r="K1246">
        <v>1348285321</v>
      </c>
      <c r="L1246" t="b">
        <v>0</v>
      </c>
      <c r="M1246">
        <v>58</v>
      </c>
      <c r="N1246" t="b">
        <v>1</v>
      </c>
      <c r="O1246" t="s">
        <v>8279</v>
      </c>
      <c r="P1246" s="9">
        <f>IFERROR(F1246/M1246,"NULL")</f>
        <v>36.97137931034483</v>
      </c>
      <c r="Q1246" t="str">
        <f>LEFT(O1246,SEARCH("/",O1246,1)-1)</f>
        <v>music</v>
      </c>
      <c r="R1246" t="str">
        <f>RIGHT(O1246,LEN(O1246)-SEARCH("/",O1246,1))</f>
        <v>indie rock</v>
      </c>
      <c r="S1246" s="17">
        <f>(((K1246/60)/60)/24)+DATE(1970,1,1)</f>
        <v>41174.154178240737</v>
      </c>
      <c r="T1246" s="15">
        <f>(((J1246/60)/60)/24)+DATE(1970,1,1)</f>
        <v>41210.208333333336</v>
      </c>
      <c r="U1246" t="b">
        <f>AND(L1246,N1246)</f>
        <v>0</v>
      </c>
    </row>
    <row r="1247" spans="1:21" ht="20" customHeight="1" x14ac:dyDescent="0.35">
      <c r="A1247" s="13">
        <f>F1247/E1247</f>
        <v>1.1366666666666667</v>
      </c>
      <c r="B1247">
        <v>2469</v>
      </c>
      <c r="C1247" s="3" t="s">
        <v>2470</v>
      </c>
      <c r="D1247" s="3" t="s">
        <v>6579</v>
      </c>
      <c r="E1247" s="5">
        <v>1200</v>
      </c>
      <c r="F1247" s="5">
        <v>1364</v>
      </c>
      <c r="G1247" t="s">
        <v>8219</v>
      </c>
      <c r="H1247" t="s">
        <v>8224</v>
      </c>
      <c r="I1247" t="s">
        <v>8246</v>
      </c>
      <c r="J1247">
        <v>1297160329</v>
      </c>
      <c r="K1247">
        <v>1295000329</v>
      </c>
      <c r="L1247" t="b">
        <v>0</v>
      </c>
      <c r="M1247">
        <v>47</v>
      </c>
      <c r="N1247" t="b">
        <v>1</v>
      </c>
      <c r="O1247" t="s">
        <v>8279</v>
      </c>
      <c r="P1247" s="9">
        <f>IFERROR(F1247/M1247,"NULL")</f>
        <v>29.021276595744681</v>
      </c>
      <c r="Q1247" t="str">
        <f>LEFT(O1247,SEARCH("/",O1247,1)-1)</f>
        <v>music</v>
      </c>
      <c r="R1247" t="str">
        <f>RIGHT(O1247,LEN(O1247)-SEARCH("/",O1247,1))</f>
        <v>indie rock</v>
      </c>
      <c r="S1247" s="17">
        <f>(((K1247/60)/60)/24)+DATE(1970,1,1)</f>
        <v>40557.429733796293</v>
      </c>
      <c r="T1247" s="15">
        <f>(((J1247/60)/60)/24)+DATE(1970,1,1)</f>
        <v>40582.429733796293</v>
      </c>
      <c r="U1247" t="b">
        <f>AND(L1247,N1247)</f>
        <v>0</v>
      </c>
    </row>
    <row r="1248" spans="1:21" ht="20" customHeight="1" x14ac:dyDescent="0.35">
      <c r="A1248" s="13">
        <f>F1248/E1248</f>
        <v>1.0316400000000001</v>
      </c>
      <c r="B1248">
        <v>2470</v>
      </c>
      <c r="C1248" s="3" t="s">
        <v>2471</v>
      </c>
      <c r="D1248" s="3" t="s">
        <v>6580</v>
      </c>
      <c r="E1248" s="5">
        <v>1000</v>
      </c>
      <c r="F1248" s="5">
        <v>1031.6400000000001</v>
      </c>
      <c r="G1248" t="s">
        <v>8219</v>
      </c>
      <c r="H1248" t="s">
        <v>8224</v>
      </c>
      <c r="I1248" t="s">
        <v>8246</v>
      </c>
      <c r="J1248">
        <v>1337824055</v>
      </c>
      <c r="K1248">
        <v>1335232055</v>
      </c>
      <c r="L1248" t="b">
        <v>0</v>
      </c>
      <c r="M1248">
        <v>36</v>
      </c>
      <c r="N1248" t="b">
        <v>1</v>
      </c>
      <c r="O1248" t="s">
        <v>8279</v>
      </c>
      <c r="P1248" s="9">
        <f>IFERROR(F1248/M1248,"NULL")</f>
        <v>28.65666666666667</v>
      </c>
      <c r="Q1248" t="str">
        <f>LEFT(O1248,SEARCH("/",O1248,1)-1)</f>
        <v>music</v>
      </c>
      <c r="R1248" t="str">
        <f>RIGHT(O1248,LEN(O1248)-SEARCH("/",O1248,1))</f>
        <v>indie rock</v>
      </c>
      <c r="S1248" s="17">
        <f>(((K1248/60)/60)/24)+DATE(1970,1,1)</f>
        <v>41023.07471064815</v>
      </c>
      <c r="T1248" s="15">
        <f>(((J1248/60)/60)/24)+DATE(1970,1,1)</f>
        <v>41053.07471064815</v>
      </c>
      <c r="U1248" t="b">
        <f>AND(L1248,N1248)</f>
        <v>0</v>
      </c>
    </row>
    <row r="1249" spans="1:21" ht="20" customHeight="1" x14ac:dyDescent="0.35">
      <c r="A1249" s="13">
        <f>F1249/E1249</f>
        <v>1.28</v>
      </c>
      <c r="B1249">
        <v>2471</v>
      </c>
      <c r="C1249" s="3" t="s">
        <v>2472</v>
      </c>
      <c r="D1249" s="3" t="s">
        <v>6581</v>
      </c>
      <c r="E1249" s="5">
        <v>500</v>
      </c>
      <c r="F1249" s="5">
        <v>640</v>
      </c>
      <c r="G1249" t="s">
        <v>8219</v>
      </c>
      <c r="H1249" t="s">
        <v>8224</v>
      </c>
      <c r="I1249" t="s">
        <v>8246</v>
      </c>
      <c r="J1249">
        <v>1327535392</v>
      </c>
      <c r="K1249">
        <v>1324079392</v>
      </c>
      <c r="L1249" t="b">
        <v>0</v>
      </c>
      <c r="M1249">
        <v>17</v>
      </c>
      <c r="N1249" t="b">
        <v>1</v>
      </c>
      <c r="O1249" t="s">
        <v>8279</v>
      </c>
      <c r="P1249" s="9">
        <f>IFERROR(F1249/M1249,"NULL")</f>
        <v>37.647058823529413</v>
      </c>
      <c r="Q1249" t="str">
        <f>LEFT(O1249,SEARCH("/",O1249,1)-1)</f>
        <v>music</v>
      </c>
      <c r="R1249" t="str">
        <f>RIGHT(O1249,LEN(O1249)-SEARCH("/",O1249,1))</f>
        <v>indie rock</v>
      </c>
      <c r="S1249" s="17">
        <f>(((K1249/60)/60)/24)+DATE(1970,1,1)</f>
        <v>40893.992962962962</v>
      </c>
      <c r="T1249" s="15">
        <f>(((J1249/60)/60)/24)+DATE(1970,1,1)</f>
        <v>40933.992962962962</v>
      </c>
      <c r="U1249" t="b">
        <f>AND(L1249,N1249)</f>
        <v>0</v>
      </c>
    </row>
    <row r="1250" spans="1:21" ht="20" customHeight="1" x14ac:dyDescent="0.35">
      <c r="A1250" s="13">
        <f>F1250/E1250</f>
        <v>1.3576026666666667</v>
      </c>
      <c r="B1250">
        <v>2472</v>
      </c>
      <c r="C1250" s="3" t="s">
        <v>2473</v>
      </c>
      <c r="D1250" s="3" t="s">
        <v>6582</v>
      </c>
      <c r="E1250" s="5">
        <v>7500</v>
      </c>
      <c r="F1250" s="5">
        <v>10182.02</v>
      </c>
      <c r="G1250" t="s">
        <v>8219</v>
      </c>
      <c r="H1250" t="s">
        <v>8224</v>
      </c>
      <c r="I1250" t="s">
        <v>8246</v>
      </c>
      <c r="J1250">
        <v>1283562180</v>
      </c>
      <c r="K1250">
        <v>1277433980</v>
      </c>
      <c r="L1250" t="b">
        <v>0</v>
      </c>
      <c r="M1250">
        <v>104</v>
      </c>
      <c r="N1250" t="b">
        <v>1</v>
      </c>
      <c r="O1250" t="s">
        <v>8279</v>
      </c>
      <c r="P1250" s="9">
        <f>IFERROR(F1250/M1250,"NULL")</f>
        <v>97.904038461538462</v>
      </c>
      <c r="Q1250" t="str">
        <f>LEFT(O1250,SEARCH("/",O1250,1)-1)</f>
        <v>music</v>
      </c>
      <c r="R1250" t="str">
        <f>RIGHT(O1250,LEN(O1250)-SEARCH("/",O1250,1))</f>
        <v>indie rock</v>
      </c>
      <c r="S1250" s="17">
        <f>(((K1250/60)/60)/24)+DATE(1970,1,1)</f>
        <v>40354.11550925926</v>
      </c>
      <c r="T1250" s="15">
        <f>(((J1250/60)/60)/24)+DATE(1970,1,1)</f>
        <v>40425.043749999997</v>
      </c>
      <c r="U1250" t="b">
        <f>AND(L1250,N1250)</f>
        <v>0</v>
      </c>
    </row>
    <row r="1251" spans="1:21" ht="20" customHeight="1" x14ac:dyDescent="0.35">
      <c r="A1251" s="13">
        <f>F1251/E1251</f>
        <v>1</v>
      </c>
      <c r="B1251">
        <v>2473</v>
      </c>
      <c r="C1251" s="3" t="s">
        <v>2474</v>
      </c>
      <c r="D1251" s="3" t="s">
        <v>6583</v>
      </c>
      <c r="E1251" s="5">
        <v>2000</v>
      </c>
      <c r="F1251" s="5">
        <v>2000</v>
      </c>
      <c r="G1251" t="s">
        <v>8219</v>
      </c>
      <c r="H1251" t="s">
        <v>8224</v>
      </c>
      <c r="I1251" t="s">
        <v>8246</v>
      </c>
      <c r="J1251">
        <v>1352573869</v>
      </c>
      <c r="K1251">
        <v>1349978269</v>
      </c>
      <c r="L1251" t="b">
        <v>0</v>
      </c>
      <c r="M1251">
        <v>47</v>
      </c>
      <c r="N1251" t="b">
        <v>1</v>
      </c>
      <c r="O1251" t="s">
        <v>8279</v>
      </c>
      <c r="P1251" s="9">
        <f>IFERROR(F1251/M1251,"NULL")</f>
        <v>42.553191489361701</v>
      </c>
      <c r="Q1251" t="str">
        <f>LEFT(O1251,SEARCH("/",O1251,1)-1)</f>
        <v>music</v>
      </c>
      <c r="R1251" t="str">
        <f>RIGHT(O1251,LEN(O1251)-SEARCH("/",O1251,1))</f>
        <v>indie rock</v>
      </c>
      <c r="S1251" s="17">
        <f>(((K1251/60)/60)/24)+DATE(1970,1,1)</f>
        <v>41193.748483796298</v>
      </c>
      <c r="T1251" s="15">
        <f>(((J1251/60)/60)/24)+DATE(1970,1,1)</f>
        <v>41223.790150462963</v>
      </c>
      <c r="U1251" t="b">
        <f>AND(L1251,N1251)</f>
        <v>0</v>
      </c>
    </row>
    <row r="1252" spans="1:21" ht="20" customHeight="1" x14ac:dyDescent="0.35">
      <c r="A1252" s="13">
        <f>F1252/E1252</f>
        <v>1.0000360000000001</v>
      </c>
      <c r="B1252">
        <v>2474</v>
      </c>
      <c r="C1252" s="3" t="s">
        <v>2475</v>
      </c>
      <c r="D1252" s="3" t="s">
        <v>6584</v>
      </c>
      <c r="E1252" s="5">
        <v>5000</v>
      </c>
      <c r="F1252" s="5">
        <v>5000.18</v>
      </c>
      <c r="G1252" t="s">
        <v>8219</v>
      </c>
      <c r="H1252" t="s">
        <v>8224</v>
      </c>
      <c r="I1252" t="s">
        <v>8246</v>
      </c>
      <c r="J1252">
        <v>1286756176</v>
      </c>
      <c r="K1252">
        <v>1282868176</v>
      </c>
      <c r="L1252" t="b">
        <v>0</v>
      </c>
      <c r="M1252">
        <v>38</v>
      </c>
      <c r="N1252" t="b">
        <v>1</v>
      </c>
      <c r="O1252" t="s">
        <v>8279</v>
      </c>
      <c r="P1252" s="9">
        <f>IFERROR(F1252/M1252,"NULL")</f>
        <v>131.58368421052631</v>
      </c>
      <c r="Q1252" t="str">
        <f>LEFT(O1252,SEARCH("/",O1252,1)-1)</f>
        <v>music</v>
      </c>
      <c r="R1252" t="str">
        <f>RIGHT(O1252,LEN(O1252)-SEARCH("/",O1252,1))</f>
        <v>indie rock</v>
      </c>
      <c r="S1252" s="17">
        <f>(((K1252/60)/60)/24)+DATE(1970,1,1)</f>
        <v>40417.011296296296</v>
      </c>
      <c r="T1252" s="15">
        <f>(((J1252/60)/60)/24)+DATE(1970,1,1)</f>
        <v>40462.011296296296</v>
      </c>
      <c r="U1252" t="b">
        <f>AND(L1252,N1252)</f>
        <v>0</v>
      </c>
    </row>
    <row r="1253" spans="1:21" ht="20" customHeight="1" x14ac:dyDescent="0.35">
      <c r="A1253" s="13">
        <f>F1253/E1253</f>
        <v>1.0471999999999999</v>
      </c>
      <c r="B1253">
        <v>2475</v>
      </c>
      <c r="C1253" s="3" t="s">
        <v>2476</v>
      </c>
      <c r="D1253" s="3" t="s">
        <v>6585</v>
      </c>
      <c r="E1253" s="5">
        <v>2500</v>
      </c>
      <c r="F1253" s="5">
        <v>2618</v>
      </c>
      <c r="G1253" t="s">
        <v>8219</v>
      </c>
      <c r="H1253" t="s">
        <v>8224</v>
      </c>
      <c r="I1253" t="s">
        <v>8246</v>
      </c>
      <c r="J1253">
        <v>1278799200</v>
      </c>
      <c r="K1253">
        <v>1273647255</v>
      </c>
      <c r="L1253" t="b">
        <v>0</v>
      </c>
      <c r="M1253">
        <v>81</v>
      </c>
      <c r="N1253" t="b">
        <v>1</v>
      </c>
      <c r="O1253" t="s">
        <v>8279</v>
      </c>
      <c r="P1253" s="9">
        <f>IFERROR(F1253/M1253,"NULL")</f>
        <v>32.320987654320987</v>
      </c>
      <c r="Q1253" t="str">
        <f>LEFT(O1253,SEARCH("/",O1253,1)-1)</f>
        <v>music</v>
      </c>
      <c r="R1253" t="str">
        <f>RIGHT(O1253,LEN(O1253)-SEARCH("/",O1253,1))</f>
        <v>indie rock</v>
      </c>
      <c r="S1253" s="17">
        <f>(((K1253/60)/60)/24)+DATE(1970,1,1)</f>
        <v>40310.287673611114</v>
      </c>
      <c r="T1253" s="15">
        <f>(((J1253/60)/60)/24)+DATE(1970,1,1)</f>
        <v>40369.916666666664</v>
      </c>
      <c r="U1253" t="b">
        <f>AND(L1253,N1253)</f>
        <v>0</v>
      </c>
    </row>
    <row r="1254" spans="1:21" ht="20" customHeight="1" x14ac:dyDescent="0.35">
      <c r="A1254" s="13">
        <f>F1254/E1254</f>
        <v>1.050225</v>
      </c>
      <c r="B1254">
        <v>2476</v>
      </c>
      <c r="C1254" s="3" t="s">
        <v>2477</v>
      </c>
      <c r="D1254" s="3" t="s">
        <v>6586</v>
      </c>
      <c r="E1254" s="5">
        <v>3200</v>
      </c>
      <c r="F1254" s="5">
        <v>3360.72</v>
      </c>
      <c r="G1254" t="s">
        <v>8219</v>
      </c>
      <c r="H1254" t="s">
        <v>8224</v>
      </c>
      <c r="I1254" t="s">
        <v>8246</v>
      </c>
      <c r="J1254">
        <v>1415004770</v>
      </c>
      <c r="K1254">
        <v>1412149970</v>
      </c>
      <c r="L1254" t="b">
        <v>0</v>
      </c>
      <c r="M1254">
        <v>55</v>
      </c>
      <c r="N1254" t="b">
        <v>1</v>
      </c>
      <c r="O1254" t="s">
        <v>8279</v>
      </c>
      <c r="P1254" s="9">
        <f>IFERROR(F1254/M1254,"NULL")</f>
        <v>61.103999999999999</v>
      </c>
      <c r="Q1254" t="str">
        <f>LEFT(O1254,SEARCH("/",O1254,1)-1)</f>
        <v>music</v>
      </c>
      <c r="R1254" t="str">
        <f>RIGHT(O1254,LEN(O1254)-SEARCH("/",O1254,1))</f>
        <v>indie rock</v>
      </c>
      <c r="S1254" s="17">
        <f>(((K1254/60)/60)/24)+DATE(1970,1,1)</f>
        <v>41913.328356481477</v>
      </c>
      <c r="T1254" s="15">
        <f>(((J1254/60)/60)/24)+DATE(1970,1,1)</f>
        <v>41946.370023148149</v>
      </c>
      <c r="U1254" t="b">
        <f>AND(L1254,N1254)</f>
        <v>0</v>
      </c>
    </row>
    <row r="1255" spans="1:21" ht="20" customHeight="1" x14ac:dyDescent="0.35">
      <c r="A1255" s="13">
        <f>F1255/E1255</f>
        <v>1.7133333333333334</v>
      </c>
      <c r="B1255">
        <v>2477</v>
      </c>
      <c r="C1255" s="3" t="s">
        <v>824</v>
      </c>
      <c r="D1255" s="3" t="s">
        <v>6587</v>
      </c>
      <c r="E1255" s="5">
        <v>750</v>
      </c>
      <c r="F1255" s="5">
        <v>1285</v>
      </c>
      <c r="G1255" t="s">
        <v>8219</v>
      </c>
      <c r="H1255" t="s">
        <v>8224</v>
      </c>
      <c r="I1255" t="s">
        <v>8246</v>
      </c>
      <c r="J1255">
        <v>1344789345</v>
      </c>
      <c r="K1255">
        <v>1340901345</v>
      </c>
      <c r="L1255" t="b">
        <v>0</v>
      </c>
      <c r="M1255">
        <v>41</v>
      </c>
      <c r="N1255" t="b">
        <v>1</v>
      </c>
      <c r="O1255" t="s">
        <v>8279</v>
      </c>
      <c r="P1255" s="9">
        <f>IFERROR(F1255/M1255,"NULL")</f>
        <v>31.341463414634145</v>
      </c>
      <c r="Q1255" t="str">
        <f>LEFT(O1255,SEARCH("/",O1255,1)-1)</f>
        <v>music</v>
      </c>
      <c r="R1255" t="str">
        <f>RIGHT(O1255,LEN(O1255)-SEARCH("/",O1255,1))</f>
        <v>indie rock</v>
      </c>
      <c r="S1255" s="17">
        <f>(((K1255/60)/60)/24)+DATE(1970,1,1)</f>
        <v>41088.691493055558</v>
      </c>
      <c r="T1255" s="15">
        <f>(((J1255/60)/60)/24)+DATE(1970,1,1)</f>
        <v>41133.691493055558</v>
      </c>
      <c r="U1255" t="b">
        <f>AND(L1255,N1255)</f>
        <v>0</v>
      </c>
    </row>
    <row r="1256" spans="1:21" ht="20" customHeight="1" x14ac:dyDescent="0.35">
      <c r="A1256" s="13">
        <f>F1256/E1256</f>
        <v>1.2749999999999999</v>
      </c>
      <c r="B1256">
        <v>2478</v>
      </c>
      <c r="C1256" s="3" t="s">
        <v>2478</v>
      </c>
      <c r="D1256" s="3" t="s">
        <v>6588</v>
      </c>
      <c r="E1256" s="5">
        <v>8000</v>
      </c>
      <c r="F1256" s="5">
        <v>10200</v>
      </c>
      <c r="G1256" t="s">
        <v>8219</v>
      </c>
      <c r="H1256" t="s">
        <v>8224</v>
      </c>
      <c r="I1256" t="s">
        <v>8246</v>
      </c>
      <c r="J1256">
        <v>1358117313</v>
      </c>
      <c r="K1256">
        <v>1355525313</v>
      </c>
      <c r="L1256" t="b">
        <v>0</v>
      </c>
      <c r="M1256">
        <v>79</v>
      </c>
      <c r="N1256" t="b">
        <v>1</v>
      </c>
      <c r="O1256" t="s">
        <v>8279</v>
      </c>
      <c r="P1256" s="9">
        <f>IFERROR(F1256/M1256,"NULL")</f>
        <v>129.1139240506329</v>
      </c>
      <c r="Q1256" t="str">
        <f>LEFT(O1256,SEARCH("/",O1256,1)-1)</f>
        <v>music</v>
      </c>
      <c r="R1256" t="str">
        <f>RIGHT(O1256,LEN(O1256)-SEARCH("/",O1256,1))</f>
        <v>indie rock</v>
      </c>
      <c r="S1256" s="17">
        <f>(((K1256/60)/60)/24)+DATE(1970,1,1)</f>
        <v>41257.950381944444</v>
      </c>
      <c r="T1256" s="15">
        <f>(((J1256/60)/60)/24)+DATE(1970,1,1)</f>
        <v>41287.950381944444</v>
      </c>
      <c r="U1256" t="b">
        <f>AND(L1256,N1256)</f>
        <v>0</v>
      </c>
    </row>
    <row r="1257" spans="1:21" ht="20" customHeight="1" x14ac:dyDescent="0.35">
      <c r="A1257" s="13">
        <f>F1257/E1257</f>
        <v>1.3344333333333334</v>
      </c>
      <c r="B1257">
        <v>2479</v>
      </c>
      <c r="C1257" s="3" t="s">
        <v>2479</v>
      </c>
      <c r="D1257" s="3" t="s">
        <v>6589</v>
      </c>
      <c r="E1257" s="5">
        <v>300</v>
      </c>
      <c r="F1257" s="5">
        <v>400.33</v>
      </c>
      <c r="G1257" t="s">
        <v>8219</v>
      </c>
      <c r="H1257" t="s">
        <v>8224</v>
      </c>
      <c r="I1257" t="s">
        <v>8246</v>
      </c>
      <c r="J1257">
        <v>1343440800</v>
      </c>
      <c r="K1257">
        <v>1342545994</v>
      </c>
      <c r="L1257" t="b">
        <v>0</v>
      </c>
      <c r="M1257">
        <v>16</v>
      </c>
      <c r="N1257" t="b">
        <v>1</v>
      </c>
      <c r="O1257" t="s">
        <v>8279</v>
      </c>
      <c r="P1257" s="9">
        <f>IFERROR(F1257/M1257,"NULL")</f>
        <v>25.020624999999999</v>
      </c>
      <c r="Q1257" t="str">
        <f>LEFT(O1257,SEARCH("/",O1257,1)-1)</f>
        <v>music</v>
      </c>
      <c r="R1257" t="str">
        <f>RIGHT(O1257,LEN(O1257)-SEARCH("/",O1257,1))</f>
        <v>indie rock</v>
      </c>
      <c r="S1257" s="17">
        <f>(((K1257/60)/60)/24)+DATE(1970,1,1)</f>
        <v>41107.726782407408</v>
      </c>
      <c r="T1257" s="15">
        <f>(((J1257/60)/60)/24)+DATE(1970,1,1)</f>
        <v>41118.083333333336</v>
      </c>
      <c r="U1257" t="b">
        <f>AND(L1257,N1257)</f>
        <v>0</v>
      </c>
    </row>
    <row r="1258" spans="1:21" ht="20" customHeight="1" x14ac:dyDescent="0.35">
      <c r="A1258" s="13">
        <f>F1258/E1258</f>
        <v>1</v>
      </c>
      <c r="B1258">
        <v>2480</v>
      </c>
      <c r="C1258" s="3" t="s">
        <v>2480</v>
      </c>
      <c r="D1258" s="3" t="s">
        <v>6590</v>
      </c>
      <c r="E1258" s="5">
        <v>2000</v>
      </c>
      <c r="F1258" s="5">
        <v>2000</v>
      </c>
      <c r="G1258" t="s">
        <v>8219</v>
      </c>
      <c r="H1258" t="s">
        <v>8224</v>
      </c>
      <c r="I1258" t="s">
        <v>8246</v>
      </c>
      <c r="J1258">
        <v>1444516084</v>
      </c>
      <c r="K1258">
        <v>1439332084</v>
      </c>
      <c r="L1258" t="b">
        <v>0</v>
      </c>
      <c r="M1258">
        <v>8</v>
      </c>
      <c r="N1258" t="b">
        <v>1</v>
      </c>
      <c r="O1258" t="s">
        <v>8279</v>
      </c>
      <c r="P1258" s="9">
        <f>IFERROR(F1258/M1258,"NULL")</f>
        <v>250</v>
      </c>
      <c r="Q1258" t="str">
        <f>LEFT(O1258,SEARCH("/",O1258,1)-1)</f>
        <v>music</v>
      </c>
      <c r="R1258" t="str">
        <f>RIGHT(O1258,LEN(O1258)-SEARCH("/",O1258,1))</f>
        <v>indie rock</v>
      </c>
      <c r="S1258" s="17">
        <f>(((K1258/60)/60)/24)+DATE(1970,1,1)</f>
        <v>42227.936157407406</v>
      </c>
      <c r="T1258" s="15">
        <f>(((J1258/60)/60)/24)+DATE(1970,1,1)</f>
        <v>42287.936157407406</v>
      </c>
      <c r="U1258" t="b">
        <f>AND(L1258,N1258)</f>
        <v>0</v>
      </c>
    </row>
    <row r="1259" spans="1:21" ht="20" customHeight="1" x14ac:dyDescent="0.35">
      <c r="A1259" s="13">
        <f>F1259/E1259</f>
        <v>1.1291099999999998</v>
      </c>
      <c r="B1259">
        <v>2481</v>
      </c>
      <c r="C1259" s="3" t="s">
        <v>2481</v>
      </c>
      <c r="D1259" s="3" t="s">
        <v>6591</v>
      </c>
      <c r="E1259" s="5">
        <v>4000</v>
      </c>
      <c r="F1259" s="5">
        <v>4516.4399999999996</v>
      </c>
      <c r="G1259" t="s">
        <v>8219</v>
      </c>
      <c r="H1259" t="s">
        <v>8224</v>
      </c>
      <c r="I1259" t="s">
        <v>8246</v>
      </c>
      <c r="J1259">
        <v>1335799808</v>
      </c>
      <c r="K1259">
        <v>1333207808</v>
      </c>
      <c r="L1259" t="b">
        <v>0</v>
      </c>
      <c r="M1259">
        <v>95</v>
      </c>
      <c r="N1259" t="b">
        <v>1</v>
      </c>
      <c r="O1259" t="s">
        <v>8279</v>
      </c>
      <c r="P1259" s="9">
        <f>IFERROR(F1259/M1259,"NULL")</f>
        <v>47.541473684210523</v>
      </c>
      <c r="Q1259" t="str">
        <f>LEFT(O1259,SEARCH("/",O1259,1)-1)</f>
        <v>music</v>
      </c>
      <c r="R1259" t="str">
        <f>RIGHT(O1259,LEN(O1259)-SEARCH("/",O1259,1))</f>
        <v>indie rock</v>
      </c>
      <c r="S1259" s="17">
        <f>(((K1259/60)/60)/24)+DATE(1970,1,1)</f>
        <v>40999.645925925928</v>
      </c>
      <c r="T1259" s="15">
        <f>(((J1259/60)/60)/24)+DATE(1970,1,1)</f>
        <v>41029.645925925928</v>
      </c>
      <c r="U1259" t="b">
        <f>AND(L1259,N1259)</f>
        <v>0</v>
      </c>
    </row>
    <row r="1260" spans="1:21" ht="20" customHeight="1" x14ac:dyDescent="0.35">
      <c r="A1260" s="13">
        <f>F1260/E1260</f>
        <v>1.0009999999999999</v>
      </c>
      <c r="B1260">
        <v>2482</v>
      </c>
      <c r="C1260" s="3" t="s">
        <v>2482</v>
      </c>
      <c r="D1260" s="3" t="s">
        <v>6592</v>
      </c>
      <c r="E1260" s="5">
        <v>1000</v>
      </c>
      <c r="F1260" s="5">
        <v>1001</v>
      </c>
      <c r="G1260" t="s">
        <v>8219</v>
      </c>
      <c r="H1260" t="s">
        <v>8224</v>
      </c>
      <c r="I1260" t="s">
        <v>8246</v>
      </c>
      <c r="J1260">
        <v>1312224383</v>
      </c>
      <c r="K1260">
        <v>1308336383</v>
      </c>
      <c r="L1260" t="b">
        <v>0</v>
      </c>
      <c r="M1260">
        <v>25</v>
      </c>
      <c r="N1260" t="b">
        <v>1</v>
      </c>
      <c r="O1260" t="s">
        <v>8279</v>
      </c>
      <c r="P1260" s="9">
        <f>IFERROR(F1260/M1260,"NULL")</f>
        <v>40.04</v>
      </c>
      <c r="Q1260" t="str">
        <f>LEFT(O1260,SEARCH("/",O1260,1)-1)</f>
        <v>music</v>
      </c>
      <c r="R1260" t="str">
        <f>RIGHT(O1260,LEN(O1260)-SEARCH("/",O1260,1))</f>
        <v>indie rock</v>
      </c>
      <c r="S1260" s="17">
        <f>(((K1260/60)/60)/24)+DATE(1970,1,1)</f>
        <v>40711.782210648147</v>
      </c>
      <c r="T1260" s="15">
        <f>(((J1260/60)/60)/24)+DATE(1970,1,1)</f>
        <v>40756.782210648147</v>
      </c>
      <c r="U1260" t="b">
        <f>AND(L1260,N1260)</f>
        <v>0</v>
      </c>
    </row>
    <row r="1261" spans="1:21" ht="20" customHeight="1" x14ac:dyDescent="0.35">
      <c r="A1261" s="13">
        <f>F1261/E1261</f>
        <v>1.1372727272727272</v>
      </c>
      <c r="B1261">
        <v>2483</v>
      </c>
      <c r="C1261" s="3" t="s">
        <v>2483</v>
      </c>
      <c r="D1261" s="3" t="s">
        <v>6593</v>
      </c>
      <c r="E1261" s="5">
        <v>1100</v>
      </c>
      <c r="F1261" s="5">
        <v>1251</v>
      </c>
      <c r="G1261" t="s">
        <v>8219</v>
      </c>
      <c r="H1261" t="s">
        <v>8224</v>
      </c>
      <c r="I1261" t="s">
        <v>8246</v>
      </c>
      <c r="J1261">
        <v>1335891603</v>
      </c>
      <c r="K1261">
        <v>1330711203</v>
      </c>
      <c r="L1261" t="b">
        <v>0</v>
      </c>
      <c r="M1261">
        <v>19</v>
      </c>
      <c r="N1261" t="b">
        <v>1</v>
      </c>
      <c r="O1261" t="s">
        <v>8279</v>
      </c>
      <c r="P1261" s="9">
        <f>IFERROR(F1261/M1261,"NULL")</f>
        <v>65.84210526315789</v>
      </c>
      <c r="Q1261" t="str">
        <f>LEFT(O1261,SEARCH("/",O1261,1)-1)</f>
        <v>music</v>
      </c>
      <c r="R1261" t="str">
        <f>RIGHT(O1261,LEN(O1261)-SEARCH("/",O1261,1))</f>
        <v>indie rock</v>
      </c>
      <c r="S1261" s="17">
        <f>(((K1261/60)/60)/24)+DATE(1970,1,1)</f>
        <v>40970.750034722223</v>
      </c>
      <c r="T1261" s="15">
        <f>(((J1261/60)/60)/24)+DATE(1970,1,1)</f>
        <v>41030.708368055559</v>
      </c>
      <c r="U1261" t="b">
        <f>AND(L1261,N1261)</f>
        <v>0</v>
      </c>
    </row>
    <row r="1262" spans="1:21" ht="20" customHeight="1" x14ac:dyDescent="0.35">
      <c r="A1262" s="13">
        <f>F1262/E1262</f>
        <v>1.1931742857142855</v>
      </c>
      <c r="B1262">
        <v>2484</v>
      </c>
      <c r="C1262" s="3" t="s">
        <v>2484</v>
      </c>
      <c r="D1262" s="3" t="s">
        <v>6594</v>
      </c>
      <c r="E1262" s="5">
        <v>3500</v>
      </c>
      <c r="F1262" s="5">
        <v>4176.1099999999997</v>
      </c>
      <c r="G1262" t="s">
        <v>8219</v>
      </c>
      <c r="H1262" t="s">
        <v>8224</v>
      </c>
      <c r="I1262" t="s">
        <v>8246</v>
      </c>
      <c r="J1262">
        <v>1316124003</v>
      </c>
      <c r="K1262">
        <v>1313532003</v>
      </c>
      <c r="L1262" t="b">
        <v>0</v>
      </c>
      <c r="M1262">
        <v>90</v>
      </c>
      <c r="N1262" t="b">
        <v>1</v>
      </c>
      <c r="O1262" t="s">
        <v>8279</v>
      </c>
      <c r="P1262" s="9">
        <f>IFERROR(F1262/M1262,"NULL")</f>
        <v>46.401222222222216</v>
      </c>
      <c r="Q1262" t="str">
        <f>LEFT(O1262,SEARCH("/",O1262,1)-1)</f>
        <v>music</v>
      </c>
      <c r="R1262" t="str">
        <f>RIGHT(O1262,LEN(O1262)-SEARCH("/",O1262,1))</f>
        <v>indie rock</v>
      </c>
      <c r="S1262" s="17">
        <f>(((K1262/60)/60)/24)+DATE(1970,1,1)</f>
        <v>40771.916701388887</v>
      </c>
      <c r="T1262" s="15">
        <f>(((J1262/60)/60)/24)+DATE(1970,1,1)</f>
        <v>40801.916701388887</v>
      </c>
      <c r="U1262" t="b">
        <f>AND(L1262,N1262)</f>
        <v>0</v>
      </c>
    </row>
    <row r="1263" spans="1:21" ht="20" customHeight="1" x14ac:dyDescent="0.35">
      <c r="A1263" s="13">
        <f>F1263/E1263</f>
        <v>1.0325</v>
      </c>
      <c r="B1263">
        <v>2485</v>
      </c>
      <c r="C1263" s="3" t="s">
        <v>2485</v>
      </c>
      <c r="D1263" s="3" t="s">
        <v>6595</v>
      </c>
      <c r="E1263" s="5">
        <v>2000</v>
      </c>
      <c r="F1263" s="5">
        <v>2065</v>
      </c>
      <c r="G1263" t="s">
        <v>8219</v>
      </c>
      <c r="H1263" t="s">
        <v>8224</v>
      </c>
      <c r="I1263" t="s">
        <v>8246</v>
      </c>
      <c r="J1263">
        <v>1318463879</v>
      </c>
      <c r="K1263">
        <v>1315439879</v>
      </c>
      <c r="L1263" t="b">
        <v>0</v>
      </c>
      <c r="M1263">
        <v>41</v>
      </c>
      <c r="N1263" t="b">
        <v>1</v>
      </c>
      <c r="O1263" t="s">
        <v>8279</v>
      </c>
      <c r="P1263" s="9">
        <f>IFERROR(F1263/M1263,"NULL")</f>
        <v>50.365853658536587</v>
      </c>
      <c r="Q1263" t="str">
        <f>LEFT(O1263,SEARCH("/",O1263,1)-1)</f>
        <v>music</v>
      </c>
      <c r="R1263" t="str">
        <f>RIGHT(O1263,LEN(O1263)-SEARCH("/",O1263,1))</f>
        <v>indie rock</v>
      </c>
      <c r="S1263" s="17">
        <f>(((K1263/60)/60)/24)+DATE(1970,1,1)</f>
        <v>40793.998599537037</v>
      </c>
      <c r="T1263" s="15">
        <f>(((J1263/60)/60)/24)+DATE(1970,1,1)</f>
        <v>40828.998599537037</v>
      </c>
      <c r="U1263" t="b">
        <f>AND(L1263,N1263)</f>
        <v>0</v>
      </c>
    </row>
    <row r="1264" spans="1:21" ht="20" customHeight="1" x14ac:dyDescent="0.35">
      <c r="A1264" s="13">
        <f>F1264/E1264</f>
        <v>2.6566666666666667</v>
      </c>
      <c r="B1264">
        <v>2486</v>
      </c>
      <c r="C1264" s="3" t="s">
        <v>2486</v>
      </c>
      <c r="D1264" s="3" t="s">
        <v>6596</v>
      </c>
      <c r="E1264" s="5">
        <v>300</v>
      </c>
      <c r="F1264" s="5">
        <v>797</v>
      </c>
      <c r="G1264" t="s">
        <v>8219</v>
      </c>
      <c r="H1264" t="s">
        <v>8224</v>
      </c>
      <c r="I1264" t="s">
        <v>8246</v>
      </c>
      <c r="J1264">
        <v>1335113976</v>
      </c>
      <c r="K1264">
        <v>1332521976</v>
      </c>
      <c r="L1264" t="b">
        <v>0</v>
      </c>
      <c r="M1264">
        <v>30</v>
      </c>
      <c r="N1264" t="b">
        <v>1</v>
      </c>
      <c r="O1264" t="s">
        <v>8279</v>
      </c>
      <c r="P1264" s="9">
        <f>IFERROR(F1264/M1264,"NULL")</f>
        <v>26.566666666666666</v>
      </c>
      <c r="Q1264" t="str">
        <f>LEFT(O1264,SEARCH("/",O1264,1)-1)</f>
        <v>music</v>
      </c>
      <c r="R1264" t="str">
        <f>RIGHT(O1264,LEN(O1264)-SEARCH("/",O1264,1))</f>
        <v>indie rock</v>
      </c>
      <c r="S1264" s="17">
        <f>(((K1264/60)/60)/24)+DATE(1970,1,1)</f>
        <v>40991.708055555559</v>
      </c>
      <c r="T1264" s="15">
        <f>(((J1264/60)/60)/24)+DATE(1970,1,1)</f>
        <v>41021.708055555559</v>
      </c>
      <c r="U1264" t="b">
        <f>AND(L1264,N1264)</f>
        <v>0</v>
      </c>
    </row>
    <row r="1265" spans="1:21" ht="20" customHeight="1" x14ac:dyDescent="0.35">
      <c r="A1265" s="13">
        <f>F1265/E1265</f>
        <v>1.0005066666666667</v>
      </c>
      <c r="B1265">
        <v>2487</v>
      </c>
      <c r="C1265" s="3" t="s">
        <v>2487</v>
      </c>
      <c r="D1265" s="3" t="s">
        <v>6597</v>
      </c>
      <c r="E1265" s="5">
        <v>1500</v>
      </c>
      <c r="F1265" s="5">
        <v>1500.76</v>
      </c>
      <c r="G1265" t="s">
        <v>8219</v>
      </c>
      <c r="H1265" t="s">
        <v>8224</v>
      </c>
      <c r="I1265" t="s">
        <v>8246</v>
      </c>
      <c r="J1265">
        <v>1338083997</v>
      </c>
      <c r="K1265">
        <v>1335491997</v>
      </c>
      <c r="L1265" t="b">
        <v>0</v>
      </c>
      <c r="M1265">
        <v>38</v>
      </c>
      <c r="N1265" t="b">
        <v>1</v>
      </c>
      <c r="O1265" t="s">
        <v>8279</v>
      </c>
      <c r="P1265" s="9">
        <f>IFERROR(F1265/M1265,"NULL")</f>
        <v>39.493684210526318</v>
      </c>
      <c r="Q1265" t="str">
        <f>LEFT(O1265,SEARCH("/",O1265,1)-1)</f>
        <v>music</v>
      </c>
      <c r="R1265" t="str">
        <f>RIGHT(O1265,LEN(O1265)-SEARCH("/",O1265,1))</f>
        <v>indie rock</v>
      </c>
      <c r="S1265" s="17">
        <f>(((K1265/60)/60)/24)+DATE(1970,1,1)</f>
        <v>41026.083298611113</v>
      </c>
      <c r="T1265" s="15">
        <f>(((J1265/60)/60)/24)+DATE(1970,1,1)</f>
        <v>41056.083298611113</v>
      </c>
      <c r="U1265" t="b">
        <f>AND(L1265,N1265)</f>
        <v>0</v>
      </c>
    </row>
    <row r="1266" spans="1:21" ht="20" customHeight="1" x14ac:dyDescent="0.35">
      <c r="A1266" s="13">
        <f>F1266/E1266</f>
        <v>1.0669999999999999</v>
      </c>
      <c r="B1266">
        <v>2488</v>
      </c>
      <c r="C1266" s="3" t="s">
        <v>2488</v>
      </c>
      <c r="D1266" s="3" t="s">
        <v>6598</v>
      </c>
      <c r="E1266" s="5">
        <v>3000</v>
      </c>
      <c r="F1266" s="5">
        <v>3201</v>
      </c>
      <c r="G1266" t="s">
        <v>8219</v>
      </c>
      <c r="H1266" t="s">
        <v>8224</v>
      </c>
      <c r="I1266" t="s">
        <v>8246</v>
      </c>
      <c r="J1266">
        <v>1321459908</v>
      </c>
      <c r="K1266">
        <v>1318864308</v>
      </c>
      <c r="L1266" t="b">
        <v>0</v>
      </c>
      <c r="M1266">
        <v>65</v>
      </c>
      <c r="N1266" t="b">
        <v>1</v>
      </c>
      <c r="O1266" t="s">
        <v>8279</v>
      </c>
      <c r="P1266" s="9">
        <f>IFERROR(F1266/M1266,"NULL")</f>
        <v>49.246153846153845</v>
      </c>
      <c r="Q1266" t="str">
        <f>LEFT(O1266,SEARCH("/",O1266,1)-1)</f>
        <v>music</v>
      </c>
      <c r="R1266" t="str">
        <f>RIGHT(O1266,LEN(O1266)-SEARCH("/",O1266,1))</f>
        <v>indie rock</v>
      </c>
      <c r="S1266" s="17">
        <f>(((K1266/60)/60)/24)+DATE(1970,1,1)</f>
        <v>40833.633194444446</v>
      </c>
      <c r="T1266" s="15">
        <f>(((J1266/60)/60)/24)+DATE(1970,1,1)</f>
        <v>40863.674861111111</v>
      </c>
      <c r="U1266" t="b">
        <f>AND(L1266,N1266)</f>
        <v>0</v>
      </c>
    </row>
    <row r="1267" spans="1:21" ht="20" customHeight="1" x14ac:dyDescent="0.35">
      <c r="A1267" s="13">
        <f>F1267/E1267</f>
        <v>1.3367142857142857</v>
      </c>
      <c r="B1267">
        <v>2489</v>
      </c>
      <c r="C1267" s="3" t="s">
        <v>2489</v>
      </c>
      <c r="D1267" s="3" t="s">
        <v>6599</v>
      </c>
      <c r="E1267" s="5">
        <v>3500</v>
      </c>
      <c r="F1267" s="5">
        <v>4678.5</v>
      </c>
      <c r="G1267" t="s">
        <v>8219</v>
      </c>
      <c r="H1267" t="s">
        <v>8224</v>
      </c>
      <c r="I1267" t="s">
        <v>8246</v>
      </c>
      <c r="J1267">
        <v>1368117239</v>
      </c>
      <c r="K1267">
        <v>1365525239</v>
      </c>
      <c r="L1267" t="b">
        <v>0</v>
      </c>
      <c r="M1267">
        <v>75</v>
      </c>
      <c r="N1267" t="b">
        <v>1</v>
      </c>
      <c r="O1267" t="s">
        <v>8279</v>
      </c>
      <c r="P1267" s="9">
        <f>IFERROR(F1267/M1267,"NULL")</f>
        <v>62.38</v>
      </c>
      <c r="Q1267" t="str">
        <f>LEFT(O1267,SEARCH("/",O1267,1)-1)</f>
        <v>music</v>
      </c>
      <c r="R1267" t="str">
        <f>RIGHT(O1267,LEN(O1267)-SEARCH("/",O1267,1))</f>
        <v>indie rock</v>
      </c>
      <c r="S1267" s="17">
        <f>(((K1267/60)/60)/24)+DATE(1970,1,1)</f>
        <v>41373.690266203703</v>
      </c>
      <c r="T1267" s="15">
        <f>(((J1267/60)/60)/24)+DATE(1970,1,1)</f>
        <v>41403.690266203703</v>
      </c>
      <c r="U1267" t="b">
        <f>AND(L1267,N1267)</f>
        <v>0</v>
      </c>
    </row>
    <row r="1268" spans="1:21" ht="20" customHeight="1" x14ac:dyDescent="0.35">
      <c r="A1268" s="13">
        <f>F1268/E1268</f>
        <v>1.214</v>
      </c>
      <c r="B1268">
        <v>2490</v>
      </c>
      <c r="C1268" s="3" t="s">
        <v>2490</v>
      </c>
      <c r="D1268" s="3" t="s">
        <v>6600</v>
      </c>
      <c r="E1268" s="5">
        <v>500</v>
      </c>
      <c r="F1268" s="5">
        <v>607</v>
      </c>
      <c r="G1268" t="s">
        <v>8219</v>
      </c>
      <c r="H1268" t="s">
        <v>8224</v>
      </c>
      <c r="I1268" t="s">
        <v>8246</v>
      </c>
      <c r="J1268">
        <v>1340429276</v>
      </c>
      <c r="K1268">
        <v>1335245276</v>
      </c>
      <c r="L1268" t="b">
        <v>0</v>
      </c>
      <c r="M1268">
        <v>16</v>
      </c>
      <c r="N1268" t="b">
        <v>1</v>
      </c>
      <c r="O1268" t="s">
        <v>8279</v>
      </c>
      <c r="P1268" s="9">
        <f>IFERROR(F1268/M1268,"NULL")</f>
        <v>37.9375</v>
      </c>
      <c r="Q1268" t="str">
        <f>LEFT(O1268,SEARCH("/",O1268,1)-1)</f>
        <v>music</v>
      </c>
      <c r="R1268" t="str">
        <f>RIGHT(O1268,LEN(O1268)-SEARCH("/",O1268,1))</f>
        <v>indie rock</v>
      </c>
      <c r="S1268" s="17">
        <f>(((K1268/60)/60)/24)+DATE(1970,1,1)</f>
        <v>41023.227731481478</v>
      </c>
      <c r="T1268" s="15">
        <f>(((J1268/60)/60)/24)+DATE(1970,1,1)</f>
        <v>41083.227731481478</v>
      </c>
      <c r="U1268" t="b">
        <f>AND(L1268,N1268)</f>
        <v>0</v>
      </c>
    </row>
    <row r="1269" spans="1:21" ht="20" customHeight="1" x14ac:dyDescent="0.35">
      <c r="A1269" s="13">
        <f>F1269/E1269</f>
        <v>1.032</v>
      </c>
      <c r="B1269">
        <v>2491</v>
      </c>
      <c r="C1269" s="3" t="s">
        <v>2491</v>
      </c>
      <c r="D1269" s="3" t="s">
        <v>6601</v>
      </c>
      <c r="E1269" s="5">
        <v>500</v>
      </c>
      <c r="F1269" s="5">
        <v>516</v>
      </c>
      <c r="G1269" t="s">
        <v>8219</v>
      </c>
      <c r="H1269" t="s">
        <v>8224</v>
      </c>
      <c r="I1269" t="s">
        <v>8246</v>
      </c>
      <c r="J1269">
        <v>1295142660</v>
      </c>
      <c r="K1269">
        <v>1293739714</v>
      </c>
      <c r="L1269" t="b">
        <v>0</v>
      </c>
      <c r="M1269">
        <v>10</v>
      </c>
      <c r="N1269" t="b">
        <v>1</v>
      </c>
      <c r="O1269" t="s">
        <v>8279</v>
      </c>
      <c r="P1269" s="9">
        <f>IFERROR(F1269/M1269,"NULL")</f>
        <v>51.6</v>
      </c>
      <c r="Q1269" t="str">
        <f>LEFT(O1269,SEARCH("/",O1269,1)-1)</f>
        <v>music</v>
      </c>
      <c r="R1269" t="str">
        <f>RIGHT(O1269,LEN(O1269)-SEARCH("/",O1269,1))</f>
        <v>indie rock</v>
      </c>
      <c r="S1269" s="17">
        <f>(((K1269/60)/60)/24)+DATE(1970,1,1)</f>
        <v>40542.839282407411</v>
      </c>
      <c r="T1269" s="15">
        <f>(((J1269/60)/60)/24)+DATE(1970,1,1)</f>
        <v>40559.07708333333</v>
      </c>
      <c r="U1269" t="b">
        <f>AND(L1269,N1269)</f>
        <v>0</v>
      </c>
    </row>
    <row r="1270" spans="1:21" ht="20" customHeight="1" x14ac:dyDescent="0.35">
      <c r="A1270" s="13">
        <f>F1270/E1270</f>
        <v>1.25</v>
      </c>
      <c r="B1270">
        <v>2492</v>
      </c>
      <c r="C1270" s="3" t="s">
        <v>2492</v>
      </c>
      <c r="D1270" s="3" t="s">
        <v>6602</v>
      </c>
      <c r="E1270" s="5">
        <v>600</v>
      </c>
      <c r="F1270" s="5">
        <v>750</v>
      </c>
      <c r="G1270" t="s">
        <v>8219</v>
      </c>
      <c r="H1270" t="s">
        <v>8224</v>
      </c>
      <c r="I1270" t="s">
        <v>8246</v>
      </c>
      <c r="J1270">
        <v>1339840740</v>
      </c>
      <c r="K1270">
        <v>1335397188</v>
      </c>
      <c r="L1270" t="b">
        <v>0</v>
      </c>
      <c r="M1270">
        <v>27</v>
      </c>
      <c r="N1270" t="b">
        <v>1</v>
      </c>
      <c r="O1270" t="s">
        <v>8279</v>
      </c>
      <c r="P1270" s="9">
        <f>IFERROR(F1270/M1270,"NULL")</f>
        <v>27.777777777777779</v>
      </c>
      <c r="Q1270" t="str">
        <f>LEFT(O1270,SEARCH("/",O1270,1)-1)</f>
        <v>music</v>
      </c>
      <c r="R1270" t="str">
        <f>RIGHT(O1270,LEN(O1270)-SEARCH("/",O1270,1))</f>
        <v>indie rock</v>
      </c>
      <c r="S1270" s="17">
        <f>(((K1270/60)/60)/24)+DATE(1970,1,1)</f>
        <v>41024.985972222225</v>
      </c>
      <c r="T1270" s="15">
        <f>(((J1270/60)/60)/24)+DATE(1970,1,1)</f>
        <v>41076.415972222225</v>
      </c>
      <c r="U1270" t="b">
        <f>AND(L1270,N1270)</f>
        <v>0</v>
      </c>
    </row>
    <row r="1271" spans="1:21" ht="20" customHeight="1" x14ac:dyDescent="0.35">
      <c r="A1271" s="13">
        <f>F1271/E1271</f>
        <v>1.2869999999999999</v>
      </c>
      <c r="B1271">
        <v>2493</v>
      </c>
      <c r="C1271" s="3" t="s">
        <v>2493</v>
      </c>
      <c r="D1271" s="3" t="s">
        <v>6603</v>
      </c>
      <c r="E1271" s="5">
        <v>20000</v>
      </c>
      <c r="F1271" s="5">
        <v>25740</v>
      </c>
      <c r="G1271" t="s">
        <v>8219</v>
      </c>
      <c r="H1271" t="s">
        <v>8224</v>
      </c>
      <c r="I1271" t="s">
        <v>8246</v>
      </c>
      <c r="J1271">
        <v>1367208140</v>
      </c>
      <c r="K1271">
        <v>1363320140</v>
      </c>
      <c r="L1271" t="b">
        <v>0</v>
      </c>
      <c r="M1271">
        <v>259</v>
      </c>
      <c r="N1271" t="b">
        <v>1</v>
      </c>
      <c r="O1271" t="s">
        <v>8279</v>
      </c>
      <c r="P1271" s="9">
        <f>IFERROR(F1271/M1271,"NULL")</f>
        <v>99.382239382239376</v>
      </c>
      <c r="Q1271" t="str">
        <f>LEFT(O1271,SEARCH("/",O1271,1)-1)</f>
        <v>music</v>
      </c>
      <c r="R1271" t="str">
        <f>RIGHT(O1271,LEN(O1271)-SEARCH("/",O1271,1))</f>
        <v>indie rock</v>
      </c>
      <c r="S1271" s="17">
        <f>(((K1271/60)/60)/24)+DATE(1970,1,1)</f>
        <v>41348.168287037035</v>
      </c>
      <c r="T1271" s="15">
        <f>(((J1271/60)/60)/24)+DATE(1970,1,1)</f>
        <v>41393.168287037035</v>
      </c>
      <c r="U1271" t="b">
        <f>AND(L1271,N1271)</f>
        <v>0</v>
      </c>
    </row>
    <row r="1272" spans="1:21" ht="20" customHeight="1" x14ac:dyDescent="0.35">
      <c r="A1272" s="13">
        <f>F1272/E1272</f>
        <v>1.0100533333333332</v>
      </c>
      <c r="B1272">
        <v>2494</v>
      </c>
      <c r="C1272" s="3" t="s">
        <v>2494</v>
      </c>
      <c r="D1272" s="3" t="s">
        <v>6604</v>
      </c>
      <c r="E1272" s="5">
        <v>1500</v>
      </c>
      <c r="F1272" s="5">
        <v>1515.08</v>
      </c>
      <c r="G1272" t="s">
        <v>8219</v>
      </c>
      <c r="H1272" t="s">
        <v>8224</v>
      </c>
      <c r="I1272" t="s">
        <v>8246</v>
      </c>
      <c r="J1272">
        <v>1337786944</v>
      </c>
      <c r="K1272">
        <v>1335194944</v>
      </c>
      <c r="L1272" t="b">
        <v>0</v>
      </c>
      <c r="M1272">
        <v>39</v>
      </c>
      <c r="N1272" t="b">
        <v>1</v>
      </c>
      <c r="O1272" t="s">
        <v>8279</v>
      </c>
      <c r="P1272" s="9">
        <f>IFERROR(F1272/M1272,"NULL")</f>
        <v>38.848205128205123</v>
      </c>
      <c r="Q1272" t="str">
        <f>LEFT(O1272,SEARCH("/",O1272,1)-1)</f>
        <v>music</v>
      </c>
      <c r="R1272" t="str">
        <f>RIGHT(O1272,LEN(O1272)-SEARCH("/",O1272,1))</f>
        <v>indie rock</v>
      </c>
      <c r="S1272" s="17">
        <f>(((K1272/60)/60)/24)+DATE(1970,1,1)</f>
        <v>41022.645185185182</v>
      </c>
      <c r="T1272" s="15">
        <f>(((J1272/60)/60)/24)+DATE(1970,1,1)</f>
        <v>41052.645185185182</v>
      </c>
      <c r="U1272" t="b">
        <f>AND(L1272,N1272)</f>
        <v>0</v>
      </c>
    </row>
    <row r="1273" spans="1:21" ht="20" customHeight="1" x14ac:dyDescent="0.35">
      <c r="A1273" s="13">
        <f>F1273/E1273</f>
        <v>1.2753666666666665</v>
      </c>
      <c r="B1273">
        <v>2495</v>
      </c>
      <c r="C1273" s="3" t="s">
        <v>2495</v>
      </c>
      <c r="D1273" s="3" t="s">
        <v>6605</v>
      </c>
      <c r="E1273" s="5">
        <v>1500</v>
      </c>
      <c r="F1273" s="5">
        <v>1913.05</v>
      </c>
      <c r="G1273" t="s">
        <v>8219</v>
      </c>
      <c r="H1273" t="s">
        <v>8224</v>
      </c>
      <c r="I1273" t="s">
        <v>8246</v>
      </c>
      <c r="J1273">
        <v>1339022575</v>
      </c>
      <c r="K1273">
        <v>1336430575</v>
      </c>
      <c r="L1273" t="b">
        <v>0</v>
      </c>
      <c r="M1273">
        <v>42</v>
      </c>
      <c r="N1273" t="b">
        <v>1</v>
      </c>
      <c r="O1273" t="s">
        <v>8279</v>
      </c>
      <c r="P1273" s="9">
        <f>IFERROR(F1273/M1273,"NULL")</f>
        <v>45.548809523809524</v>
      </c>
      <c r="Q1273" t="str">
        <f>LEFT(O1273,SEARCH("/",O1273,1)-1)</f>
        <v>music</v>
      </c>
      <c r="R1273" t="str">
        <f>RIGHT(O1273,LEN(O1273)-SEARCH("/",O1273,1))</f>
        <v>indie rock</v>
      </c>
      <c r="S1273" s="17">
        <f>(((K1273/60)/60)/24)+DATE(1970,1,1)</f>
        <v>41036.946469907409</v>
      </c>
      <c r="T1273" s="15">
        <f>(((J1273/60)/60)/24)+DATE(1970,1,1)</f>
        <v>41066.946469907409</v>
      </c>
      <c r="U1273" t="b">
        <f>AND(L1273,N1273)</f>
        <v>0</v>
      </c>
    </row>
    <row r="1274" spans="1:21" ht="20" customHeight="1" x14ac:dyDescent="0.35">
      <c r="A1274" s="13">
        <f>F1274/E1274</f>
        <v>1</v>
      </c>
      <c r="B1274">
        <v>2496</v>
      </c>
      <c r="C1274" s="3" t="s">
        <v>2496</v>
      </c>
      <c r="D1274" s="3" t="s">
        <v>6606</v>
      </c>
      <c r="E1274" s="5">
        <v>6000</v>
      </c>
      <c r="F1274" s="5">
        <v>6000</v>
      </c>
      <c r="G1274" t="s">
        <v>8219</v>
      </c>
      <c r="H1274" t="s">
        <v>8224</v>
      </c>
      <c r="I1274" t="s">
        <v>8246</v>
      </c>
      <c r="J1274">
        <v>1364597692</v>
      </c>
      <c r="K1274">
        <v>1361577292</v>
      </c>
      <c r="L1274" t="b">
        <v>0</v>
      </c>
      <c r="M1274">
        <v>10</v>
      </c>
      <c r="N1274" t="b">
        <v>1</v>
      </c>
      <c r="O1274" t="s">
        <v>8279</v>
      </c>
      <c r="P1274" s="9">
        <f>IFERROR(F1274/M1274,"NULL")</f>
        <v>600</v>
      </c>
      <c r="Q1274" t="str">
        <f>LEFT(O1274,SEARCH("/",O1274,1)-1)</f>
        <v>music</v>
      </c>
      <c r="R1274" t="str">
        <f>RIGHT(O1274,LEN(O1274)-SEARCH("/",O1274,1))</f>
        <v>indie rock</v>
      </c>
      <c r="S1274" s="17">
        <f>(((K1274/60)/60)/24)+DATE(1970,1,1)</f>
        <v>41327.996435185189</v>
      </c>
      <c r="T1274" s="15">
        <f>(((J1274/60)/60)/24)+DATE(1970,1,1)</f>
        <v>41362.954768518517</v>
      </c>
      <c r="U1274" t="b">
        <f>AND(L1274,N1274)</f>
        <v>0</v>
      </c>
    </row>
    <row r="1275" spans="1:21" ht="20" customHeight="1" x14ac:dyDescent="0.35">
      <c r="A1275" s="13">
        <f>F1275/E1275</f>
        <v>1.127715</v>
      </c>
      <c r="B1275">
        <v>2497</v>
      </c>
      <c r="C1275" s="3" t="s">
        <v>2497</v>
      </c>
      <c r="D1275" s="3" t="s">
        <v>6607</v>
      </c>
      <c r="E1275" s="5">
        <v>4000</v>
      </c>
      <c r="F1275" s="5">
        <v>4510.8599999999997</v>
      </c>
      <c r="G1275" t="s">
        <v>8219</v>
      </c>
      <c r="H1275" t="s">
        <v>8224</v>
      </c>
      <c r="I1275" t="s">
        <v>8246</v>
      </c>
      <c r="J1275">
        <v>1312578338</v>
      </c>
      <c r="K1275">
        <v>1309986338</v>
      </c>
      <c r="L1275" t="b">
        <v>0</v>
      </c>
      <c r="M1275">
        <v>56</v>
      </c>
      <c r="N1275" t="b">
        <v>1</v>
      </c>
      <c r="O1275" t="s">
        <v>8279</v>
      </c>
      <c r="P1275" s="9">
        <f>IFERROR(F1275/M1275,"NULL")</f>
        <v>80.551071428571419</v>
      </c>
      <c r="Q1275" t="str">
        <f>LEFT(O1275,SEARCH("/",O1275,1)-1)</f>
        <v>music</v>
      </c>
      <c r="R1275" t="str">
        <f>RIGHT(O1275,LEN(O1275)-SEARCH("/",O1275,1))</f>
        <v>indie rock</v>
      </c>
      <c r="S1275" s="17">
        <f>(((K1275/60)/60)/24)+DATE(1970,1,1)</f>
        <v>40730.878912037035</v>
      </c>
      <c r="T1275" s="15">
        <f>(((J1275/60)/60)/24)+DATE(1970,1,1)</f>
        <v>40760.878912037035</v>
      </c>
      <c r="U1275" t="b">
        <f>AND(L1275,N1275)</f>
        <v>0</v>
      </c>
    </row>
    <row r="1276" spans="1:21" ht="20" customHeight="1" x14ac:dyDescent="0.35">
      <c r="A1276" s="13">
        <f>F1276/E1276</f>
        <v>1.056</v>
      </c>
      <c r="B1276">
        <v>2498</v>
      </c>
      <c r="C1276" s="3" t="s">
        <v>2498</v>
      </c>
      <c r="D1276" s="3" t="s">
        <v>6608</v>
      </c>
      <c r="E1276" s="5">
        <v>1000</v>
      </c>
      <c r="F1276" s="5">
        <v>1056</v>
      </c>
      <c r="G1276" t="s">
        <v>8219</v>
      </c>
      <c r="H1276" t="s">
        <v>8224</v>
      </c>
      <c r="I1276" t="s">
        <v>8246</v>
      </c>
      <c r="J1276">
        <v>1422400387</v>
      </c>
      <c r="K1276">
        <v>1421190787</v>
      </c>
      <c r="L1276" t="b">
        <v>0</v>
      </c>
      <c r="M1276">
        <v>20</v>
      </c>
      <c r="N1276" t="b">
        <v>1</v>
      </c>
      <c r="O1276" t="s">
        <v>8279</v>
      </c>
      <c r="P1276" s="9">
        <f>IFERROR(F1276/M1276,"NULL")</f>
        <v>52.8</v>
      </c>
      <c r="Q1276" t="str">
        <f>LEFT(O1276,SEARCH("/",O1276,1)-1)</f>
        <v>music</v>
      </c>
      <c r="R1276" t="str">
        <f>RIGHT(O1276,LEN(O1276)-SEARCH("/",O1276,1))</f>
        <v>indie rock</v>
      </c>
      <c r="S1276" s="17">
        <f>(((K1276/60)/60)/24)+DATE(1970,1,1)</f>
        <v>42017.967442129629</v>
      </c>
      <c r="T1276" s="15">
        <f>(((J1276/60)/60)/24)+DATE(1970,1,1)</f>
        <v>42031.967442129629</v>
      </c>
      <c r="U1276" t="b">
        <f>AND(L1276,N1276)</f>
        <v>0</v>
      </c>
    </row>
    <row r="1277" spans="1:21" ht="20" customHeight="1" x14ac:dyDescent="0.35">
      <c r="A1277" s="13">
        <f>F1277/E1277</f>
        <v>2.0262500000000001</v>
      </c>
      <c r="B1277">
        <v>2499</v>
      </c>
      <c r="C1277" s="3" t="s">
        <v>2499</v>
      </c>
      <c r="D1277" s="3" t="s">
        <v>6609</v>
      </c>
      <c r="E1277" s="5">
        <v>4000</v>
      </c>
      <c r="F1277" s="5">
        <v>8105</v>
      </c>
      <c r="G1277" t="s">
        <v>8219</v>
      </c>
      <c r="H1277" t="s">
        <v>8224</v>
      </c>
      <c r="I1277" t="s">
        <v>8246</v>
      </c>
      <c r="J1277">
        <v>1356976800</v>
      </c>
      <c r="K1277">
        <v>1352820837</v>
      </c>
      <c r="L1277" t="b">
        <v>0</v>
      </c>
      <c r="M1277">
        <v>170</v>
      </c>
      <c r="N1277" t="b">
        <v>1</v>
      </c>
      <c r="O1277" t="s">
        <v>8279</v>
      </c>
      <c r="P1277" s="9">
        <f>IFERROR(F1277/M1277,"NULL")</f>
        <v>47.676470588235297</v>
      </c>
      <c r="Q1277" t="str">
        <f>LEFT(O1277,SEARCH("/",O1277,1)-1)</f>
        <v>music</v>
      </c>
      <c r="R1277" t="str">
        <f>RIGHT(O1277,LEN(O1277)-SEARCH("/",O1277,1))</f>
        <v>indie rock</v>
      </c>
      <c r="S1277" s="17">
        <f>(((K1277/60)/60)/24)+DATE(1970,1,1)</f>
        <v>41226.648576388885</v>
      </c>
      <c r="T1277" s="15">
        <f>(((J1277/60)/60)/24)+DATE(1970,1,1)</f>
        <v>41274.75</v>
      </c>
      <c r="U1277" t="b">
        <f>AND(L1277,N1277)</f>
        <v>0</v>
      </c>
    </row>
    <row r="1278" spans="1:21" ht="20" customHeight="1" x14ac:dyDescent="0.35">
      <c r="A1278" s="13">
        <f>F1278/E1278</f>
        <v>1.1333333333333333</v>
      </c>
      <c r="B1278">
        <v>2500</v>
      </c>
      <c r="C1278" s="3" t="s">
        <v>2500</v>
      </c>
      <c r="D1278" s="3" t="s">
        <v>6610</v>
      </c>
      <c r="E1278" s="5">
        <v>600</v>
      </c>
      <c r="F1278" s="5">
        <v>680</v>
      </c>
      <c r="G1278" t="s">
        <v>8219</v>
      </c>
      <c r="H1278" t="s">
        <v>8224</v>
      </c>
      <c r="I1278" t="s">
        <v>8246</v>
      </c>
      <c r="J1278">
        <v>1340476375</v>
      </c>
      <c r="K1278">
        <v>1337884375</v>
      </c>
      <c r="L1278" t="b">
        <v>0</v>
      </c>
      <c r="M1278">
        <v>29</v>
      </c>
      <c r="N1278" t="b">
        <v>1</v>
      </c>
      <c r="O1278" t="s">
        <v>8279</v>
      </c>
      <c r="P1278" s="9">
        <f>IFERROR(F1278/M1278,"NULL")</f>
        <v>23.448275862068964</v>
      </c>
      <c r="Q1278" t="str">
        <f>LEFT(O1278,SEARCH("/",O1278,1)-1)</f>
        <v>music</v>
      </c>
      <c r="R1278" t="str">
        <f>RIGHT(O1278,LEN(O1278)-SEARCH("/",O1278,1))</f>
        <v>indie rock</v>
      </c>
      <c r="S1278" s="17">
        <f>(((K1278/60)/60)/24)+DATE(1970,1,1)</f>
        <v>41053.772858796299</v>
      </c>
      <c r="T1278" s="15">
        <f>(((J1278/60)/60)/24)+DATE(1970,1,1)</f>
        <v>41083.772858796299</v>
      </c>
      <c r="U1278" t="b">
        <f>AND(L1278,N1278)</f>
        <v>0</v>
      </c>
    </row>
    <row r="1279" spans="1:21" ht="20" customHeight="1" x14ac:dyDescent="0.35">
      <c r="A1279" s="13">
        <f>F1279/E1279</f>
        <v>1.0948792000000001</v>
      </c>
      <c r="B1279">
        <v>2521</v>
      </c>
      <c r="C1279" s="3" t="s">
        <v>2521</v>
      </c>
      <c r="D1279" s="3" t="s">
        <v>6631</v>
      </c>
      <c r="E1279" s="5">
        <v>12500</v>
      </c>
      <c r="F1279" s="5">
        <v>13685.99</v>
      </c>
      <c r="G1279" t="s">
        <v>8219</v>
      </c>
      <c r="H1279" t="s">
        <v>8224</v>
      </c>
      <c r="I1279" t="s">
        <v>8246</v>
      </c>
      <c r="J1279">
        <v>1444778021</v>
      </c>
      <c r="K1279">
        <v>1442963621</v>
      </c>
      <c r="L1279" t="b">
        <v>0</v>
      </c>
      <c r="M1279">
        <v>132</v>
      </c>
      <c r="N1279" t="b">
        <v>1</v>
      </c>
      <c r="O1279" t="s">
        <v>8300</v>
      </c>
      <c r="P1279" s="9">
        <f>IFERROR(F1279/M1279,"NULL")</f>
        <v>103.68174242424243</v>
      </c>
      <c r="Q1279" t="str">
        <f>LEFT(O1279,SEARCH("/",O1279,1)-1)</f>
        <v>music</v>
      </c>
      <c r="R1279" t="str">
        <f>RIGHT(O1279,LEN(O1279)-SEARCH("/",O1279,1))</f>
        <v>classical music</v>
      </c>
      <c r="S1279" s="17">
        <f>(((K1279/60)/60)/24)+DATE(1970,1,1)</f>
        <v>42269.967835648145</v>
      </c>
      <c r="T1279" s="15">
        <f>(((J1279/60)/60)/24)+DATE(1970,1,1)</f>
        <v>42290.967835648145</v>
      </c>
      <c r="U1279" t="b">
        <f>AND(L1279,N1279)</f>
        <v>0</v>
      </c>
    </row>
    <row r="1280" spans="1:21" ht="20" customHeight="1" x14ac:dyDescent="0.35">
      <c r="A1280" s="13">
        <f>F1280/E1280</f>
        <v>1</v>
      </c>
      <c r="B1280">
        <v>2522</v>
      </c>
      <c r="C1280" s="3" t="s">
        <v>2522</v>
      </c>
      <c r="D1280" s="3" t="s">
        <v>6632</v>
      </c>
      <c r="E1280" s="5">
        <v>5000</v>
      </c>
      <c r="F1280" s="5">
        <v>5000</v>
      </c>
      <c r="G1280" t="s">
        <v>8219</v>
      </c>
      <c r="H1280" t="s">
        <v>8224</v>
      </c>
      <c r="I1280" t="s">
        <v>8246</v>
      </c>
      <c r="J1280">
        <v>1461336720</v>
      </c>
      <c r="K1280">
        <v>1459431960</v>
      </c>
      <c r="L1280" t="b">
        <v>0</v>
      </c>
      <c r="M1280">
        <v>27</v>
      </c>
      <c r="N1280" t="b">
        <v>1</v>
      </c>
      <c r="O1280" t="s">
        <v>8300</v>
      </c>
      <c r="P1280" s="9">
        <f>IFERROR(F1280/M1280,"NULL")</f>
        <v>185.18518518518519</v>
      </c>
      <c r="Q1280" t="str">
        <f>LEFT(O1280,SEARCH("/",O1280,1)-1)</f>
        <v>music</v>
      </c>
      <c r="R1280" t="str">
        <f>RIGHT(O1280,LEN(O1280)-SEARCH("/",O1280,1))</f>
        <v>classical music</v>
      </c>
      <c r="S1280" s="17">
        <f>(((K1280/60)/60)/24)+DATE(1970,1,1)</f>
        <v>42460.573611111111</v>
      </c>
      <c r="T1280" s="15">
        <f>(((J1280/60)/60)/24)+DATE(1970,1,1)</f>
        <v>42482.619444444441</v>
      </c>
      <c r="U1280" t="b">
        <f>AND(L1280,N1280)</f>
        <v>0</v>
      </c>
    </row>
    <row r="1281" spans="1:21" ht="20" customHeight="1" x14ac:dyDescent="0.35">
      <c r="A1281" s="13">
        <f>F1281/E1281</f>
        <v>1.5644444444444445</v>
      </c>
      <c r="B1281">
        <v>2523</v>
      </c>
      <c r="C1281" s="3" t="s">
        <v>2523</v>
      </c>
      <c r="D1281" s="3" t="s">
        <v>6633</v>
      </c>
      <c r="E1281" s="5">
        <v>900</v>
      </c>
      <c r="F1281" s="5">
        <v>1408</v>
      </c>
      <c r="G1281" t="s">
        <v>8219</v>
      </c>
      <c r="H1281" t="s">
        <v>8224</v>
      </c>
      <c r="I1281" t="s">
        <v>8246</v>
      </c>
      <c r="J1281">
        <v>1416270292</v>
      </c>
      <c r="K1281">
        <v>1413674692</v>
      </c>
      <c r="L1281" t="b">
        <v>0</v>
      </c>
      <c r="M1281">
        <v>26</v>
      </c>
      <c r="N1281" t="b">
        <v>1</v>
      </c>
      <c r="O1281" t="s">
        <v>8300</v>
      </c>
      <c r="P1281" s="9">
        <f>IFERROR(F1281/M1281,"NULL")</f>
        <v>54.153846153846153</v>
      </c>
      <c r="Q1281" t="str">
        <f>LEFT(O1281,SEARCH("/",O1281,1)-1)</f>
        <v>music</v>
      </c>
      <c r="R1281" t="str">
        <f>RIGHT(O1281,LEN(O1281)-SEARCH("/",O1281,1))</f>
        <v>classical music</v>
      </c>
      <c r="S1281" s="17">
        <f>(((K1281/60)/60)/24)+DATE(1970,1,1)</f>
        <v>41930.975601851853</v>
      </c>
      <c r="T1281" s="15">
        <f>(((J1281/60)/60)/24)+DATE(1970,1,1)</f>
        <v>41961.017268518524</v>
      </c>
      <c r="U1281" t="b">
        <f>AND(L1281,N1281)</f>
        <v>0</v>
      </c>
    </row>
    <row r="1282" spans="1:21" ht="20" customHeight="1" x14ac:dyDescent="0.35">
      <c r="A1282" s="13">
        <f>F1282/E1282</f>
        <v>1.016</v>
      </c>
      <c r="B1282">
        <v>2524</v>
      </c>
      <c r="C1282" s="3" t="s">
        <v>2524</v>
      </c>
      <c r="D1282" s="3" t="s">
        <v>6634</v>
      </c>
      <c r="E1282" s="5">
        <v>7500</v>
      </c>
      <c r="F1282" s="5">
        <v>7620</v>
      </c>
      <c r="G1282" t="s">
        <v>8219</v>
      </c>
      <c r="H1282" t="s">
        <v>8224</v>
      </c>
      <c r="I1282" t="s">
        <v>8246</v>
      </c>
      <c r="J1282">
        <v>1419136200</v>
      </c>
      <c r="K1282">
        <v>1416338557</v>
      </c>
      <c r="L1282" t="b">
        <v>0</v>
      </c>
      <c r="M1282">
        <v>43</v>
      </c>
      <c r="N1282" t="b">
        <v>1</v>
      </c>
      <c r="O1282" t="s">
        <v>8300</v>
      </c>
      <c r="P1282" s="9">
        <f>IFERROR(F1282/M1282,"NULL")</f>
        <v>177.2093023255814</v>
      </c>
      <c r="Q1282" t="str">
        <f>LEFT(O1282,SEARCH("/",O1282,1)-1)</f>
        <v>music</v>
      </c>
      <c r="R1282" t="str">
        <f>RIGHT(O1282,LEN(O1282)-SEARCH("/",O1282,1))</f>
        <v>classical music</v>
      </c>
      <c r="S1282" s="17">
        <f>(((K1282/60)/60)/24)+DATE(1970,1,1)</f>
        <v>41961.807372685187</v>
      </c>
      <c r="T1282" s="15">
        <f>(((J1282/60)/60)/24)+DATE(1970,1,1)</f>
        <v>41994.1875</v>
      </c>
      <c r="U1282" t="b">
        <f>AND(L1282,N1282)</f>
        <v>0</v>
      </c>
    </row>
    <row r="1283" spans="1:21" ht="20" customHeight="1" x14ac:dyDescent="0.35">
      <c r="A1283" s="13">
        <f>F1283/E1283</f>
        <v>1.00325</v>
      </c>
      <c r="B1283">
        <v>2525</v>
      </c>
      <c r="C1283" s="3" t="s">
        <v>2525</v>
      </c>
      <c r="D1283" s="3" t="s">
        <v>6635</v>
      </c>
      <c r="E1283" s="5">
        <v>8000</v>
      </c>
      <c r="F1283" s="5">
        <v>8026</v>
      </c>
      <c r="G1283" t="s">
        <v>8219</v>
      </c>
      <c r="H1283" t="s">
        <v>8224</v>
      </c>
      <c r="I1283" t="s">
        <v>8246</v>
      </c>
      <c r="J1283">
        <v>1340914571</v>
      </c>
      <c r="K1283">
        <v>1338322571</v>
      </c>
      <c r="L1283" t="b">
        <v>0</v>
      </c>
      <c r="M1283">
        <v>80</v>
      </c>
      <c r="N1283" t="b">
        <v>1</v>
      </c>
      <c r="O1283" t="s">
        <v>8300</v>
      </c>
      <c r="P1283" s="9">
        <f>IFERROR(F1283/M1283,"NULL")</f>
        <v>100.325</v>
      </c>
      <c r="Q1283" t="str">
        <f>LEFT(O1283,SEARCH("/",O1283,1)-1)</f>
        <v>music</v>
      </c>
      <c r="R1283" t="str">
        <f>RIGHT(O1283,LEN(O1283)-SEARCH("/",O1283,1))</f>
        <v>classical music</v>
      </c>
      <c r="S1283" s="17">
        <f>(((K1283/60)/60)/24)+DATE(1970,1,1)</f>
        <v>41058.844571759262</v>
      </c>
      <c r="T1283" s="15">
        <f>(((J1283/60)/60)/24)+DATE(1970,1,1)</f>
        <v>41088.844571759262</v>
      </c>
      <c r="U1283" t="b">
        <f>AND(L1283,N1283)</f>
        <v>0</v>
      </c>
    </row>
    <row r="1284" spans="1:21" ht="20" customHeight="1" x14ac:dyDescent="0.35">
      <c r="A1284" s="13">
        <f>F1284/E1284</f>
        <v>1.1294999999999999</v>
      </c>
      <c r="B1284">
        <v>2526</v>
      </c>
      <c r="C1284" s="3" t="s">
        <v>2526</v>
      </c>
      <c r="D1284" s="3" t="s">
        <v>6636</v>
      </c>
      <c r="E1284" s="5">
        <v>4000</v>
      </c>
      <c r="F1284" s="5">
        <v>4518</v>
      </c>
      <c r="G1284" t="s">
        <v>8219</v>
      </c>
      <c r="H1284" t="s">
        <v>8224</v>
      </c>
      <c r="I1284" t="s">
        <v>8246</v>
      </c>
      <c r="J1284">
        <v>1418014740</v>
      </c>
      <c r="K1284">
        <v>1415585474</v>
      </c>
      <c r="L1284" t="b">
        <v>0</v>
      </c>
      <c r="M1284">
        <v>33</v>
      </c>
      <c r="N1284" t="b">
        <v>1</v>
      </c>
      <c r="O1284" t="s">
        <v>8300</v>
      </c>
      <c r="P1284" s="9">
        <f>IFERROR(F1284/M1284,"NULL")</f>
        <v>136.90909090909091</v>
      </c>
      <c r="Q1284" t="str">
        <f>LEFT(O1284,SEARCH("/",O1284,1)-1)</f>
        <v>music</v>
      </c>
      <c r="R1284" t="str">
        <f>RIGHT(O1284,LEN(O1284)-SEARCH("/",O1284,1))</f>
        <v>classical music</v>
      </c>
      <c r="S1284" s="17">
        <f>(((K1284/60)/60)/24)+DATE(1970,1,1)</f>
        <v>41953.091134259259</v>
      </c>
      <c r="T1284" s="15">
        <f>(((J1284/60)/60)/24)+DATE(1970,1,1)</f>
        <v>41981.207638888889</v>
      </c>
      <c r="U1284" t="b">
        <f>AND(L1284,N1284)</f>
        <v>0</v>
      </c>
    </row>
    <row r="1285" spans="1:21" ht="20" customHeight="1" x14ac:dyDescent="0.35">
      <c r="A1285" s="13">
        <f>F1285/E1285</f>
        <v>1.02125</v>
      </c>
      <c r="B1285">
        <v>2527</v>
      </c>
      <c r="C1285" s="3" t="s">
        <v>2527</v>
      </c>
      <c r="D1285" s="3" t="s">
        <v>6637</v>
      </c>
      <c r="E1285" s="5">
        <v>4000</v>
      </c>
      <c r="F1285" s="5">
        <v>4085</v>
      </c>
      <c r="G1285" t="s">
        <v>8219</v>
      </c>
      <c r="H1285" t="s">
        <v>8224</v>
      </c>
      <c r="I1285" t="s">
        <v>8246</v>
      </c>
      <c r="J1285">
        <v>1382068740</v>
      </c>
      <c r="K1285">
        <v>1380477691</v>
      </c>
      <c r="L1285" t="b">
        <v>0</v>
      </c>
      <c r="M1285">
        <v>71</v>
      </c>
      <c r="N1285" t="b">
        <v>1</v>
      </c>
      <c r="O1285" t="s">
        <v>8300</v>
      </c>
      <c r="P1285" s="9">
        <f>IFERROR(F1285/M1285,"NULL")</f>
        <v>57.535211267605632</v>
      </c>
      <c r="Q1285" t="str">
        <f>LEFT(O1285,SEARCH("/",O1285,1)-1)</f>
        <v>music</v>
      </c>
      <c r="R1285" t="str">
        <f>RIGHT(O1285,LEN(O1285)-SEARCH("/",O1285,1))</f>
        <v>classical music</v>
      </c>
      <c r="S1285" s="17">
        <f>(((K1285/60)/60)/24)+DATE(1970,1,1)</f>
        <v>41546.75105324074</v>
      </c>
      <c r="T1285" s="15">
        <f>(((J1285/60)/60)/24)+DATE(1970,1,1)</f>
        <v>41565.165972222225</v>
      </c>
      <c r="U1285" t="b">
        <f>AND(L1285,N1285)</f>
        <v>0</v>
      </c>
    </row>
    <row r="1286" spans="1:21" ht="20" customHeight="1" x14ac:dyDescent="0.35">
      <c r="A1286" s="13">
        <f>F1286/E1286</f>
        <v>1.0724974999999999</v>
      </c>
      <c r="B1286">
        <v>2528</v>
      </c>
      <c r="C1286" s="3" t="s">
        <v>2528</v>
      </c>
      <c r="D1286" s="3" t="s">
        <v>6638</v>
      </c>
      <c r="E1286" s="5">
        <v>4000</v>
      </c>
      <c r="F1286" s="5">
        <v>4289.99</v>
      </c>
      <c r="G1286" t="s">
        <v>8219</v>
      </c>
      <c r="H1286" t="s">
        <v>8225</v>
      </c>
      <c r="I1286" t="s">
        <v>8247</v>
      </c>
      <c r="J1286">
        <v>1440068400</v>
      </c>
      <c r="K1286">
        <v>1438459303</v>
      </c>
      <c r="L1286" t="b">
        <v>0</v>
      </c>
      <c r="M1286">
        <v>81</v>
      </c>
      <c r="N1286" t="b">
        <v>1</v>
      </c>
      <c r="O1286" t="s">
        <v>8300</v>
      </c>
      <c r="P1286" s="9">
        <f>IFERROR(F1286/M1286,"NULL")</f>
        <v>52.962839506172834</v>
      </c>
      <c r="Q1286" t="str">
        <f>LEFT(O1286,SEARCH("/",O1286,1)-1)</f>
        <v>music</v>
      </c>
      <c r="R1286" t="str">
        <f>RIGHT(O1286,LEN(O1286)-SEARCH("/",O1286,1))</f>
        <v>classical music</v>
      </c>
      <c r="S1286" s="17">
        <f>(((K1286/60)/60)/24)+DATE(1970,1,1)</f>
        <v>42217.834525462968</v>
      </c>
      <c r="T1286" s="15">
        <f>(((J1286/60)/60)/24)+DATE(1970,1,1)</f>
        <v>42236.458333333328</v>
      </c>
      <c r="U1286" t="b">
        <f>AND(L1286,N1286)</f>
        <v>0</v>
      </c>
    </row>
    <row r="1287" spans="1:21" ht="20" customHeight="1" x14ac:dyDescent="0.35">
      <c r="A1287" s="13">
        <f>F1287/E1287</f>
        <v>1.0428333333333333</v>
      </c>
      <c r="B1287">
        <v>2529</v>
      </c>
      <c r="C1287" s="3" t="s">
        <v>2529</v>
      </c>
      <c r="D1287" s="3" t="s">
        <v>6639</v>
      </c>
      <c r="E1287" s="5">
        <v>6000</v>
      </c>
      <c r="F1287" s="5">
        <v>6257</v>
      </c>
      <c r="G1287" t="s">
        <v>8219</v>
      </c>
      <c r="H1287" t="s">
        <v>8224</v>
      </c>
      <c r="I1287" t="s">
        <v>8246</v>
      </c>
      <c r="J1287">
        <v>1332636975</v>
      </c>
      <c r="K1287">
        <v>1328752575</v>
      </c>
      <c r="L1287" t="b">
        <v>0</v>
      </c>
      <c r="M1287">
        <v>76</v>
      </c>
      <c r="N1287" t="b">
        <v>1</v>
      </c>
      <c r="O1287" t="s">
        <v>8300</v>
      </c>
      <c r="P1287" s="9">
        <f>IFERROR(F1287/M1287,"NULL")</f>
        <v>82.328947368421055</v>
      </c>
      <c r="Q1287" t="str">
        <f>LEFT(O1287,SEARCH("/",O1287,1)-1)</f>
        <v>music</v>
      </c>
      <c r="R1287" t="str">
        <f>RIGHT(O1287,LEN(O1287)-SEARCH("/",O1287,1))</f>
        <v>classical music</v>
      </c>
      <c r="S1287" s="17">
        <f>(((K1287/60)/60)/24)+DATE(1970,1,1)</f>
        <v>40948.080729166664</v>
      </c>
      <c r="T1287" s="15">
        <f>(((J1287/60)/60)/24)+DATE(1970,1,1)</f>
        <v>40993.0390625</v>
      </c>
      <c r="U1287" t="b">
        <f>AND(L1287,N1287)</f>
        <v>0</v>
      </c>
    </row>
    <row r="1288" spans="1:21" ht="20" customHeight="1" x14ac:dyDescent="0.35">
      <c r="A1288" s="13">
        <f>F1288/E1288</f>
        <v>1</v>
      </c>
      <c r="B1288">
        <v>2530</v>
      </c>
      <c r="C1288" s="3" t="s">
        <v>2530</v>
      </c>
      <c r="D1288" s="3" t="s">
        <v>6640</v>
      </c>
      <c r="E1288" s="5">
        <v>6500</v>
      </c>
      <c r="F1288" s="5">
        <v>6500</v>
      </c>
      <c r="G1288" t="s">
        <v>8219</v>
      </c>
      <c r="H1288" t="s">
        <v>8224</v>
      </c>
      <c r="I1288" t="s">
        <v>8246</v>
      </c>
      <c r="J1288">
        <v>1429505400</v>
      </c>
      <c r="K1288">
        <v>1426711505</v>
      </c>
      <c r="L1288" t="b">
        <v>0</v>
      </c>
      <c r="M1288">
        <v>48</v>
      </c>
      <c r="N1288" t="b">
        <v>1</v>
      </c>
      <c r="O1288" t="s">
        <v>8300</v>
      </c>
      <c r="P1288" s="9">
        <f>IFERROR(F1288/M1288,"NULL")</f>
        <v>135.41666666666666</v>
      </c>
      <c r="Q1288" t="str">
        <f>LEFT(O1288,SEARCH("/",O1288,1)-1)</f>
        <v>music</v>
      </c>
      <c r="R1288" t="str">
        <f>RIGHT(O1288,LEN(O1288)-SEARCH("/",O1288,1))</f>
        <v>classical music</v>
      </c>
      <c r="S1288" s="17">
        <f>(((K1288/60)/60)/24)+DATE(1970,1,1)</f>
        <v>42081.864641203705</v>
      </c>
      <c r="T1288" s="15">
        <f>(((J1288/60)/60)/24)+DATE(1970,1,1)</f>
        <v>42114.201388888891</v>
      </c>
      <c r="U1288" t="b">
        <f>AND(L1288,N1288)</f>
        <v>0</v>
      </c>
    </row>
    <row r="1289" spans="1:21" ht="20" customHeight="1" x14ac:dyDescent="0.35">
      <c r="A1289" s="13">
        <f>F1289/E1289</f>
        <v>1.004</v>
      </c>
      <c r="B1289">
        <v>2531</v>
      </c>
      <c r="C1289" s="3" t="s">
        <v>2531</v>
      </c>
      <c r="D1289" s="3" t="s">
        <v>6641</v>
      </c>
      <c r="E1289" s="5">
        <v>4500</v>
      </c>
      <c r="F1289" s="5">
        <v>4518</v>
      </c>
      <c r="G1289" t="s">
        <v>8219</v>
      </c>
      <c r="H1289" t="s">
        <v>8224</v>
      </c>
      <c r="I1289" t="s">
        <v>8246</v>
      </c>
      <c r="J1289">
        <v>1439611140</v>
      </c>
      <c r="K1289">
        <v>1437668354</v>
      </c>
      <c r="L1289" t="b">
        <v>0</v>
      </c>
      <c r="M1289">
        <v>61</v>
      </c>
      <c r="N1289" t="b">
        <v>1</v>
      </c>
      <c r="O1289" t="s">
        <v>8300</v>
      </c>
      <c r="P1289" s="9">
        <f>IFERROR(F1289/M1289,"NULL")</f>
        <v>74.06557377049181</v>
      </c>
      <c r="Q1289" t="str">
        <f>LEFT(O1289,SEARCH("/",O1289,1)-1)</f>
        <v>music</v>
      </c>
      <c r="R1289" t="str">
        <f>RIGHT(O1289,LEN(O1289)-SEARCH("/",O1289,1))</f>
        <v>classical music</v>
      </c>
      <c r="S1289" s="17">
        <f>(((K1289/60)/60)/24)+DATE(1970,1,1)</f>
        <v>42208.680023148147</v>
      </c>
      <c r="T1289" s="15">
        <f>(((J1289/60)/60)/24)+DATE(1970,1,1)</f>
        <v>42231.165972222225</v>
      </c>
      <c r="U1289" t="b">
        <f>AND(L1289,N1289)</f>
        <v>0</v>
      </c>
    </row>
    <row r="1290" spans="1:21" ht="20" customHeight="1" x14ac:dyDescent="0.35">
      <c r="A1290" s="13">
        <f>F1290/E1290</f>
        <v>1.26125</v>
      </c>
      <c r="B1290">
        <v>2532</v>
      </c>
      <c r="C1290" s="3" t="s">
        <v>2532</v>
      </c>
      <c r="D1290" s="3" t="s">
        <v>6642</v>
      </c>
      <c r="E1290" s="5">
        <v>4000</v>
      </c>
      <c r="F1290" s="5">
        <v>5045</v>
      </c>
      <c r="G1290" t="s">
        <v>8219</v>
      </c>
      <c r="H1290" t="s">
        <v>8224</v>
      </c>
      <c r="I1290" t="s">
        <v>8246</v>
      </c>
      <c r="J1290">
        <v>1345148566</v>
      </c>
      <c r="K1290">
        <v>1342556566</v>
      </c>
      <c r="L1290" t="b">
        <v>0</v>
      </c>
      <c r="M1290">
        <v>60</v>
      </c>
      <c r="N1290" t="b">
        <v>1</v>
      </c>
      <c r="O1290" t="s">
        <v>8300</v>
      </c>
      <c r="P1290" s="9">
        <f>IFERROR(F1290/M1290,"NULL")</f>
        <v>84.083333333333329</v>
      </c>
      <c r="Q1290" t="str">
        <f>LEFT(O1290,SEARCH("/",O1290,1)-1)</f>
        <v>music</v>
      </c>
      <c r="R1290" t="str">
        <f>RIGHT(O1290,LEN(O1290)-SEARCH("/",O1290,1))</f>
        <v>classical music</v>
      </c>
      <c r="S1290" s="17">
        <f>(((K1290/60)/60)/24)+DATE(1970,1,1)</f>
        <v>41107.849143518521</v>
      </c>
      <c r="T1290" s="15">
        <f>(((J1290/60)/60)/24)+DATE(1970,1,1)</f>
        <v>41137.849143518521</v>
      </c>
      <c r="U1290" t="b">
        <f>AND(L1290,N1290)</f>
        <v>0</v>
      </c>
    </row>
    <row r="1291" spans="1:21" ht="20" customHeight="1" x14ac:dyDescent="0.35">
      <c r="A1291" s="13">
        <f>F1291/E1291</f>
        <v>1.1066666666666667</v>
      </c>
      <c r="B1291">
        <v>2533</v>
      </c>
      <c r="C1291" s="3" t="s">
        <v>2533</v>
      </c>
      <c r="D1291" s="3" t="s">
        <v>6643</v>
      </c>
      <c r="E1291" s="5">
        <v>7500</v>
      </c>
      <c r="F1291" s="5">
        <v>8300</v>
      </c>
      <c r="G1291" t="s">
        <v>8219</v>
      </c>
      <c r="H1291" t="s">
        <v>8224</v>
      </c>
      <c r="I1291" t="s">
        <v>8246</v>
      </c>
      <c r="J1291">
        <v>1362160868</v>
      </c>
      <c r="K1291">
        <v>1359568911</v>
      </c>
      <c r="L1291" t="b">
        <v>0</v>
      </c>
      <c r="M1291">
        <v>136</v>
      </c>
      <c r="N1291" t="b">
        <v>1</v>
      </c>
      <c r="O1291" t="s">
        <v>8300</v>
      </c>
      <c r="P1291" s="9">
        <f>IFERROR(F1291/M1291,"NULL")</f>
        <v>61.029411764705884</v>
      </c>
      <c r="Q1291" t="str">
        <f>LEFT(O1291,SEARCH("/",O1291,1)-1)</f>
        <v>music</v>
      </c>
      <c r="R1291" t="str">
        <f>RIGHT(O1291,LEN(O1291)-SEARCH("/",O1291,1))</f>
        <v>classical music</v>
      </c>
      <c r="S1291" s="17">
        <f>(((K1291/60)/60)/24)+DATE(1970,1,1)</f>
        <v>41304.751284722224</v>
      </c>
      <c r="T1291" s="15">
        <f>(((J1291/60)/60)/24)+DATE(1970,1,1)</f>
        <v>41334.750787037039</v>
      </c>
      <c r="U1291" t="b">
        <f>AND(L1291,N1291)</f>
        <v>0</v>
      </c>
    </row>
    <row r="1292" spans="1:21" ht="20" customHeight="1" x14ac:dyDescent="0.35">
      <c r="A1292" s="13">
        <f>F1292/E1292</f>
        <v>1.05</v>
      </c>
      <c r="B1292">
        <v>2534</v>
      </c>
      <c r="C1292" s="3" t="s">
        <v>2534</v>
      </c>
      <c r="D1292" s="3" t="s">
        <v>6644</v>
      </c>
      <c r="E1292" s="5">
        <v>2000</v>
      </c>
      <c r="F1292" s="5">
        <v>2100</v>
      </c>
      <c r="G1292" t="s">
        <v>8219</v>
      </c>
      <c r="H1292" t="s">
        <v>8224</v>
      </c>
      <c r="I1292" t="s">
        <v>8246</v>
      </c>
      <c r="J1292">
        <v>1262325600</v>
      </c>
      <c r="K1292">
        <v>1257871712</v>
      </c>
      <c r="L1292" t="b">
        <v>0</v>
      </c>
      <c r="M1292">
        <v>14</v>
      </c>
      <c r="N1292" t="b">
        <v>1</v>
      </c>
      <c r="O1292" t="s">
        <v>8300</v>
      </c>
      <c r="P1292" s="9">
        <f>IFERROR(F1292/M1292,"NULL")</f>
        <v>150</v>
      </c>
      <c r="Q1292" t="str">
        <f>LEFT(O1292,SEARCH("/",O1292,1)-1)</f>
        <v>music</v>
      </c>
      <c r="R1292" t="str">
        <f>RIGHT(O1292,LEN(O1292)-SEARCH("/",O1292,1))</f>
        <v>classical music</v>
      </c>
      <c r="S1292" s="17">
        <f>(((K1292/60)/60)/24)+DATE(1970,1,1)</f>
        <v>40127.700370370374</v>
      </c>
      <c r="T1292" s="15">
        <f>(((J1292/60)/60)/24)+DATE(1970,1,1)</f>
        <v>40179.25</v>
      </c>
      <c r="U1292" t="b">
        <f>AND(L1292,N1292)</f>
        <v>0</v>
      </c>
    </row>
    <row r="1293" spans="1:21" ht="20" customHeight="1" x14ac:dyDescent="0.35">
      <c r="A1293" s="13">
        <f>F1293/E1293</f>
        <v>1.03775</v>
      </c>
      <c r="B1293">
        <v>2535</v>
      </c>
      <c r="C1293" s="3" t="s">
        <v>2535</v>
      </c>
      <c r="D1293" s="3" t="s">
        <v>6645</v>
      </c>
      <c r="E1293" s="5">
        <v>20000</v>
      </c>
      <c r="F1293" s="5">
        <v>20755</v>
      </c>
      <c r="G1293" t="s">
        <v>8219</v>
      </c>
      <c r="H1293" t="s">
        <v>8224</v>
      </c>
      <c r="I1293" t="s">
        <v>8246</v>
      </c>
      <c r="J1293">
        <v>1417463945</v>
      </c>
      <c r="K1293">
        <v>1414781945</v>
      </c>
      <c r="L1293" t="b">
        <v>0</v>
      </c>
      <c r="M1293">
        <v>78</v>
      </c>
      <c r="N1293" t="b">
        <v>1</v>
      </c>
      <c r="O1293" t="s">
        <v>8300</v>
      </c>
      <c r="P1293" s="9">
        <f>IFERROR(F1293/M1293,"NULL")</f>
        <v>266.08974358974359</v>
      </c>
      <c r="Q1293" t="str">
        <f>LEFT(O1293,SEARCH("/",O1293,1)-1)</f>
        <v>music</v>
      </c>
      <c r="R1293" t="str">
        <f>RIGHT(O1293,LEN(O1293)-SEARCH("/",O1293,1))</f>
        <v>classical music</v>
      </c>
      <c r="S1293" s="17">
        <f>(((K1293/60)/60)/24)+DATE(1970,1,1)</f>
        <v>41943.791030092594</v>
      </c>
      <c r="T1293" s="15">
        <f>(((J1293/60)/60)/24)+DATE(1970,1,1)</f>
        <v>41974.832696759258</v>
      </c>
      <c r="U1293" t="b">
        <f>AND(L1293,N1293)</f>
        <v>0</v>
      </c>
    </row>
    <row r="1294" spans="1:21" ht="20" customHeight="1" x14ac:dyDescent="0.35">
      <c r="A1294" s="13">
        <f>F1294/E1294</f>
        <v>1.1599999999999999</v>
      </c>
      <c r="B1294">
        <v>2536</v>
      </c>
      <c r="C1294" s="3" t="s">
        <v>2536</v>
      </c>
      <c r="D1294" s="3" t="s">
        <v>6646</v>
      </c>
      <c r="E1294" s="5">
        <v>25</v>
      </c>
      <c r="F1294" s="5">
        <v>29</v>
      </c>
      <c r="G1294" t="s">
        <v>8219</v>
      </c>
      <c r="H1294" t="s">
        <v>8224</v>
      </c>
      <c r="I1294" t="s">
        <v>8246</v>
      </c>
      <c r="J1294">
        <v>1375151566</v>
      </c>
      <c r="K1294">
        <v>1373337166</v>
      </c>
      <c r="L1294" t="b">
        <v>0</v>
      </c>
      <c r="M1294">
        <v>4</v>
      </c>
      <c r="N1294" t="b">
        <v>1</v>
      </c>
      <c r="O1294" t="s">
        <v>8300</v>
      </c>
      <c r="P1294" s="9">
        <f>IFERROR(F1294/M1294,"NULL")</f>
        <v>7.25</v>
      </c>
      <c r="Q1294" t="str">
        <f>LEFT(O1294,SEARCH("/",O1294,1)-1)</f>
        <v>music</v>
      </c>
      <c r="R1294" t="str">
        <f>RIGHT(O1294,LEN(O1294)-SEARCH("/",O1294,1))</f>
        <v>classical music</v>
      </c>
      <c r="S1294" s="17">
        <f>(((K1294/60)/60)/24)+DATE(1970,1,1)</f>
        <v>41464.106087962966</v>
      </c>
      <c r="T1294" s="15">
        <f>(((J1294/60)/60)/24)+DATE(1970,1,1)</f>
        <v>41485.106087962966</v>
      </c>
      <c r="U1294" t="b">
        <f>AND(L1294,N1294)</f>
        <v>0</v>
      </c>
    </row>
    <row r="1295" spans="1:21" ht="20" customHeight="1" x14ac:dyDescent="0.35">
      <c r="A1295" s="13">
        <f>F1295/E1295</f>
        <v>1.1000000000000001</v>
      </c>
      <c r="B1295">
        <v>2537</v>
      </c>
      <c r="C1295" s="3" t="s">
        <v>2537</v>
      </c>
      <c r="D1295" s="3" t="s">
        <v>6647</v>
      </c>
      <c r="E1295" s="5">
        <v>1000</v>
      </c>
      <c r="F1295" s="5">
        <v>1100</v>
      </c>
      <c r="G1295" t="s">
        <v>8219</v>
      </c>
      <c r="H1295" t="s">
        <v>8224</v>
      </c>
      <c r="I1295" t="s">
        <v>8246</v>
      </c>
      <c r="J1295">
        <v>1312212855</v>
      </c>
      <c r="K1295">
        <v>1307028855</v>
      </c>
      <c r="L1295" t="b">
        <v>0</v>
      </c>
      <c r="M1295">
        <v>11</v>
      </c>
      <c r="N1295" t="b">
        <v>1</v>
      </c>
      <c r="O1295" t="s">
        <v>8300</v>
      </c>
      <c r="P1295" s="9">
        <f>IFERROR(F1295/M1295,"NULL")</f>
        <v>100</v>
      </c>
      <c r="Q1295" t="str">
        <f>LEFT(O1295,SEARCH("/",O1295,1)-1)</f>
        <v>music</v>
      </c>
      <c r="R1295" t="str">
        <f>RIGHT(O1295,LEN(O1295)-SEARCH("/",O1295,1))</f>
        <v>classical music</v>
      </c>
      <c r="S1295" s="17">
        <f>(((K1295/60)/60)/24)+DATE(1970,1,1)</f>
        <v>40696.648784722223</v>
      </c>
      <c r="T1295" s="15">
        <f>(((J1295/60)/60)/24)+DATE(1970,1,1)</f>
        <v>40756.648784722223</v>
      </c>
      <c r="U1295" t="b">
        <f>AND(L1295,N1295)</f>
        <v>0</v>
      </c>
    </row>
    <row r="1296" spans="1:21" ht="20" customHeight="1" x14ac:dyDescent="0.35">
      <c r="A1296" s="13">
        <f>F1296/E1296</f>
        <v>1.130176111111111</v>
      </c>
      <c r="B1296">
        <v>2538</v>
      </c>
      <c r="C1296" s="3" t="s">
        <v>2538</v>
      </c>
      <c r="D1296" s="3" t="s">
        <v>6648</v>
      </c>
      <c r="E1296" s="5">
        <v>18000</v>
      </c>
      <c r="F1296" s="5">
        <v>20343.169999999998</v>
      </c>
      <c r="G1296" t="s">
        <v>8219</v>
      </c>
      <c r="H1296" t="s">
        <v>8224</v>
      </c>
      <c r="I1296" t="s">
        <v>8246</v>
      </c>
      <c r="J1296">
        <v>1361681940</v>
      </c>
      <c r="K1296">
        <v>1359029661</v>
      </c>
      <c r="L1296" t="b">
        <v>0</v>
      </c>
      <c r="M1296">
        <v>185</v>
      </c>
      <c r="N1296" t="b">
        <v>1</v>
      </c>
      <c r="O1296" t="s">
        <v>8300</v>
      </c>
      <c r="P1296" s="9">
        <f>IFERROR(F1296/M1296,"NULL")</f>
        <v>109.96308108108107</v>
      </c>
      <c r="Q1296" t="str">
        <f>LEFT(O1296,SEARCH("/",O1296,1)-1)</f>
        <v>music</v>
      </c>
      <c r="R1296" t="str">
        <f>RIGHT(O1296,LEN(O1296)-SEARCH("/",O1296,1))</f>
        <v>classical music</v>
      </c>
      <c r="S1296" s="17">
        <f>(((K1296/60)/60)/24)+DATE(1970,1,1)</f>
        <v>41298.509965277779</v>
      </c>
      <c r="T1296" s="15">
        <f>(((J1296/60)/60)/24)+DATE(1970,1,1)</f>
        <v>41329.207638888889</v>
      </c>
      <c r="U1296" t="b">
        <f>AND(L1296,N1296)</f>
        <v>0</v>
      </c>
    </row>
    <row r="1297" spans="1:21" ht="20" customHeight="1" x14ac:dyDescent="0.35">
      <c r="A1297" s="13">
        <f>F1297/E1297</f>
        <v>1.0024999999999999</v>
      </c>
      <c r="B1297">
        <v>2539</v>
      </c>
      <c r="C1297" s="3" t="s">
        <v>2539</v>
      </c>
      <c r="D1297" s="3" t="s">
        <v>6649</v>
      </c>
      <c r="E1297" s="5">
        <v>10000</v>
      </c>
      <c r="F1297" s="5">
        <v>10025</v>
      </c>
      <c r="G1297" t="s">
        <v>8219</v>
      </c>
      <c r="H1297" t="s">
        <v>8224</v>
      </c>
      <c r="I1297" t="s">
        <v>8246</v>
      </c>
      <c r="J1297">
        <v>1422913152</v>
      </c>
      <c r="K1297">
        <v>1417729152</v>
      </c>
      <c r="L1297" t="b">
        <v>0</v>
      </c>
      <c r="M1297">
        <v>59</v>
      </c>
      <c r="N1297" t="b">
        <v>1</v>
      </c>
      <c r="O1297" t="s">
        <v>8300</v>
      </c>
      <c r="P1297" s="9">
        <f>IFERROR(F1297/M1297,"NULL")</f>
        <v>169.91525423728814</v>
      </c>
      <c r="Q1297" t="str">
        <f>LEFT(O1297,SEARCH("/",O1297,1)-1)</f>
        <v>music</v>
      </c>
      <c r="R1297" t="str">
        <f>RIGHT(O1297,LEN(O1297)-SEARCH("/",O1297,1))</f>
        <v>classical music</v>
      </c>
      <c r="S1297" s="17">
        <f>(((K1297/60)/60)/24)+DATE(1970,1,1)</f>
        <v>41977.902222222227</v>
      </c>
      <c r="T1297" s="15">
        <f>(((J1297/60)/60)/24)+DATE(1970,1,1)</f>
        <v>42037.902222222227</v>
      </c>
      <c r="U1297" t="b">
        <f>AND(L1297,N1297)</f>
        <v>0</v>
      </c>
    </row>
    <row r="1298" spans="1:21" ht="20" customHeight="1" x14ac:dyDescent="0.35">
      <c r="A1298" s="13">
        <f>F1298/E1298</f>
        <v>1.034</v>
      </c>
      <c r="B1298">
        <v>2540</v>
      </c>
      <c r="C1298" s="3" t="s">
        <v>2540</v>
      </c>
      <c r="D1298" s="3" t="s">
        <v>6650</v>
      </c>
      <c r="E1298" s="5">
        <v>2500</v>
      </c>
      <c r="F1298" s="5">
        <v>2585</v>
      </c>
      <c r="G1298" t="s">
        <v>8219</v>
      </c>
      <c r="H1298" t="s">
        <v>8224</v>
      </c>
      <c r="I1298" t="s">
        <v>8246</v>
      </c>
      <c r="J1298">
        <v>1319904721</v>
      </c>
      <c r="K1298">
        <v>1314720721</v>
      </c>
      <c r="L1298" t="b">
        <v>0</v>
      </c>
      <c r="M1298">
        <v>27</v>
      </c>
      <c r="N1298" t="b">
        <v>1</v>
      </c>
      <c r="O1298" t="s">
        <v>8300</v>
      </c>
      <c r="P1298" s="9">
        <f>IFERROR(F1298/M1298,"NULL")</f>
        <v>95.740740740740748</v>
      </c>
      <c r="Q1298" t="str">
        <f>LEFT(O1298,SEARCH("/",O1298,1)-1)</f>
        <v>music</v>
      </c>
      <c r="R1298" t="str">
        <f>RIGHT(O1298,LEN(O1298)-SEARCH("/",O1298,1))</f>
        <v>classical music</v>
      </c>
      <c r="S1298" s="17">
        <f>(((K1298/60)/60)/24)+DATE(1970,1,1)</f>
        <v>40785.675011574072</v>
      </c>
      <c r="T1298" s="15">
        <f>(((J1298/60)/60)/24)+DATE(1970,1,1)</f>
        <v>40845.675011574072</v>
      </c>
      <c r="U1298" t="b">
        <f>AND(L1298,N1298)</f>
        <v>0</v>
      </c>
    </row>
    <row r="1299" spans="1:21" ht="20" customHeight="1" x14ac:dyDescent="0.35">
      <c r="A1299" s="13">
        <f>F1299/E1299</f>
        <v>1.0702857142857143</v>
      </c>
      <c r="B1299">
        <v>2541</v>
      </c>
      <c r="C1299" s="3" t="s">
        <v>2541</v>
      </c>
      <c r="D1299" s="3" t="s">
        <v>6651</v>
      </c>
      <c r="E1299" s="5">
        <v>3500</v>
      </c>
      <c r="F1299" s="5">
        <v>3746</v>
      </c>
      <c r="G1299" t="s">
        <v>8219</v>
      </c>
      <c r="H1299" t="s">
        <v>8225</v>
      </c>
      <c r="I1299" t="s">
        <v>8247</v>
      </c>
      <c r="J1299">
        <v>1380192418</v>
      </c>
      <c r="K1299">
        <v>1375008418</v>
      </c>
      <c r="L1299" t="b">
        <v>0</v>
      </c>
      <c r="M1299">
        <v>63</v>
      </c>
      <c r="N1299" t="b">
        <v>1</v>
      </c>
      <c r="O1299" t="s">
        <v>8300</v>
      </c>
      <c r="P1299" s="9">
        <f>IFERROR(F1299/M1299,"NULL")</f>
        <v>59.460317460317462</v>
      </c>
      <c r="Q1299" t="str">
        <f>LEFT(O1299,SEARCH("/",O1299,1)-1)</f>
        <v>music</v>
      </c>
      <c r="R1299" t="str">
        <f>RIGHT(O1299,LEN(O1299)-SEARCH("/",O1299,1))</f>
        <v>classical music</v>
      </c>
      <c r="S1299" s="17">
        <f>(((K1299/60)/60)/24)+DATE(1970,1,1)</f>
        <v>41483.449282407404</v>
      </c>
      <c r="T1299" s="15">
        <f>(((J1299/60)/60)/24)+DATE(1970,1,1)</f>
        <v>41543.449282407404</v>
      </c>
      <c r="U1299" t="b">
        <f>AND(L1299,N1299)</f>
        <v>0</v>
      </c>
    </row>
    <row r="1300" spans="1:21" ht="20" customHeight="1" x14ac:dyDescent="0.35">
      <c r="A1300" s="13">
        <f>F1300/E1300</f>
        <v>1.0357142857142858</v>
      </c>
      <c r="B1300">
        <v>2542</v>
      </c>
      <c r="C1300" s="3" t="s">
        <v>2542</v>
      </c>
      <c r="D1300" s="3" t="s">
        <v>6652</v>
      </c>
      <c r="E1300" s="5">
        <v>700</v>
      </c>
      <c r="F1300" s="5">
        <v>725</v>
      </c>
      <c r="G1300" t="s">
        <v>8219</v>
      </c>
      <c r="H1300" t="s">
        <v>8224</v>
      </c>
      <c r="I1300" t="s">
        <v>8246</v>
      </c>
      <c r="J1300">
        <v>1380599940</v>
      </c>
      <c r="K1300">
        <v>1377252857</v>
      </c>
      <c r="L1300" t="b">
        <v>0</v>
      </c>
      <c r="M1300">
        <v>13</v>
      </c>
      <c r="N1300" t="b">
        <v>1</v>
      </c>
      <c r="O1300" t="s">
        <v>8300</v>
      </c>
      <c r="P1300" s="9">
        <f>IFERROR(F1300/M1300,"NULL")</f>
        <v>55.769230769230766</v>
      </c>
      <c r="Q1300" t="str">
        <f>LEFT(O1300,SEARCH("/",O1300,1)-1)</f>
        <v>music</v>
      </c>
      <c r="R1300" t="str">
        <f>RIGHT(O1300,LEN(O1300)-SEARCH("/",O1300,1))</f>
        <v>classical music</v>
      </c>
      <c r="S1300" s="17">
        <f>(((K1300/60)/60)/24)+DATE(1970,1,1)</f>
        <v>41509.426585648151</v>
      </c>
      <c r="T1300" s="15">
        <f>(((J1300/60)/60)/24)+DATE(1970,1,1)</f>
        <v>41548.165972222225</v>
      </c>
      <c r="U1300" t="b">
        <f>AND(L1300,N1300)</f>
        <v>0</v>
      </c>
    </row>
    <row r="1301" spans="1:21" ht="20" customHeight="1" x14ac:dyDescent="0.35">
      <c r="A1301" s="13">
        <f>F1301/E1301</f>
        <v>1.5640000000000001</v>
      </c>
      <c r="B1301">
        <v>2543</v>
      </c>
      <c r="C1301" s="3" t="s">
        <v>2543</v>
      </c>
      <c r="D1301" s="3" t="s">
        <v>6653</v>
      </c>
      <c r="E1301" s="5">
        <v>250</v>
      </c>
      <c r="F1301" s="5">
        <v>391</v>
      </c>
      <c r="G1301" t="s">
        <v>8219</v>
      </c>
      <c r="H1301" t="s">
        <v>8224</v>
      </c>
      <c r="I1301" t="s">
        <v>8246</v>
      </c>
      <c r="J1301">
        <v>1293937200</v>
      </c>
      <c r="K1301">
        <v>1291257298</v>
      </c>
      <c r="L1301" t="b">
        <v>0</v>
      </c>
      <c r="M1301">
        <v>13</v>
      </c>
      <c r="N1301" t="b">
        <v>1</v>
      </c>
      <c r="O1301" t="s">
        <v>8300</v>
      </c>
      <c r="P1301" s="9">
        <f>IFERROR(F1301/M1301,"NULL")</f>
        <v>30.076923076923077</v>
      </c>
      <c r="Q1301" t="str">
        <f>LEFT(O1301,SEARCH("/",O1301,1)-1)</f>
        <v>music</v>
      </c>
      <c r="R1301" t="str">
        <f>RIGHT(O1301,LEN(O1301)-SEARCH("/",O1301,1))</f>
        <v>classical music</v>
      </c>
      <c r="S1301" s="17">
        <f>(((K1301/60)/60)/24)+DATE(1970,1,1)</f>
        <v>40514.107615740737</v>
      </c>
      <c r="T1301" s="15">
        <f>(((J1301/60)/60)/24)+DATE(1970,1,1)</f>
        <v>40545.125</v>
      </c>
      <c r="U1301" t="b">
        <f>AND(L1301,N1301)</f>
        <v>0</v>
      </c>
    </row>
    <row r="1302" spans="1:21" ht="20" customHeight="1" x14ac:dyDescent="0.35">
      <c r="A1302" s="13">
        <f>F1302/E1302</f>
        <v>1.0082</v>
      </c>
      <c r="B1302">
        <v>2544</v>
      </c>
      <c r="C1302" s="3" t="s">
        <v>2544</v>
      </c>
      <c r="D1302" s="3" t="s">
        <v>6654</v>
      </c>
      <c r="E1302" s="5">
        <v>5000</v>
      </c>
      <c r="F1302" s="5">
        <v>5041</v>
      </c>
      <c r="G1302" t="s">
        <v>8219</v>
      </c>
      <c r="H1302" t="s">
        <v>8224</v>
      </c>
      <c r="I1302" t="s">
        <v>8246</v>
      </c>
      <c r="J1302">
        <v>1341750569</v>
      </c>
      <c r="K1302">
        <v>1339158569</v>
      </c>
      <c r="L1302" t="b">
        <v>0</v>
      </c>
      <c r="M1302">
        <v>57</v>
      </c>
      <c r="N1302" t="b">
        <v>1</v>
      </c>
      <c r="O1302" t="s">
        <v>8300</v>
      </c>
      <c r="P1302" s="9">
        <f>IFERROR(F1302/M1302,"NULL")</f>
        <v>88.438596491228068</v>
      </c>
      <c r="Q1302" t="str">
        <f>LEFT(O1302,SEARCH("/",O1302,1)-1)</f>
        <v>music</v>
      </c>
      <c r="R1302" t="str">
        <f>RIGHT(O1302,LEN(O1302)-SEARCH("/",O1302,1))</f>
        <v>classical music</v>
      </c>
      <c r="S1302" s="17">
        <f>(((K1302/60)/60)/24)+DATE(1970,1,1)</f>
        <v>41068.520474537036</v>
      </c>
      <c r="T1302" s="15">
        <f>(((J1302/60)/60)/24)+DATE(1970,1,1)</f>
        <v>41098.520474537036</v>
      </c>
      <c r="U1302" t="b">
        <f>AND(L1302,N1302)</f>
        <v>0</v>
      </c>
    </row>
    <row r="1303" spans="1:21" ht="20" customHeight="1" x14ac:dyDescent="0.35">
      <c r="A1303" s="13">
        <f>F1303/E1303</f>
        <v>1.9530000000000001</v>
      </c>
      <c r="B1303">
        <v>2545</v>
      </c>
      <c r="C1303" s="3" t="s">
        <v>2545</v>
      </c>
      <c r="D1303" s="3" t="s">
        <v>6655</v>
      </c>
      <c r="E1303" s="5">
        <v>2000</v>
      </c>
      <c r="F1303" s="5">
        <v>3906</v>
      </c>
      <c r="G1303" t="s">
        <v>8219</v>
      </c>
      <c r="H1303" t="s">
        <v>8224</v>
      </c>
      <c r="I1303" t="s">
        <v>8246</v>
      </c>
      <c r="J1303">
        <v>1424997000</v>
      </c>
      <c r="K1303">
        <v>1421983138</v>
      </c>
      <c r="L1303" t="b">
        <v>0</v>
      </c>
      <c r="M1303">
        <v>61</v>
      </c>
      <c r="N1303" t="b">
        <v>1</v>
      </c>
      <c r="O1303" t="s">
        <v>8300</v>
      </c>
      <c r="P1303" s="9">
        <f>IFERROR(F1303/M1303,"NULL")</f>
        <v>64.032786885245898</v>
      </c>
      <c r="Q1303" t="str">
        <f>LEFT(O1303,SEARCH("/",O1303,1)-1)</f>
        <v>music</v>
      </c>
      <c r="R1303" t="str">
        <f>RIGHT(O1303,LEN(O1303)-SEARCH("/",O1303,1))</f>
        <v>classical music</v>
      </c>
      <c r="S1303" s="17">
        <f>(((K1303/60)/60)/24)+DATE(1970,1,1)</f>
        <v>42027.13817129629</v>
      </c>
      <c r="T1303" s="15">
        <f>(((J1303/60)/60)/24)+DATE(1970,1,1)</f>
        <v>42062.020833333328</v>
      </c>
      <c r="U1303" t="b">
        <f>AND(L1303,N1303)</f>
        <v>0</v>
      </c>
    </row>
    <row r="1304" spans="1:21" ht="20" customHeight="1" x14ac:dyDescent="0.35">
      <c r="A1304" s="13">
        <f>F1304/E1304</f>
        <v>1.1171428571428572</v>
      </c>
      <c r="B1304">
        <v>2546</v>
      </c>
      <c r="C1304" s="3" t="s">
        <v>2546</v>
      </c>
      <c r="D1304" s="3" t="s">
        <v>6656</v>
      </c>
      <c r="E1304" s="5">
        <v>3500</v>
      </c>
      <c r="F1304" s="5">
        <v>3910</v>
      </c>
      <c r="G1304" t="s">
        <v>8219</v>
      </c>
      <c r="H1304" t="s">
        <v>8224</v>
      </c>
      <c r="I1304" t="s">
        <v>8246</v>
      </c>
      <c r="J1304">
        <v>1380949200</v>
      </c>
      <c r="K1304">
        <v>1378586179</v>
      </c>
      <c r="L1304" t="b">
        <v>0</v>
      </c>
      <c r="M1304">
        <v>65</v>
      </c>
      <c r="N1304" t="b">
        <v>1</v>
      </c>
      <c r="O1304" t="s">
        <v>8300</v>
      </c>
      <c r="P1304" s="9">
        <f>IFERROR(F1304/M1304,"NULL")</f>
        <v>60.153846153846153</v>
      </c>
      <c r="Q1304" t="str">
        <f>LEFT(O1304,SEARCH("/",O1304,1)-1)</f>
        <v>music</v>
      </c>
      <c r="R1304" t="str">
        <f>RIGHT(O1304,LEN(O1304)-SEARCH("/",O1304,1))</f>
        <v>classical music</v>
      </c>
      <c r="S1304" s="17">
        <f>(((K1304/60)/60)/24)+DATE(1970,1,1)</f>
        <v>41524.858553240738</v>
      </c>
      <c r="T1304" s="15">
        <f>(((J1304/60)/60)/24)+DATE(1970,1,1)</f>
        <v>41552.208333333336</v>
      </c>
      <c r="U1304" t="b">
        <f>AND(L1304,N1304)</f>
        <v>0</v>
      </c>
    </row>
    <row r="1305" spans="1:21" ht="20" customHeight="1" x14ac:dyDescent="0.35">
      <c r="A1305" s="13">
        <f>F1305/E1305</f>
        <v>1.1985454545454546</v>
      </c>
      <c r="B1305">
        <v>2547</v>
      </c>
      <c r="C1305" s="3" t="s">
        <v>2547</v>
      </c>
      <c r="D1305" s="3" t="s">
        <v>6657</v>
      </c>
      <c r="E1305" s="5">
        <v>5500</v>
      </c>
      <c r="F1305" s="5">
        <v>6592</v>
      </c>
      <c r="G1305" t="s">
        <v>8219</v>
      </c>
      <c r="H1305" t="s">
        <v>8224</v>
      </c>
      <c r="I1305" t="s">
        <v>8246</v>
      </c>
      <c r="J1305">
        <v>1333560803</v>
      </c>
      <c r="K1305">
        <v>1330972403</v>
      </c>
      <c r="L1305" t="b">
        <v>0</v>
      </c>
      <c r="M1305">
        <v>134</v>
      </c>
      <c r="N1305" t="b">
        <v>1</v>
      </c>
      <c r="O1305" t="s">
        <v>8300</v>
      </c>
      <c r="P1305" s="9">
        <f>IFERROR(F1305/M1305,"NULL")</f>
        <v>49.194029850746269</v>
      </c>
      <c r="Q1305" t="str">
        <f>LEFT(O1305,SEARCH("/",O1305,1)-1)</f>
        <v>music</v>
      </c>
      <c r="R1305" t="str">
        <f>RIGHT(O1305,LEN(O1305)-SEARCH("/",O1305,1))</f>
        <v>classical music</v>
      </c>
      <c r="S1305" s="17">
        <f>(((K1305/60)/60)/24)+DATE(1970,1,1)</f>
        <v>40973.773182870369</v>
      </c>
      <c r="T1305" s="15">
        <f>(((J1305/60)/60)/24)+DATE(1970,1,1)</f>
        <v>41003.731516203705</v>
      </c>
      <c r="U1305" t="b">
        <f>AND(L1305,N1305)</f>
        <v>0</v>
      </c>
    </row>
    <row r="1306" spans="1:21" ht="20" customHeight="1" x14ac:dyDescent="0.35">
      <c r="A1306" s="13">
        <f>F1306/E1306</f>
        <v>1.0185</v>
      </c>
      <c r="B1306">
        <v>2548</v>
      </c>
      <c r="C1306" s="3" t="s">
        <v>2548</v>
      </c>
      <c r="D1306" s="3" t="s">
        <v>6658</v>
      </c>
      <c r="E1306" s="5">
        <v>6000</v>
      </c>
      <c r="F1306" s="5">
        <v>6111</v>
      </c>
      <c r="G1306" t="s">
        <v>8219</v>
      </c>
      <c r="H1306" t="s">
        <v>8230</v>
      </c>
      <c r="I1306" t="s">
        <v>8249</v>
      </c>
      <c r="J1306">
        <v>1475209620</v>
      </c>
      <c r="K1306">
        <v>1473087637</v>
      </c>
      <c r="L1306" t="b">
        <v>0</v>
      </c>
      <c r="M1306">
        <v>37</v>
      </c>
      <c r="N1306" t="b">
        <v>1</v>
      </c>
      <c r="O1306" t="s">
        <v>8300</v>
      </c>
      <c r="P1306" s="9">
        <f>IFERROR(F1306/M1306,"NULL")</f>
        <v>165.16216216216216</v>
      </c>
      <c r="Q1306" t="str">
        <f>LEFT(O1306,SEARCH("/",O1306,1)-1)</f>
        <v>music</v>
      </c>
      <c r="R1306" t="str">
        <f>RIGHT(O1306,LEN(O1306)-SEARCH("/",O1306,1))</f>
        <v>classical music</v>
      </c>
      <c r="S1306" s="17">
        <f>(((K1306/60)/60)/24)+DATE(1970,1,1)</f>
        <v>42618.625428240746</v>
      </c>
      <c r="T1306" s="15">
        <f>(((J1306/60)/60)/24)+DATE(1970,1,1)</f>
        <v>42643.185416666667</v>
      </c>
      <c r="U1306" t="b">
        <f>AND(L1306,N1306)</f>
        <v>0</v>
      </c>
    </row>
    <row r="1307" spans="1:21" ht="20" customHeight="1" x14ac:dyDescent="0.35">
      <c r="A1307" s="13">
        <f>F1307/E1307</f>
        <v>1.0280254777070064</v>
      </c>
      <c r="B1307">
        <v>2549</v>
      </c>
      <c r="C1307" s="3" t="s">
        <v>2549</v>
      </c>
      <c r="D1307" s="3" t="s">
        <v>6659</v>
      </c>
      <c r="E1307" s="5">
        <v>1570</v>
      </c>
      <c r="F1307" s="5">
        <v>1614</v>
      </c>
      <c r="G1307" t="s">
        <v>8219</v>
      </c>
      <c r="H1307" t="s">
        <v>8225</v>
      </c>
      <c r="I1307" t="s">
        <v>8247</v>
      </c>
      <c r="J1307">
        <v>1370019600</v>
      </c>
      <c r="K1307">
        <v>1366999870</v>
      </c>
      <c r="L1307" t="b">
        <v>0</v>
      </c>
      <c r="M1307">
        <v>37</v>
      </c>
      <c r="N1307" t="b">
        <v>1</v>
      </c>
      <c r="O1307" t="s">
        <v>8300</v>
      </c>
      <c r="P1307" s="9">
        <f>IFERROR(F1307/M1307,"NULL")</f>
        <v>43.621621621621621</v>
      </c>
      <c r="Q1307" t="str">
        <f>LEFT(O1307,SEARCH("/",O1307,1)-1)</f>
        <v>music</v>
      </c>
      <c r="R1307" t="str">
        <f>RIGHT(O1307,LEN(O1307)-SEARCH("/",O1307,1))</f>
        <v>classical music</v>
      </c>
      <c r="S1307" s="17">
        <f>(((K1307/60)/60)/24)+DATE(1970,1,1)</f>
        <v>41390.757754629631</v>
      </c>
      <c r="T1307" s="15">
        <f>(((J1307/60)/60)/24)+DATE(1970,1,1)</f>
        <v>41425.708333333336</v>
      </c>
      <c r="U1307" t="b">
        <f>AND(L1307,N1307)</f>
        <v>0</v>
      </c>
    </row>
    <row r="1308" spans="1:21" ht="20" customHeight="1" x14ac:dyDescent="0.35">
      <c r="A1308" s="13">
        <f>F1308/E1308</f>
        <v>1.0084615384615385</v>
      </c>
      <c r="B1308">
        <v>2550</v>
      </c>
      <c r="C1308" s="3" t="s">
        <v>2550</v>
      </c>
      <c r="D1308" s="3" t="s">
        <v>6660</v>
      </c>
      <c r="E1308" s="5">
        <v>6500</v>
      </c>
      <c r="F1308" s="5">
        <v>6555</v>
      </c>
      <c r="G1308" t="s">
        <v>8219</v>
      </c>
      <c r="H1308" t="s">
        <v>8224</v>
      </c>
      <c r="I1308" t="s">
        <v>8246</v>
      </c>
      <c r="J1308">
        <v>1444276740</v>
      </c>
      <c r="K1308">
        <v>1439392406</v>
      </c>
      <c r="L1308" t="b">
        <v>0</v>
      </c>
      <c r="M1308">
        <v>150</v>
      </c>
      <c r="N1308" t="b">
        <v>1</v>
      </c>
      <c r="O1308" t="s">
        <v>8300</v>
      </c>
      <c r="P1308" s="9">
        <f>IFERROR(F1308/M1308,"NULL")</f>
        <v>43.7</v>
      </c>
      <c r="Q1308" t="str">
        <f>LEFT(O1308,SEARCH("/",O1308,1)-1)</f>
        <v>music</v>
      </c>
      <c r="R1308" t="str">
        <f>RIGHT(O1308,LEN(O1308)-SEARCH("/",O1308,1))</f>
        <v>classical music</v>
      </c>
      <c r="S1308" s="17">
        <f>(((K1308/60)/60)/24)+DATE(1970,1,1)</f>
        <v>42228.634328703702</v>
      </c>
      <c r="T1308" s="15">
        <f>(((J1308/60)/60)/24)+DATE(1970,1,1)</f>
        <v>42285.165972222225</v>
      </c>
      <c r="U1308" t="b">
        <f>AND(L1308,N1308)</f>
        <v>0</v>
      </c>
    </row>
    <row r="1309" spans="1:21" ht="20" customHeight="1" x14ac:dyDescent="0.35">
      <c r="A1309" s="13">
        <f>F1309/E1309</f>
        <v>1.0273469387755103</v>
      </c>
      <c r="B1309">
        <v>2551</v>
      </c>
      <c r="C1309" s="3" t="s">
        <v>2551</v>
      </c>
      <c r="D1309" s="3" t="s">
        <v>6661</v>
      </c>
      <c r="E1309" s="5">
        <v>3675</v>
      </c>
      <c r="F1309" s="5">
        <v>3775.5</v>
      </c>
      <c r="G1309" t="s">
        <v>8219</v>
      </c>
      <c r="H1309" t="s">
        <v>8224</v>
      </c>
      <c r="I1309" t="s">
        <v>8246</v>
      </c>
      <c r="J1309">
        <v>1332362880</v>
      </c>
      <c r="K1309">
        <v>1329890585</v>
      </c>
      <c r="L1309" t="b">
        <v>0</v>
      </c>
      <c r="M1309">
        <v>56</v>
      </c>
      <c r="N1309" t="b">
        <v>1</v>
      </c>
      <c r="O1309" t="s">
        <v>8300</v>
      </c>
      <c r="P1309" s="9">
        <f>IFERROR(F1309/M1309,"NULL")</f>
        <v>67.419642857142861</v>
      </c>
      <c r="Q1309" t="str">
        <f>LEFT(O1309,SEARCH("/",O1309,1)-1)</f>
        <v>music</v>
      </c>
      <c r="R1309" t="str">
        <f>RIGHT(O1309,LEN(O1309)-SEARCH("/",O1309,1))</f>
        <v>classical music</v>
      </c>
      <c r="S1309" s="17">
        <f>(((K1309/60)/60)/24)+DATE(1970,1,1)</f>
        <v>40961.252141203702</v>
      </c>
      <c r="T1309" s="15">
        <f>(((J1309/60)/60)/24)+DATE(1970,1,1)</f>
        <v>40989.866666666669</v>
      </c>
      <c r="U1309" t="b">
        <f>AND(L1309,N1309)</f>
        <v>0</v>
      </c>
    </row>
    <row r="1310" spans="1:21" ht="20" customHeight="1" x14ac:dyDescent="0.35">
      <c r="A1310" s="13">
        <f>F1310/E1310</f>
        <v>1.0649999999999999</v>
      </c>
      <c r="B1310">
        <v>2552</v>
      </c>
      <c r="C1310" s="3" t="s">
        <v>2552</v>
      </c>
      <c r="D1310" s="3" t="s">
        <v>6662</v>
      </c>
      <c r="E1310" s="5">
        <v>3000</v>
      </c>
      <c r="F1310" s="5">
        <v>3195</v>
      </c>
      <c r="G1310" t="s">
        <v>8219</v>
      </c>
      <c r="H1310" t="s">
        <v>8224</v>
      </c>
      <c r="I1310" t="s">
        <v>8246</v>
      </c>
      <c r="J1310">
        <v>1488741981</v>
      </c>
      <c r="K1310">
        <v>1486149981</v>
      </c>
      <c r="L1310" t="b">
        <v>0</v>
      </c>
      <c r="M1310">
        <v>18</v>
      </c>
      <c r="N1310" t="b">
        <v>1</v>
      </c>
      <c r="O1310" t="s">
        <v>8300</v>
      </c>
      <c r="P1310" s="9">
        <f>IFERROR(F1310/M1310,"NULL")</f>
        <v>177.5</v>
      </c>
      <c r="Q1310" t="str">
        <f>LEFT(O1310,SEARCH("/",O1310,1)-1)</f>
        <v>music</v>
      </c>
      <c r="R1310" t="str">
        <f>RIGHT(O1310,LEN(O1310)-SEARCH("/",O1310,1))</f>
        <v>classical music</v>
      </c>
      <c r="S1310" s="17">
        <f>(((K1310/60)/60)/24)+DATE(1970,1,1)</f>
        <v>42769.809965277775</v>
      </c>
      <c r="T1310" s="15">
        <f>(((J1310/60)/60)/24)+DATE(1970,1,1)</f>
        <v>42799.809965277775</v>
      </c>
      <c r="U1310" t="b">
        <f>AND(L1310,N1310)</f>
        <v>0</v>
      </c>
    </row>
    <row r="1311" spans="1:21" ht="20" customHeight="1" x14ac:dyDescent="0.35">
      <c r="A1311" s="13">
        <f>F1311/E1311</f>
        <v>1.5553333333333332</v>
      </c>
      <c r="B1311">
        <v>2553</v>
      </c>
      <c r="C1311" s="3" t="s">
        <v>2553</v>
      </c>
      <c r="D1311" s="3" t="s">
        <v>6663</v>
      </c>
      <c r="E1311" s="5">
        <v>1500</v>
      </c>
      <c r="F1311" s="5">
        <v>2333</v>
      </c>
      <c r="G1311" t="s">
        <v>8219</v>
      </c>
      <c r="H1311" t="s">
        <v>8224</v>
      </c>
      <c r="I1311" t="s">
        <v>8246</v>
      </c>
      <c r="J1311">
        <v>1348202807</v>
      </c>
      <c r="K1311">
        <v>1343018807</v>
      </c>
      <c r="L1311" t="b">
        <v>0</v>
      </c>
      <c r="M1311">
        <v>60</v>
      </c>
      <c r="N1311" t="b">
        <v>1</v>
      </c>
      <c r="O1311" t="s">
        <v>8300</v>
      </c>
      <c r="P1311" s="9">
        <f>IFERROR(F1311/M1311,"NULL")</f>
        <v>38.883333333333333</v>
      </c>
      <c r="Q1311" t="str">
        <f>LEFT(O1311,SEARCH("/",O1311,1)-1)</f>
        <v>music</v>
      </c>
      <c r="R1311" t="str">
        <f>RIGHT(O1311,LEN(O1311)-SEARCH("/",O1311,1))</f>
        <v>classical music</v>
      </c>
      <c r="S1311" s="17">
        <f>(((K1311/60)/60)/24)+DATE(1970,1,1)</f>
        <v>41113.199155092596</v>
      </c>
      <c r="T1311" s="15">
        <f>(((J1311/60)/60)/24)+DATE(1970,1,1)</f>
        <v>41173.199155092596</v>
      </c>
      <c r="U1311" t="b">
        <f>AND(L1311,N1311)</f>
        <v>0</v>
      </c>
    </row>
    <row r="1312" spans="1:21" ht="20" customHeight="1" x14ac:dyDescent="0.35">
      <c r="A1312" s="13">
        <f>F1312/E1312</f>
        <v>1.228</v>
      </c>
      <c r="B1312">
        <v>2554</v>
      </c>
      <c r="C1312" s="3" t="s">
        <v>2554</v>
      </c>
      <c r="D1312" s="3" t="s">
        <v>6664</v>
      </c>
      <c r="E1312" s="5">
        <v>3000</v>
      </c>
      <c r="F1312" s="5">
        <v>3684</v>
      </c>
      <c r="G1312" t="s">
        <v>8219</v>
      </c>
      <c r="H1312" t="s">
        <v>8224</v>
      </c>
      <c r="I1312" t="s">
        <v>8246</v>
      </c>
      <c r="J1312">
        <v>1433131140</v>
      </c>
      <c r="K1312">
        <v>1430445163</v>
      </c>
      <c r="L1312" t="b">
        <v>0</v>
      </c>
      <c r="M1312">
        <v>67</v>
      </c>
      <c r="N1312" t="b">
        <v>1</v>
      </c>
      <c r="O1312" t="s">
        <v>8300</v>
      </c>
      <c r="P1312" s="9">
        <f>IFERROR(F1312/M1312,"NULL")</f>
        <v>54.985074626865675</v>
      </c>
      <c r="Q1312" t="str">
        <f>LEFT(O1312,SEARCH("/",O1312,1)-1)</f>
        <v>music</v>
      </c>
      <c r="R1312" t="str">
        <f>RIGHT(O1312,LEN(O1312)-SEARCH("/",O1312,1))</f>
        <v>classical music</v>
      </c>
      <c r="S1312" s="17">
        <f>(((K1312/60)/60)/24)+DATE(1970,1,1)</f>
        <v>42125.078275462962</v>
      </c>
      <c r="T1312" s="15">
        <f>(((J1312/60)/60)/24)+DATE(1970,1,1)</f>
        <v>42156.165972222225</v>
      </c>
      <c r="U1312" t="b">
        <f>AND(L1312,N1312)</f>
        <v>0</v>
      </c>
    </row>
    <row r="1313" spans="1:21" ht="20" customHeight="1" x14ac:dyDescent="0.35">
      <c r="A1313" s="13">
        <f>F1313/E1313</f>
        <v>1.0734999999999999</v>
      </c>
      <c r="B1313">
        <v>2555</v>
      </c>
      <c r="C1313" s="3" t="s">
        <v>2555</v>
      </c>
      <c r="D1313" s="3" t="s">
        <v>6665</v>
      </c>
      <c r="E1313" s="5">
        <v>2000</v>
      </c>
      <c r="F1313" s="5">
        <v>2147</v>
      </c>
      <c r="G1313" t="s">
        <v>8219</v>
      </c>
      <c r="H1313" t="s">
        <v>8224</v>
      </c>
      <c r="I1313" t="s">
        <v>8246</v>
      </c>
      <c r="J1313">
        <v>1338219793</v>
      </c>
      <c r="K1313">
        <v>1335541393</v>
      </c>
      <c r="L1313" t="b">
        <v>0</v>
      </c>
      <c r="M1313">
        <v>35</v>
      </c>
      <c r="N1313" t="b">
        <v>1</v>
      </c>
      <c r="O1313" t="s">
        <v>8300</v>
      </c>
      <c r="P1313" s="9">
        <f>IFERROR(F1313/M1313,"NULL")</f>
        <v>61.342857142857142</v>
      </c>
      <c r="Q1313" t="str">
        <f>LEFT(O1313,SEARCH("/",O1313,1)-1)</f>
        <v>music</v>
      </c>
      <c r="R1313" t="str">
        <f>RIGHT(O1313,LEN(O1313)-SEARCH("/",O1313,1))</f>
        <v>classical music</v>
      </c>
      <c r="S1313" s="17">
        <f>(((K1313/60)/60)/24)+DATE(1970,1,1)</f>
        <v>41026.655011574076</v>
      </c>
      <c r="T1313" s="15">
        <f>(((J1313/60)/60)/24)+DATE(1970,1,1)</f>
        <v>41057.655011574076</v>
      </c>
      <c r="U1313" t="b">
        <f>AND(L1313,N1313)</f>
        <v>0</v>
      </c>
    </row>
    <row r="1314" spans="1:21" ht="20" customHeight="1" x14ac:dyDescent="0.35">
      <c r="A1314" s="13">
        <f>F1314/E1314</f>
        <v>1.0550335570469798</v>
      </c>
      <c r="B1314">
        <v>2556</v>
      </c>
      <c r="C1314" s="3" t="s">
        <v>2556</v>
      </c>
      <c r="D1314" s="3" t="s">
        <v>6666</v>
      </c>
      <c r="E1314" s="5">
        <v>745</v>
      </c>
      <c r="F1314" s="5">
        <v>786</v>
      </c>
      <c r="G1314" t="s">
        <v>8219</v>
      </c>
      <c r="H1314" t="s">
        <v>8224</v>
      </c>
      <c r="I1314" t="s">
        <v>8246</v>
      </c>
      <c r="J1314">
        <v>1356392857</v>
      </c>
      <c r="K1314">
        <v>1352504857</v>
      </c>
      <c r="L1314" t="b">
        <v>0</v>
      </c>
      <c r="M1314">
        <v>34</v>
      </c>
      <c r="N1314" t="b">
        <v>1</v>
      </c>
      <c r="O1314" t="s">
        <v>8300</v>
      </c>
      <c r="P1314" s="9">
        <f>IFERROR(F1314/M1314,"NULL")</f>
        <v>23.117647058823529</v>
      </c>
      <c r="Q1314" t="str">
        <f>LEFT(O1314,SEARCH("/",O1314,1)-1)</f>
        <v>music</v>
      </c>
      <c r="R1314" t="str">
        <f>RIGHT(O1314,LEN(O1314)-SEARCH("/",O1314,1))</f>
        <v>classical music</v>
      </c>
      <c r="S1314" s="17">
        <f>(((K1314/60)/60)/24)+DATE(1970,1,1)</f>
        <v>41222.991400462961</v>
      </c>
      <c r="T1314" s="15">
        <f>(((J1314/60)/60)/24)+DATE(1970,1,1)</f>
        <v>41267.991400462961</v>
      </c>
      <c r="U1314" t="b">
        <f>AND(L1314,N1314)</f>
        <v>0</v>
      </c>
    </row>
    <row r="1315" spans="1:21" ht="20" customHeight="1" x14ac:dyDescent="0.35">
      <c r="A1315" s="13">
        <f>F1315/E1315</f>
        <v>1.1844444444444444</v>
      </c>
      <c r="B1315">
        <v>2557</v>
      </c>
      <c r="C1315" s="3" t="s">
        <v>2557</v>
      </c>
      <c r="D1315" s="3" t="s">
        <v>6667</v>
      </c>
      <c r="E1315" s="5">
        <v>900</v>
      </c>
      <c r="F1315" s="5">
        <v>1066</v>
      </c>
      <c r="G1315" t="s">
        <v>8219</v>
      </c>
      <c r="H1315" t="s">
        <v>8225</v>
      </c>
      <c r="I1315" t="s">
        <v>8247</v>
      </c>
      <c r="J1315">
        <v>1400176386</v>
      </c>
      <c r="K1315">
        <v>1397584386</v>
      </c>
      <c r="L1315" t="b">
        <v>0</v>
      </c>
      <c r="M1315">
        <v>36</v>
      </c>
      <c r="N1315" t="b">
        <v>1</v>
      </c>
      <c r="O1315" t="s">
        <v>8300</v>
      </c>
      <c r="P1315" s="9">
        <f>IFERROR(F1315/M1315,"NULL")</f>
        <v>29.611111111111111</v>
      </c>
      <c r="Q1315" t="str">
        <f>LEFT(O1315,SEARCH("/",O1315,1)-1)</f>
        <v>music</v>
      </c>
      <c r="R1315" t="str">
        <f>RIGHT(O1315,LEN(O1315)-SEARCH("/",O1315,1))</f>
        <v>classical music</v>
      </c>
      <c r="S1315" s="17">
        <f>(((K1315/60)/60)/24)+DATE(1970,1,1)</f>
        <v>41744.745208333334</v>
      </c>
      <c r="T1315" s="15">
        <f>(((J1315/60)/60)/24)+DATE(1970,1,1)</f>
        <v>41774.745208333334</v>
      </c>
      <c r="U1315" t="b">
        <f>AND(L1315,N1315)</f>
        <v>0</v>
      </c>
    </row>
    <row r="1316" spans="1:21" ht="20" customHeight="1" x14ac:dyDescent="0.35">
      <c r="A1316" s="13">
        <f>F1316/E1316</f>
        <v>1.0888</v>
      </c>
      <c r="B1316">
        <v>2558</v>
      </c>
      <c r="C1316" s="3" t="s">
        <v>2558</v>
      </c>
      <c r="D1316" s="3" t="s">
        <v>6668</v>
      </c>
      <c r="E1316" s="5">
        <v>1250</v>
      </c>
      <c r="F1316" s="5">
        <v>1361</v>
      </c>
      <c r="G1316" t="s">
        <v>8219</v>
      </c>
      <c r="H1316" t="s">
        <v>8226</v>
      </c>
      <c r="I1316" t="s">
        <v>8248</v>
      </c>
      <c r="J1316">
        <v>1430488740</v>
      </c>
      <c r="K1316">
        <v>1427747906</v>
      </c>
      <c r="L1316" t="b">
        <v>0</v>
      </c>
      <c r="M1316">
        <v>18</v>
      </c>
      <c r="N1316" t="b">
        <v>1</v>
      </c>
      <c r="O1316" t="s">
        <v>8300</v>
      </c>
      <c r="P1316" s="9">
        <f>IFERROR(F1316/M1316,"NULL")</f>
        <v>75.611111111111114</v>
      </c>
      <c r="Q1316" t="str">
        <f>LEFT(O1316,SEARCH("/",O1316,1)-1)</f>
        <v>music</v>
      </c>
      <c r="R1316" t="str">
        <f>RIGHT(O1316,LEN(O1316)-SEARCH("/",O1316,1))</f>
        <v>classical music</v>
      </c>
      <c r="S1316" s="17">
        <f>(((K1316/60)/60)/24)+DATE(1970,1,1)</f>
        <v>42093.860023148154</v>
      </c>
      <c r="T1316" s="15">
        <f>(((J1316/60)/60)/24)+DATE(1970,1,1)</f>
        <v>42125.582638888889</v>
      </c>
      <c r="U1316" t="b">
        <f>AND(L1316,N1316)</f>
        <v>0</v>
      </c>
    </row>
    <row r="1317" spans="1:21" ht="20" customHeight="1" x14ac:dyDescent="0.35">
      <c r="A1317" s="13">
        <f>F1317/E1317</f>
        <v>1.1125</v>
      </c>
      <c r="B1317">
        <v>2559</v>
      </c>
      <c r="C1317" s="3" t="s">
        <v>2559</v>
      </c>
      <c r="D1317" s="3" t="s">
        <v>6669</v>
      </c>
      <c r="E1317" s="5">
        <v>800</v>
      </c>
      <c r="F1317" s="5">
        <v>890</v>
      </c>
      <c r="G1317" t="s">
        <v>8219</v>
      </c>
      <c r="H1317" t="s">
        <v>8224</v>
      </c>
      <c r="I1317" t="s">
        <v>8246</v>
      </c>
      <c r="J1317">
        <v>1321385820</v>
      </c>
      <c r="K1317">
        <v>1318539484</v>
      </c>
      <c r="L1317" t="b">
        <v>0</v>
      </c>
      <c r="M1317">
        <v>25</v>
      </c>
      <c r="N1317" t="b">
        <v>1</v>
      </c>
      <c r="O1317" t="s">
        <v>8300</v>
      </c>
      <c r="P1317" s="9">
        <f>IFERROR(F1317/M1317,"NULL")</f>
        <v>35.6</v>
      </c>
      <c r="Q1317" t="str">
        <f>LEFT(O1317,SEARCH("/",O1317,1)-1)</f>
        <v>music</v>
      </c>
      <c r="R1317" t="str">
        <f>RIGHT(O1317,LEN(O1317)-SEARCH("/",O1317,1))</f>
        <v>classical music</v>
      </c>
      <c r="S1317" s="17">
        <f>(((K1317/60)/60)/24)+DATE(1970,1,1)</f>
        <v>40829.873657407406</v>
      </c>
      <c r="T1317" s="15">
        <f>(((J1317/60)/60)/24)+DATE(1970,1,1)</f>
        <v>40862.817361111112</v>
      </c>
      <c r="U1317" t="b">
        <f>AND(L1317,N1317)</f>
        <v>0</v>
      </c>
    </row>
    <row r="1318" spans="1:21" ht="20" customHeight="1" x14ac:dyDescent="0.35">
      <c r="A1318" s="13">
        <f>F1318/E1318</f>
        <v>1.0009999999999999</v>
      </c>
      <c r="B1318">
        <v>2560</v>
      </c>
      <c r="C1318" s="3" t="s">
        <v>2560</v>
      </c>
      <c r="D1318" s="3" t="s">
        <v>6670</v>
      </c>
      <c r="E1318" s="5">
        <v>3000</v>
      </c>
      <c r="F1318" s="5">
        <v>3003</v>
      </c>
      <c r="G1318" t="s">
        <v>8219</v>
      </c>
      <c r="H1318" t="s">
        <v>8225</v>
      </c>
      <c r="I1318" t="s">
        <v>8247</v>
      </c>
      <c r="J1318">
        <v>1425682174</v>
      </c>
      <c r="K1318">
        <v>1423090174</v>
      </c>
      <c r="L1318" t="b">
        <v>0</v>
      </c>
      <c r="M1318">
        <v>21</v>
      </c>
      <c r="N1318" t="b">
        <v>1</v>
      </c>
      <c r="O1318" t="s">
        <v>8300</v>
      </c>
      <c r="P1318" s="9">
        <f>IFERROR(F1318/M1318,"NULL")</f>
        <v>143</v>
      </c>
      <c r="Q1318" t="str">
        <f>LEFT(O1318,SEARCH("/",O1318,1)-1)</f>
        <v>music</v>
      </c>
      <c r="R1318" t="str">
        <f>RIGHT(O1318,LEN(O1318)-SEARCH("/",O1318,1))</f>
        <v>classical music</v>
      </c>
      <c r="S1318" s="17">
        <f>(((K1318/60)/60)/24)+DATE(1970,1,1)</f>
        <v>42039.951087962967</v>
      </c>
      <c r="T1318" s="15">
        <f>(((J1318/60)/60)/24)+DATE(1970,1,1)</f>
        <v>42069.951087962967</v>
      </c>
      <c r="U1318" t="b">
        <f>AND(L1318,N1318)</f>
        <v>0</v>
      </c>
    </row>
    <row r="1319" spans="1:21" ht="20" customHeight="1" x14ac:dyDescent="0.35">
      <c r="A1319" s="13">
        <f>F1319/E1319</f>
        <v>6.6139999999999999</v>
      </c>
      <c r="B1319">
        <v>2601</v>
      </c>
      <c r="C1319" s="3" t="s">
        <v>2601</v>
      </c>
      <c r="D1319" s="3" t="s">
        <v>6711</v>
      </c>
      <c r="E1319" s="5">
        <v>500</v>
      </c>
      <c r="F1319" s="5">
        <v>3307</v>
      </c>
      <c r="G1319" t="s">
        <v>8219</v>
      </c>
      <c r="H1319" t="s">
        <v>8224</v>
      </c>
      <c r="I1319" t="s">
        <v>8246</v>
      </c>
      <c r="J1319">
        <v>1347508740</v>
      </c>
      <c r="K1319">
        <v>1346276349</v>
      </c>
      <c r="L1319" t="b">
        <v>1</v>
      </c>
      <c r="M1319">
        <v>151</v>
      </c>
      <c r="N1319" t="b">
        <v>1</v>
      </c>
      <c r="O1319" t="s">
        <v>8301</v>
      </c>
      <c r="P1319" s="9">
        <f>IFERROR(F1319/M1319,"NULL")</f>
        <v>21.900662251655628</v>
      </c>
      <c r="Q1319" t="str">
        <f>LEFT(O1319,SEARCH("/",O1319,1)-1)</f>
        <v>technology</v>
      </c>
      <c r="R1319" t="str">
        <f>RIGHT(O1319,LEN(O1319)-SEARCH("/",O1319,1))</f>
        <v>space exploration</v>
      </c>
      <c r="S1319" s="17">
        <f>(((K1319/60)/60)/24)+DATE(1970,1,1)</f>
        <v>41150.902187499996</v>
      </c>
      <c r="T1319" s="15">
        <f>(((J1319/60)/60)/24)+DATE(1970,1,1)</f>
        <v>41165.165972222225</v>
      </c>
      <c r="U1319" t="b">
        <f>AND(L1319,N1319)</f>
        <v>1</v>
      </c>
    </row>
    <row r="1320" spans="1:21" ht="20" customHeight="1" x14ac:dyDescent="0.35">
      <c r="A1320" s="13">
        <f>F1320/E1320</f>
        <v>3.2609166666666667</v>
      </c>
      <c r="B1320">
        <v>2602</v>
      </c>
      <c r="C1320" s="3" t="s">
        <v>2602</v>
      </c>
      <c r="D1320" s="3" t="s">
        <v>6712</v>
      </c>
      <c r="E1320" s="5">
        <v>12000</v>
      </c>
      <c r="F1320" s="5">
        <v>39131</v>
      </c>
      <c r="G1320" t="s">
        <v>8219</v>
      </c>
      <c r="H1320" t="s">
        <v>8224</v>
      </c>
      <c r="I1320" t="s">
        <v>8246</v>
      </c>
      <c r="J1320">
        <v>1415827200</v>
      </c>
      <c r="K1320">
        <v>1412358968</v>
      </c>
      <c r="L1320" t="b">
        <v>1</v>
      </c>
      <c r="M1320">
        <v>489</v>
      </c>
      <c r="N1320" t="b">
        <v>1</v>
      </c>
      <c r="O1320" t="s">
        <v>8301</v>
      </c>
      <c r="P1320" s="9">
        <f>IFERROR(F1320/M1320,"NULL")</f>
        <v>80.022494887525568</v>
      </c>
      <c r="Q1320" t="str">
        <f>LEFT(O1320,SEARCH("/",O1320,1)-1)</f>
        <v>technology</v>
      </c>
      <c r="R1320" t="str">
        <f>RIGHT(O1320,LEN(O1320)-SEARCH("/",O1320,1))</f>
        <v>space exploration</v>
      </c>
      <c r="S1320" s="17">
        <f>(((K1320/60)/60)/24)+DATE(1970,1,1)</f>
        <v>41915.747314814813</v>
      </c>
      <c r="T1320" s="15">
        <f>(((J1320/60)/60)/24)+DATE(1970,1,1)</f>
        <v>41955.888888888891</v>
      </c>
      <c r="U1320" t="b">
        <f>AND(L1320,N1320)</f>
        <v>1</v>
      </c>
    </row>
    <row r="1321" spans="1:21" ht="20" customHeight="1" x14ac:dyDescent="0.35">
      <c r="A1321" s="13">
        <f>F1321/E1321</f>
        <v>1.0148571428571429</v>
      </c>
      <c r="B1321">
        <v>2603</v>
      </c>
      <c r="C1321" s="3" t="s">
        <v>2603</v>
      </c>
      <c r="D1321" s="3" t="s">
        <v>6713</v>
      </c>
      <c r="E1321" s="5">
        <v>1750</v>
      </c>
      <c r="F1321" s="5">
        <v>1776</v>
      </c>
      <c r="G1321" t="s">
        <v>8219</v>
      </c>
      <c r="H1321" t="s">
        <v>8224</v>
      </c>
      <c r="I1321" t="s">
        <v>8246</v>
      </c>
      <c r="J1321">
        <v>1387835654</v>
      </c>
      <c r="K1321">
        <v>1386626054</v>
      </c>
      <c r="L1321" t="b">
        <v>1</v>
      </c>
      <c r="M1321">
        <v>50</v>
      </c>
      <c r="N1321" t="b">
        <v>1</v>
      </c>
      <c r="O1321" t="s">
        <v>8301</v>
      </c>
      <c r="P1321" s="9">
        <f>IFERROR(F1321/M1321,"NULL")</f>
        <v>35.520000000000003</v>
      </c>
      <c r="Q1321" t="str">
        <f>LEFT(O1321,SEARCH("/",O1321,1)-1)</f>
        <v>technology</v>
      </c>
      <c r="R1321" t="str">
        <f>RIGHT(O1321,LEN(O1321)-SEARCH("/",O1321,1))</f>
        <v>space exploration</v>
      </c>
      <c r="S1321" s="17">
        <f>(((K1321/60)/60)/24)+DATE(1970,1,1)</f>
        <v>41617.912662037037</v>
      </c>
      <c r="T1321" s="15">
        <f>(((J1321/60)/60)/24)+DATE(1970,1,1)</f>
        <v>41631.912662037037</v>
      </c>
      <c r="U1321" t="b">
        <f>AND(L1321,N1321)</f>
        <v>1</v>
      </c>
    </row>
    <row r="1322" spans="1:21" ht="20" customHeight="1" x14ac:dyDescent="0.35">
      <c r="A1322" s="13">
        <f>F1322/E1322</f>
        <v>1.0421799999999999</v>
      </c>
      <c r="B1322">
        <v>2604</v>
      </c>
      <c r="C1322" s="3" t="s">
        <v>2604</v>
      </c>
      <c r="D1322" s="3" t="s">
        <v>6714</v>
      </c>
      <c r="E1322" s="5">
        <v>20000</v>
      </c>
      <c r="F1322" s="5">
        <v>20843.599999999999</v>
      </c>
      <c r="G1322" t="s">
        <v>8219</v>
      </c>
      <c r="H1322" t="s">
        <v>8224</v>
      </c>
      <c r="I1322" t="s">
        <v>8246</v>
      </c>
      <c r="J1322">
        <v>1335662023</v>
      </c>
      <c r="K1322">
        <v>1333070023</v>
      </c>
      <c r="L1322" t="b">
        <v>1</v>
      </c>
      <c r="M1322">
        <v>321</v>
      </c>
      <c r="N1322" t="b">
        <v>1</v>
      </c>
      <c r="O1322" t="s">
        <v>8301</v>
      </c>
      <c r="P1322" s="9">
        <f>IFERROR(F1322/M1322,"NULL")</f>
        <v>64.933333333333323</v>
      </c>
      <c r="Q1322" t="str">
        <f>LEFT(O1322,SEARCH("/",O1322,1)-1)</f>
        <v>technology</v>
      </c>
      <c r="R1322" t="str">
        <f>RIGHT(O1322,LEN(O1322)-SEARCH("/",O1322,1))</f>
        <v>space exploration</v>
      </c>
      <c r="S1322" s="17">
        <f>(((K1322/60)/60)/24)+DATE(1970,1,1)</f>
        <v>40998.051192129627</v>
      </c>
      <c r="T1322" s="15">
        <f>(((J1322/60)/60)/24)+DATE(1970,1,1)</f>
        <v>41028.051192129627</v>
      </c>
      <c r="U1322" t="b">
        <f>AND(L1322,N1322)</f>
        <v>1</v>
      </c>
    </row>
    <row r="1323" spans="1:21" ht="20" customHeight="1" x14ac:dyDescent="0.35">
      <c r="A1323" s="13">
        <f>F1323/E1323</f>
        <v>1.0742157000000001</v>
      </c>
      <c r="B1323">
        <v>2605</v>
      </c>
      <c r="C1323" s="3" t="s">
        <v>2605</v>
      </c>
      <c r="D1323" s="3" t="s">
        <v>6715</v>
      </c>
      <c r="E1323" s="5">
        <v>100000</v>
      </c>
      <c r="F1323" s="5">
        <v>107421.57</v>
      </c>
      <c r="G1323" t="s">
        <v>8219</v>
      </c>
      <c r="H1323" t="s">
        <v>8224</v>
      </c>
      <c r="I1323" t="s">
        <v>8246</v>
      </c>
      <c r="J1323">
        <v>1466168390</v>
      </c>
      <c r="K1323">
        <v>1463576390</v>
      </c>
      <c r="L1323" t="b">
        <v>1</v>
      </c>
      <c r="M1323">
        <v>1762</v>
      </c>
      <c r="N1323" t="b">
        <v>1</v>
      </c>
      <c r="O1323" t="s">
        <v>8301</v>
      </c>
      <c r="P1323" s="9">
        <f>IFERROR(F1323/M1323,"NULL")</f>
        <v>60.965703745743475</v>
      </c>
      <c r="Q1323" t="str">
        <f>LEFT(O1323,SEARCH("/",O1323,1)-1)</f>
        <v>technology</v>
      </c>
      <c r="R1323" t="str">
        <f>RIGHT(O1323,LEN(O1323)-SEARCH("/",O1323,1))</f>
        <v>space exploration</v>
      </c>
      <c r="S1323" s="17">
        <f>(((K1323/60)/60)/24)+DATE(1970,1,1)</f>
        <v>42508.541550925926</v>
      </c>
      <c r="T1323" s="15">
        <f>(((J1323/60)/60)/24)+DATE(1970,1,1)</f>
        <v>42538.541550925926</v>
      </c>
      <c r="U1323" t="b">
        <f>AND(L1323,N1323)</f>
        <v>1</v>
      </c>
    </row>
    <row r="1324" spans="1:21" ht="20" customHeight="1" x14ac:dyDescent="0.35">
      <c r="A1324" s="13">
        <f>F1324/E1324</f>
        <v>1.1005454545454545</v>
      </c>
      <c r="B1324">
        <v>2606</v>
      </c>
      <c r="C1324" s="3" t="s">
        <v>2606</v>
      </c>
      <c r="D1324" s="3" t="s">
        <v>6716</v>
      </c>
      <c r="E1324" s="5">
        <v>11000</v>
      </c>
      <c r="F1324" s="5">
        <v>12106</v>
      </c>
      <c r="G1324" t="s">
        <v>8219</v>
      </c>
      <c r="H1324" t="s">
        <v>8224</v>
      </c>
      <c r="I1324" t="s">
        <v>8246</v>
      </c>
      <c r="J1324">
        <v>1398791182</v>
      </c>
      <c r="K1324">
        <v>1396026382</v>
      </c>
      <c r="L1324" t="b">
        <v>1</v>
      </c>
      <c r="M1324">
        <v>385</v>
      </c>
      <c r="N1324" t="b">
        <v>1</v>
      </c>
      <c r="O1324" t="s">
        <v>8301</v>
      </c>
      <c r="P1324" s="9">
        <f>IFERROR(F1324/M1324,"NULL")</f>
        <v>31.444155844155844</v>
      </c>
      <c r="Q1324" t="str">
        <f>LEFT(O1324,SEARCH("/",O1324,1)-1)</f>
        <v>technology</v>
      </c>
      <c r="R1324" t="str">
        <f>RIGHT(O1324,LEN(O1324)-SEARCH("/",O1324,1))</f>
        <v>space exploration</v>
      </c>
      <c r="S1324" s="17">
        <f>(((K1324/60)/60)/24)+DATE(1970,1,1)</f>
        <v>41726.712754629632</v>
      </c>
      <c r="T1324" s="15">
        <f>(((J1324/60)/60)/24)+DATE(1970,1,1)</f>
        <v>41758.712754629632</v>
      </c>
      <c r="U1324" t="b">
        <f>AND(L1324,N1324)</f>
        <v>1</v>
      </c>
    </row>
    <row r="1325" spans="1:21" ht="20" customHeight="1" x14ac:dyDescent="0.35">
      <c r="A1325" s="13">
        <f>F1325/E1325</f>
        <v>4.077</v>
      </c>
      <c r="B1325">
        <v>2607</v>
      </c>
      <c r="C1325" s="3" t="s">
        <v>2607</v>
      </c>
      <c r="D1325" s="3" t="s">
        <v>6717</v>
      </c>
      <c r="E1325" s="5">
        <v>8000</v>
      </c>
      <c r="F1325" s="5">
        <v>32616</v>
      </c>
      <c r="G1325" t="s">
        <v>8219</v>
      </c>
      <c r="H1325" t="s">
        <v>8224</v>
      </c>
      <c r="I1325" t="s">
        <v>8246</v>
      </c>
      <c r="J1325">
        <v>1439344800</v>
      </c>
      <c r="K1325">
        <v>1435611572</v>
      </c>
      <c r="L1325" t="b">
        <v>1</v>
      </c>
      <c r="M1325">
        <v>398</v>
      </c>
      <c r="N1325" t="b">
        <v>1</v>
      </c>
      <c r="O1325" t="s">
        <v>8301</v>
      </c>
      <c r="P1325" s="9">
        <f>IFERROR(F1325/M1325,"NULL")</f>
        <v>81.949748743718587</v>
      </c>
      <c r="Q1325" t="str">
        <f>LEFT(O1325,SEARCH("/",O1325,1)-1)</f>
        <v>technology</v>
      </c>
      <c r="R1325" t="str">
        <f>RIGHT(O1325,LEN(O1325)-SEARCH("/",O1325,1))</f>
        <v>space exploration</v>
      </c>
      <c r="S1325" s="17">
        <f>(((K1325/60)/60)/24)+DATE(1970,1,1)</f>
        <v>42184.874675925923</v>
      </c>
      <c r="T1325" s="15">
        <f>(((J1325/60)/60)/24)+DATE(1970,1,1)</f>
        <v>42228.083333333328</v>
      </c>
      <c r="U1325" t="b">
        <f>AND(L1325,N1325)</f>
        <v>1</v>
      </c>
    </row>
    <row r="1326" spans="1:21" ht="20" customHeight="1" x14ac:dyDescent="0.35">
      <c r="A1326" s="13">
        <f>F1326/E1326</f>
        <v>2.2392500000000002</v>
      </c>
      <c r="B1326">
        <v>2608</v>
      </c>
      <c r="C1326" s="3" t="s">
        <v>2608</v>
      </c>
      <c r="D1326" s="3" t="s">
        <v>6718</v>
      </c>
      <c r="E1326" s="5">
        <v>8000</v>
      </c>
      <c r="F1326" s="5">
        <v>17914</v>
      </c>
      <c r="G1326" t="s">
        <v>8219</v>
      </c>
      <c r="H1326" t="s">
        <v>8224</v>
      </c>
      <c r="I1326" t="s">
        <v>8246</v>
      </c>
      <c r="J1326">
        <v>1489536000</v>
      </c>
      <c r="K1326">
        <v>1485976468</v>
      </c>
      <c r="L1326" t="b">
        <v>1</v>
      </c>
      <c r="M1326">
        <v>304</v>
      </c>
      <c r="N1326" t="b">
        <v>1</v>
      </c>
      <c r="O1326" t="s">
        <v>8301</v>
      </c>
      <c r="P1326" s="9">
        <f>IFERROR(F1326/M1326,"NULL")</f>
        <v>58.92763157894737</v>
      </c>
      <c r="Q1326" t="str">
        <f>LEFT(O1326,SEARCH("/",O1326,1)-1)</f>
        <v>technology</v>
      </c>
      <c r="R1326" t="str">
        <f>RIGHT(O1326,LEN(O1326)-SEARCH("/",O1326,1))</f>
        <v>space exploration</v>
      </c>
      <c r="S1326" s="17">
        <f>(((K1326/60)/60)/24)+DATE(1970,1,1)</f>
        <v>42767.801712962959</v>
      </c>
      <c r="T1326" s="15">
        <f>(((J1326/60)/60)/24)+DATE(1970,1,1)</f>
        <v>42809</v>
      </c>
      <c r="U1326" t="b">
        <f>AND(L1326,N1326)</f>
        <v>1</v>
      </c>
    </row>
    <row r="1327" spans="1:21" ht="20" customHeight="1" x14ac:dyDescent="0.35">
      <c r="A1327" s="13">
        <f>F1327/E1327</f>
        <v>3.038011142857143</v>
      </c>
      <c r="B1327">
        <v>2609</v>
      </c>
      <c r="C1327" s="3" t="s">
        <v>2609</v>
      </c>
      <c r="D1327" s="3" t="s">
        <v>6719</v>
      </c>
      <c r="E1327" s="5">
        <v>35000</v>
      </c>
      <c r="F1327" s="5">
        <v>106330.39</v>
      </c>
      <c r="G1327" t="s">
        <v>8219</v>
      </c>
      <c r="H1327" t="s">
        <v>8224</v>
      </c>
      <c r="I1327" t="s">
        <v>8246</v>
      </c>
      <c r="J1327">
        <v>1342330951</v>
      </c>
      <c r="K1327">
        <v>1339738951</v>
      </c>
      <c r="L1327" t="b">
        <v>1</v>
      </c>
      <c r="M1327">
        <v>676</v>
      </c>
      <c r="N1327" t="b">
        <v>1</v>
      </c>
      <c r="O1327" t="s">
        <v>8301</v>
      </c>
      <c r="P1327" s="9">
        <f>IFERROR(F1327/M1327,"NULL")</f>
        <v>157.29347633136095</v>
      </c>
      <c r="Q1327" t="str">
        <f>LEFT(O1327,SEARCH("/",O1327,1)-1)</f>
        <v>technology</v>
      </c>
      <c r="R1327" t="str">
        <f>RIGHT(O1327,LEN(O1327)-SEARCH("/",O1327,1))</f>
        <v>space exploration</v>
      </c>
      <c r="S1327" s="17">
        <f>(((K1327/60)/60)/24)+DATE(1970,1,1)</f>
        <v>41075.237858796296</v>
      </c>
      <c r="T1327" s="15">
        <f>(((J1327/60)/60)/24)+DATE(1970,1,1)</f>
        <v>41105.237858796296</v>
      </c>
      <c r="U1327" t="b">
        <f>AND(L1327,N1327)</f>
        <v>1</v>
      </c>
    </row>
    <row r="1328" spans="1:21" ht="20" customHeight="1" x14ac:dyDescent="0.35">
      <c r="A1328" s="13">
        <f>F1328/E1328</f>
        <v>1.4132510432681749</v>
      </c>
      <c r="B1328">
        <v>2610</v>
      </c>
      <c r="C1328" s="3" t="s">
        <v>2610</v>
      </c>
      <c r="D1328" s="3" t="s">
        <v>6720</v>
      </c>
      <c r="E1328" s="5">
        <v>22765</v>
      </c>
      <c r="F1328" s="5">
        <v>32172.66</v>
      </c>
      <c r="G1328" t="s">
        <v>8219</v>
      </c>
      <c r="H1328" t="s">
        <v>8224</v>
      </c>
      <c r="I1328" t="s">
        <v>8246</v>
      </c>
      <c r="J1328">
        <v>1471849140</v>
      </c>
      <c r="K1328">
        <v>1468444125</v>
      </c>
      <c r="L1328" t="b">
        <v>1</v>
      </c>
      <c r="M1328">
        <v>577</v>
      </c>
      <c r="N1328" t="b">
        <v>1</v>
      </c>
      <c r="O1328" t="s">
        <v>8301</v>
      </c>
      <c r="P1328" s="9">
        <f>IFERROR(F1328/M1328,"NULL")</f>
        <v>55.758509532062391</v>
      </c>
      <c r="Q1328" t="str">
        <f>LEFT(O1328,SEARCH("/",O1328,1)-1)</f>
        <v>technology</v>
      </c>
      <c r="R1328" t="str">
        <f>RIGHT(O1328,LEN(O1328)-SEARCH("/",O1328,1))</f>
        <v>space exploration</v>
      </c>
      <c r="S1328" s="17">
        <f>(((K1328/60)/60)/24)+DATE(1970,1,1)</f>
        <v>42564.881076388891</v>
      </c>
      <c r="T1328" s="15">
        <f>(((J1328/60)/60)/24)+DATE(1970,1,1)</f>
        <v>42604.290972222225</v>
      </c>
      <c r="U1328" t="b">
        <f>AND(L1328,N1328)</f>
        <v>1</v>
      </c>
    </row>
    <row r="1329" spans="1:21" ht="20" customHeight="1" x14ac:dyDescent="0.35">
      <c r="A1329" s="13">
        <f>F1329/E1329</f>
        <v>27.906363636363636</v>
      </c>
      <c r="B1329">
        <v>2611</v>
      </c>
      <c r="C1329" s="3" t="s">
        <v>2611</v>
      </c>
      <c r="D1329" s="3" t="s">
        <v>6721</v>
      </c>
      <c r="E1329" s="5">
        <v>11000</v>
      </c>
      <c r="F1329" s="5">
        <v>306970</v>
      </c>
      <c r="G1329" t="s">
        <v>8219</v>
      </c>
      <c r="H1329" t="s">
        <v>8236</v>
      </c>
      <c r="I1329" t="s">
        <v>8249</v>
      </c>
      <c r="J1329">
        <v>1483397940</v>
      </c>
      <c r="K1329">
        <v>1480493014</v>
      </c>
      <c r="L1329" t="b">
        <v>1</v>
      </c>
      <c r="M1329">
        <v>3663</v>
      </c>
      <c r="N1329" t="b">
        <v>1</v>
      </c>
      <c r="O1329" t="s">
        <v>8301</v>
      </c>
      <c r="P1329" s="9">
        <f>IFERROR(F1329/M1329,"NULL")</f>
        <v>83.802893802893806</v>
      </c>
      <c r="Q1329" t="str">
        <f>LEFT(O1329,SEARCH("/",O1329,1)-1)</f>
        <v>technology</v>
      </c>
      <c r="R1329" t="str">
        <f>RIGHT(O1329,LEN(O1329)-SEARCH("/",O1329,1))</f>
        <v>space exploration</v>
      </c>
      <c r="S1329" s="17">
        <f>(((K1329/60)/60)/24)+DATE(1970,1,1)</f>
        <v>42704.335810185185</v>
      </c>
      <c r="T1329" s="15">
        <f>(((J1329/60)/60)/24)+DATE(1970,1,1)</f>
        <v>42737.957638888889</v>
      </c>
      <c r="U1329" t="b">
        <f>AND(L1329,N1329)</f>
        <v>1</v>
      </c>
    </row>
    <row r="1330" spans="1:21" ht="20" customHeight="1" x14ac:dyDescent="0.35">
      <c r="A1330" s="13">
        <f>F1330/E1330</f>
        <v>1.7176130000000001</v>
      </c>
      <c r="B1330">
        <v>2612</v>
      </c>
      <c r="C1330" s="3" t="s">
        <v>2612</v>
      </c>
      <c r="D1330" s="3" t="s">
        <v>6722</v>
      </c>
      <c r="E1330" s="5">
        <v>10000</v>
      </c>
      <c r="F1330" s="5">
        <v>17176.13</v>
      </c>
      <c r="G1330" t="s">
        <v>8219</v>
      </c>
      <c r="H1330" t="s">
        <v>8224</v>
      </c>
      <c r="I1330" t="s">
        <v>8246</v>
      </c>
      <c r="J1330">
        <v>1420773970</v>
      </c>
      <c r="K1330">
        <v>1418095570</v>
      </c>
      <c r="L1330" t="b">
        <v>1</v>
      </c>
      <c r="M1330">
        <v>294</v>
      </c>
      <c r="N1330" t="b">
        <v>1</v>
      </c>
      <c r="O1330" t="s">
        <v>8301</v>
      </c>
      <c r="P1330" s="9">
        <f>IFERROR(F1330/M1330,"NULL")</f>
        <v>58.422210884353746</v>
      </c>
      <c r="Q1330" t="str">
        <f>LEFT(O1330,SEARCH("/",O1330,1)-1)</f>
        <v>technology</v>
      </c>
      <c r="R1330" t="str">
        <f>RIGHT(O1330,LEN(O1330)-SEARCH("/",O1330,1))</f>
        <v>space exploration</v>
      </c>
      <c r="S1330" s="17">
        <f>(((K1330/60)/60)/24)+DATE(1970,1,1)</f>
        <v>41982.143171296295</v>
      </c>
      <c r="T1330" s="15">
        <f>(((J1330/60)/60)/24)+DATE(1970,1,1)</f>
        <v>42013.143171296295</v>
      </c>
      <c r="U1330" t="b">
        <f>AND(L1330,N1330)</f>
        <v>1</v>
      </c>
    </row>
    <row r="1331" spans="1:21" ht="20" customHeight="1" x14ac:dyDescent="0.35">
      <c r="A1331" s="13">
        <f>F1331/E1331</f>
        <v>1.0101333333333333</v>
      </c>
      <c r="B1331">
        <v>2613</v>
      </c>
      <c r="C1331" s="3" t="s">
        <v>2613</v>
      </c>
      <c r="D1331" s="3" t="s">
        <v>6723</v>
      </c>
      <c r="E1331" s="5">
        <v>7500</v>
      </c>
      <c r="F1331" s="5">
        <v>7576</v>
      </c>
      <c r="G1331" t="s">
        <v>8219</v>
      </c>
      <c r="H1331" t="s">
        <v>8224</v>
      </c>
      <c r="I1331" t="s">
        <v>8246</v>
      </c>
      <c r="J1331">
        <v>1348256294</v>
      </c>
      <c r="K1331">
        <v>1345664294</v>
      </c>
      <c r="L1331" t="b">
        <v>1</v>
      </c>
      <c r="M1331">
        <v>28</v>
      </c>
      <c r="N1331" t="b">
        <v>1</v>
      </c>
      <c r="O1331" t="s">
        <v>8301</v>
      </c>
      <c r="P1331" s="9">
        <f>IFERROR(F1331/M1331,"NULL")</f>
        <v>270.57142857142856</v>
      </c>
      <c r="Q1331" t="str">
        <f>LEFT(O1331,SEARCH("/",O1331,1)-1)</f>
        <v>technology</v>
      </c>
      <c r="R1331" t="str">
        <f>RIGHT(O1331,LEN(O1331)-SEARCH("/",O1331,1))</f>
        <v>space exploration</v>
      </c>
      <c r="S1331" s="17">
        <f>(((K1331/60)/60)/24)+DATE(1970,1,1)</f>
        <v>41143.81821759259</v>
      </c>
      <c r="T1331" s="15">
        <f>(((J1331/60)/60)/24)+DATE(1970,1,1)</f>
        <v>41173.81821759259</v>
      </c>
      <c r="U1331" t="b">
        <f>AND(L1331,N1331)</f>
        <v>1</v>
      </c>
    </row>
    <row r="1332" spans="1:21" ht="20" customHeight="1" x14ac:dyDescent="0.35">
      <c r="A1332" s="13">
        <f>F1332/E1332</f>
        <v>1.02</v>
      </c>
      <c r="B1332">
        <v>2614</v>
      </c>
      <c r="C1332" s="3" t="s">
        <v>2614</v>
      </c>
      <c r="D1332" s="3" t="s">
        <v>6724</v>
      </c>
      <c r="E1332" s="5">
        <v>10500</v>
      </c>
      <c r="F1332" s="5">
        <v>10710</v>
      </c>
      <c r="G1332" t="s">
        <v>8219</v>
      </c>
      <c r="H1332" t="s">
        <v>8224</v>
      </c>
      <c r="I1332" t="s">
        <v>8246</v>
      </c>
      <c r="J1332">
        <v>1398834000</v>
      </c>
      <c r="K1332">
        <v>1396371612</v>
      </c>
      <c r="L1332" t="b">
        <v>1</v>
      </c>
      <c r="M1332">
        <v>100</v>
      </c>
      <c r="N1332" t="b">
        <v>1</v>
      </c>
      <c r="O1332" t="s">
        <v>8301</v>
      </c>
      <c r="P1332" s="9">
        <f>IFERROR(F1332/M1332,"NULL")</f>
        <v>107.1</v>
      </c>
      <c r="Q1332" t="str">
        <f>LEFT(O1332,SEARCH("/",O1332,1)-1)</f>
        <v>technology</v>
      </c>
      <c r="R1332" t="str">
        <f>RIGHT(O1332,LEN(O1332)-SEARCH("/",O1332,1))</f>
        <v>space exploration</v>
      </c>
      <c r="S1332" s="17">
        <f>(((K1332/60)/60)/24)+DATE(1970,1,1)</f>
        <v>41730.708472222221</v>
      </c>
      <c r="T1332" s="15">
        <f>(((J1332/60)/60)/24)+DATE(1970,1,1)</f>
        <v>41759.208333333336</v>
      </c>
      <c r="U1332" t="b">
        <f>AND(L1332,N1332)</f>
        <v>1</v>
      </c>
    </row>
    <row r="1333" spans="1:21" ht="20" customHeight="1" x14ac:dyDescent="0.35">
      <c r="A1333" s="13">
        <f>F1333/E1333</f>
        <v>1.6976511744127936</v>
      </c>
      <c r="B1333">
        <v>2615</v>
      </c>
      <c r="C1333" s="3" t="s">
        <v>2615</v>
      </c>
      <c r="D1333" s="3" t="s">
        <v>6725</v>
      </c>
      <c r="E1333" s="5">
        <v>2001</v>
      </c>
      <c r="F1333" s="5">
        <v>3397</v>
      </c>
      <c r="G1333" t="s">
        <v>8219</v>
      </c>
      <c r="H1333" t="s">
        <v>8225</v>
      </c>
      <c r="I1333" t="s">
        <v>8247</v>
      </c>
      <c r="J1333">
        <v>1462017600</v>
      </c>
      <c r="K1333">
        <v>1458820564</v>
      </c>
      <c r="L1333" t="b">
        <v>0</v>
      </c>
      <c r="M1333">
        <v>72</v>
      </c>
      <c r="N1333" t="b">
        <v>1</v>
      </c>
      <c r="O1333" t="s">
        <v>8301</v>
      </c>
      <c r="P1333" s="9">
        <f>IFERROR(F1333/M1333,"NULL")</f>
        <v>47.180555555555557</v>
      </c>
      <c r="Q1333" t="str">
        <f>LEFT(O1333,SEARCH("/",O1333,1)-1)</f>
        <v>technology</v>
      </c>
      <c r="R1333" t="str">
        <f>RIGHT(O1333,LEN(O1333)-SEARCH("/",O1333,1))</f>
        <v>space exploration</v>
      </c>
      <c r="S1333" s="17">
        <f>(((K1333/60)/60)/24)+DATE(1970,1,1)</f>
        <v>42453.49726851852</v>
      </c>
      <c r="T1333" s="15">
        <f>(((J1333/60)/60)/24)+DATE(1970,1,1)</f>
        <v>42490.5</v>
      </c>
      <c r="U1333" t="b">
        <f>AND(L1333,N1333)</f>
        <v>0</v>
      </c>
    </row>
    <row r="1334" spans="1:21" ht="20" customHeight="1" x14ac:dyDescent="0.35">
      <c r="A1334" s="13">
        <f>F1334/E1334</f>
        <v>1.14534</v>
      </c>
      <c r="B1334">
        <v>2616</v>
      </c>
      <c r="C1334" s="3" t="s">
        <v>2616</v>
      </c>
      <c r="D1334" s="3" t="s">
        <v>6726</v>
      </c>
      <c r="E1334" s="5">
        <v>25000</v>
      </c>
      <c r="F1334" s="5">
        <v>28633.5</v>
      </c>
      <c r="G1334" t="s">
        <v>8219</v>
      </c>
      <c r="H1334" t="s">
        <v>8224</v>
      </c>
      <c r="I1334" t="s">
        <v>8246</v>
      </c>
      <c r="J1334">
        <v>1440546729</v>
      </c>
      <c r="K1334">
        <v>1437954729</v>
      </c>
      <c r="L1334" t="b">
        <v>1</v>
      </c>
      <c r="M1334">
        <v>238</v>
      </c>
      <c r="N1334" t="b">
        <v>1</v>
      </c>
      <c r="O1334" t="s">
        <v>8301</v>
      </c>
      <c r="P1334" s="9">
        <f>IFERROR(F1334/M1334,"NULL")</f>
        <v>120.30882352941177</v>
      </c>
      <c r="Q1334" t="str">
        <f>LEFT(O1334,SEARCH("/",O1334,1)-1)</f>
        <v>technology</v>
      </c>
      <c r="R1334" t="str">
        <f>RIGHT(O1334,LEN(O1334)-SEARCH("/",O1334,1))</f>
        <v>space exploration</v>
      </c>
      <c r="S1334" s="17">
        <f>(((K1334/60)/60)/24)+DATE(1970,1,1)</f>
        <v>42211.99454861111</v>
      </c>
      <c r="T1334" s="15">
        <f>(((J1334/60)/60)/24)+DATE(1970,1,1)</f>
        <v>42241.99454861111</v>
      </c>
      <c r="U1334" t="b">
        <f>AND(L1334,N1334)</f>
        <v>1</v>
      </c>
    </row>
    <row r="1335" spans="1:21" ht="20" customHeight="1" x14ac:dyDescent="0.35">
      <c r="A1335" s="13">
        <f>F1335/E1335</f>
        <v>8.7759999999999998</v>
      </c>
      <c r="B1335">
        <v>2617</v>
      </c>
      <c r="C1335" s="3" t="s">
        <v>2617</v>
      </c>
      <c r="D1335" s="3" t="s">
        <v>6727</v>
      </c>
      <c r="E1335" s="5">
        <v>500</v>
      </c>
      <c r="F1335" s="5">
        <v>4388</v>
      </c>
      <c r="G1335" t="s">
        <v>8219</v>
      </c>
      <c r="H1335" t="s">
        <v>8224</v>
      </c>
      <c r="I1335" t="s">
        <v>8246</v>
      </c>
      <c r="J1335">
        <v>1413838751</v>
      </c>
      <c r="K1335">
        <v>1411246751</v>
      </c>
      <c r="L1335" t="b">
        <v>1</v>
      </c>
      <c r="M1335">
        <v>159</v>
      </c>
      <c r="N1335" t="b">
        <v>1</v>
      </c>
      <c r="O1335" t="s">
        <v>8301</v>
      </c>
      <c r="P1335" s="9">
        <f>IFERROR(F1335/M1335,"NULL")</f>
        <v>27.59748427672956</v>
      </c>
      <c r="Q1335" t="str">
        <f>LEFT(O1335,SEARCH("/",O1335,1)-1)</f>
        <v>technology</v>
      </c>
      <c r="R1335" t="str">
        <f>RIGHT(O1335,LEN(O1335)-SEARCH("/",O1335,1))</f>
        <v>space exploration</v>
      </c>
      <c r="S1335" s="17">
        <f>(((K1335/60)/60)/24)+DATE(1970,1,1)</f>
        <v>41902.874432870369</v>
      </c>
      <c r="T1335" s="15">
        <f>(((J1335/60)/60)/24)+DATE(1970,1,1)</f>
        <v>41932.874432870369</v>
      </c>
      <c r="U1335" t="b">
        <f>AND(L1335,N1335)</f>
        <v>1</v>
      </c>
    </row>
    <row r="1336" spans="1:21" ht="20" customHeight="1" x14ac:dyDescent="0.35">
      <c r="A1336" s="13">
        <f>F1336/E1336</f>
        <v>1.0538666666666667</v>
      </c>
      <c r="B1336">
        <v>2618</v>
      </c>
      <c r="C1336" s="3" t="s">
        <v>2618</v>
      </c>
      <c r="D1336" s="3" t="s">
        <v>6728</v>
      </c>
      <c r="E1336" s="5">
        <v>15000</v>
      </c>
      <c r="F1336" s="5">
        <v>15808</v>
      </c>
      <c r="G1336" t="s">
        <v>8219</v>
      </c>
      <c r="H1336" t="s">
        <v>8224</v>
      </c>
      <c r="I1336" t="s">
        <v>8246</v>
      </c>
      <c r="J1336">
        <v>1449000061</v>
      </c>
      <c r="K1336">
        <v>1443812461</v>
      </c>
      <c r="L1336" t="b">
        <v>1</v>
      </c>
      <c r="M1336">
        <v>77</v>
      </c>
      <c r="N1336" t="b">
        <v>1</v>
      </c>
      <c r="O1336" t="s">
        <v>8301</v>
      </c>
      <c r="P1336" s="9">
        <f>IFERROR(F1336/M1336,"NULL")</f>
        <v>205.2987012987013</v>
      </c>
      <c r="Q1336" t="str">
        <f>LEFT(O1336,SEARCH("/",O1336,1)-1)</f>
        <v>technology</v>
      </c>
      <c r="R1336" t="str">
        <f>RIGHT(O1336,LEN(O1336)-SEARCH("/",O1336,1))</f>
        <v>space exploration</v>
      </c>
      <c r="S1336" s="17">
        <f>(((K1336/60)/60)/24)+DATE(1970,1,1)</f>
        <v>42279.792372685188</v>
      </c>
      <c r="T1336" s="15">
        <f>(((J1336/60)/60)/24)+DATE(1970,1,1)</f>
        <v>42339.834039351852</v>
      </c>
      <c r="U1336" t="b">
        <f>AND(L1336,N1336)</f>
        <v>1</v>
      </c>
    </row>
    <row r="1337" spans="1:21" ht="20" customHeight="1" x14ac:dyDescent="0.35">
      <c r="A1337" s="13">
        <f>F1337/E1337</f>
        <v>1.8839999999999999</v>
      </c>
      <c r="B1337">
        <v>2619</v>
      </c>
      <c r="C1337" s="3" t="s">
        <v>2619</v>
      </c>
      <c r="D1337" s="3" t="s">
        <v>6729</v>
      </c>
      <c r="E1337" s="5">
        <v>1000</v>
      </c>
      <c r="F1337" s="5">
        <v>1884</v>
      </c>
      <c r="G1337" t="s">
        <v>8219</v>
      </c>
      <c r="H1337" t="s">
        <v>8224</v>
      </c>
      <c r="I1337" t="s">
        <v>8246</v>
      </c>
      <c r="J1337">
        <v>1445598000</v>
      </c>
      <c r="K1337">
        <v>1443302004</v>
      </c>
      <c r="L1337" t="b">
        <v>1</v>
      </c>
      <c r="M1337">
        <v>53</v>
      </c>
      <c r="N1337" t="b">
        <v>1</v>
      </c>
      <c r="O1337" t="s">
        <v>8301</v>
      </c>
      <c r="P1337" s="9">
        <f>IFERROR(F1337/M1337,"NULL")</f>
        <v>35.547169811320757</v>
      </c>
      <c r="Q1337" t="str">
        <f>LEFT(O1337,SEARCH("/",O1337,1)-1)</f>
        <v>technology</v>
      </c>
      <c r="R1337" t="str">
        <f>RIGHT(O1337,LEN(O1337)-SEARCH("/",O1337,1))</f>
        <v>space exploration</v>
      </c>
      <c r="S1337" s="17">
        <f>(((K1337/60)/60)/24)+DATE(1970,1,1)</f>
        <v>42273.884305555555</v>
      </c>
      <c r="T1337" s="15">
        <f>(((J1337/60)/60)/24)+DATE(1970,1,1)</f>
        <v>42300.458333333328</v>
      </c>
      <c r="U1337" t="b">
        <f>AND(L1337,N1337)</f>
        <v>1</v>
      </c>
    </row>
    <row r="1338" spans="1:21" ht="20" customHeight="1" x14ac:dyDescent="0.35">
      <c r="A1338" s="13">
        <f>F1338/E1338</f>
        <v>1.436523076923077</v>
      </c>
      <c r="B1338">
        <v>2620</v>
      </c>
      <c r="C1338" s="3" t="s">
        <v>2620</v>
      </c>
      <c r="D1338" s="3" t="s">
        <v>6730</v>
      </c>
      <c r="E1338" s="5">
        <v>65000</v>
      </c>
      <c r="F1338" s="5">
        <v>93374</v>
      </c>
      <c r="G1338" t="s">
        <v>8219</v>
      </c>
      <c r="H1338" t="s">
        <v>8226</v>
      </c>
      <c r="I1338" t="s">
        <v>8248</v>
      </c>
      <c r="J1338">
        <v>1444525200</v>
      </c>
      <c r="K1338">
        <v>1441339242</v>
      </c>
      <c r="L1338" t="b">
        <v>1</v>
      </c>
      <c r="M1338">
        <v>1251</v>
      </c>
      <c r="N1338" t="b">
        <v>1</v>
      </c>
      <c r="O1338" t="s">
        <v>8301</v>
      </c>
      <c r="P1338" s="9">
        <f>IFERROR(F1338/M1338,"NULL")</f>
        <v>74.639488409272587</v>
      </c>
      <c r="Q1338" t="str">
        <f>LEFT(O1338,SEARCH("/",O1338,1)-1)</f>
        <v>technology</v>
      </c>
      <c r="R1338" t="str">
        <f>RIGHT(O1338,LEN(O1338)-SEARCH("/",O1338,1))</f>
        <v>space exploration</v>
      </c>
      <c r="S1338" s="17">
        <f>(((K1338/60)/60)/24)+DATE(1970,1,1)</f>
        <v>42251.16715277778</v>
      </c>
      <c r="T1338" s="15">
        <f>(((J1338/60)/60)/24)+DATE(1970,1,1)</f>
        <v>42288.041666666672</v>
      </c>
      <c r="U1338" t="b">
        <f>AND(L1338,N1338)</f>
        <v>1</v>
      </c>
    </row>
    <row r="1339" spans="1:21" ht="20" customHeight="1" x14ac:dyDescent="0.35">
      <c r="A1339" s="13">
        <f>F1339/E1339</f>
        <v>1.4588000000000001</v>
      </c>
      <c r="B1339">
        <v>2621</v>
      </c>
      <c r="C1339" s="3" t="s">
        <v>2621</v>
      </c>
      <c r="D1339" s="3" t="s">
        <v>6731</v>
      </c>
      <c r="E1339" s="5">
        <v>15000</v>
      </c>
      <c r="F1339" s="5">
        <v>21882</v>
      </c>
      <c r="G1339" t="s">
        <v>8219</v>
      </c>
      <c r="H1339" t="s">
        <v>8224</v>
      </c>
      <c r="I1339" t="s">
        <v>8246</v>
      </c>
      <c r="J1339">
        <v>1432230988</v>
      </c>
      <c r="K1339">
        <v>1429638988</v>
      </c>
      <c r="L1339" t="b">
        <v>1</v>
      </c>
      <c r="M1339">
        <v>465</v>
      </c>
      <c r="N1339" t="b">
        <v>1</v>
      </c>
      <c r="O1339" t="s">
        <v>8301</v>
      </c>
      <c r="P1339" s="9">
        <f>IFERROR(F1339/M1339,"NULL")</f>
        <v>47.058064516129029</v>
      </c>
      <c r="Q1339" t="str">
        <f>LEFT(O1339,SEARCH("/",O1339,1)-1)</f>
        <v>technology</v>
      </c>
      <c r="R1339" t="str">
        <f>RIGHT(O1339,LEN(O1339)-SEARCH("/",O1339,1))</f>
        <v>space exploration</v>
      </c>
      <c r="S1339" s="17">
        <f>(((K1339/60)/60)/24)+DATE(1970,1,1)</f>
        <v>42115.74754629629</v>
      </c>
      <c r="T1339" s="15">
        <f>(((J1339/60)/60)/24)+DATE(1970,1,1)</f>
        <v>42145.74754629629</v>
      </c>
      <c r="U1339" t="b">
        <f>AND(L1339,N1339)</f>
        <v>1</v>
      </c>
    </row>
    <row r="1340" spans="1:21" ht="20" customHeight="1" x14ac:dyDescent="0.35">
      <c r="A1340" s="13">
        <f>F1340/E1340</f>
        <v>1.3118399999999999</v>
      </c>
      <c r="B1340">
        <v>2622</v>
      </c>
      <c r="C1340" s="3" t="s">
        <v>2622</v>
      </c>
      <c r="D1340" s="3" t="s">
        <v>6732</v>
      </c>
      <c r="E1340" s="5">
        <v>1500</v>
      </c>
      <c r="F1340" s="5">
        <v>1967.76</v>
      </c>
      <c r="G1340" t="s">
        <v>8219</v>
      </c>
      <c r="H1340" t="s">
        <v>8237</v>
      </c>
      <c r="I1340" t="s">
        <v>8249</v>
      </c>
      <c r="J1340">
        <v>1483120216</v>
      </c>
      <c r="K1340">
        <v>1479232216</v>
      </c>
      <c r="L1340" t="b">
        <v>0</v>
      </c>
      <c r="M1340">
        <v>74</v>
      </c>
      <c r="N1340" t="b">
        <v>1</v>
      </c>
      <c r="O1340" t="s">
        <v>8301</v>
      </c>
      <c r="P1340" s="9">
        <f>IFERROR(F1340/M1340,"NULL")</f>
        <v>26.591351351351353</v>
      </c>
      <c r="Q1340" t="str">
        <f>LEFT(O1340,SEARCH("/",O1340,1)-1)</f>
        <v>technology</v>
      </c>
      <c r="R1340" t="str">
        <f>RIGHT(O1340,LEN(O1340)-SEARCH("/",O1340,1))</f>
        <v>space exploration</v>
      </c>
      <c r="S1340" s="17">
        <f>(((K1340/60)/60)/24)+DATE(1970,1,1)</f>
        <v>42689.74324074074</v>
      </c>
      <c r="T1340" s="15">
        <f>(((J1340/60)/60)/24)+DATE(1970,1,1)</f>
        <v>42734.74324074074</v>
      </c>
      <c r="U1340" t="b">
        <f>AND(L1340,N1340)</f>
        <v>0</v>
      </c>
    </row>
    <row r="1341" spans="1:21" ht="20" customHeight="1" x14ac:dyDescent="0.35">
      <c r="A1341" s="13">
        <f>F1341/E1341</f>
        <v>1.1399999999999999</v>
      </c>
      <c r="B1341">
        <v>2623</v>
      </c>
      <c r="C1341" s="3" t="s">
        <v>2623</v>
      </c>
      <c r="D1341" s="3" t="s">
        <v>6733</v>
      </c>
      <c r="E1341" s="5">
        <v>2000</v>
      </c>
      <c r="F1341" s="5">
        <v>2280</v>
      </c>
      <c r="G1341" t="s">
        <v>8219</v>
      </c>
      <c r="H1341" t="s">
        <v>8224</v>
      </c>
      <c r="I1341" t="s">
        <v>8246</v>
      </c>
      <c r="J1341">
        <v>1480658966</v>
      </c>
      <c r="K1341">
        <v>1479449366</v>
      </c>
      <c r="L1341" t="b">
        <v>0</v>
      </c>
      <c r="M1341">
        <v>62</v>
      </c>
      <c r="N1341" t="b">
        <v>1</v>
      </c>
      <c r="O1341" t="s">
        <v>8301</v>
      </c>
      <c r="P1341" s="9">
        <f>IFERROR(F1341/M1341,"NULL")</f>
        <v>36.774193548387096</v>
      </c>
      <c r="Q1341" t="str">
        <f>LEFT(O1341,SEARCH("/",O1341,1)-1)</f>
        <v>technology</v>
      </c>
      <c r="R1341" t="str">
        <f>RIGHT(O1341,LEN(O1341)-SEARCH("/",O1341,1))</f>
        <v>space exploration</v>
      </c>
      <c r="S1341" s="17">
        <f>(((K1341/60)/60)/24)+DATE(1970,1,1)</f>
        <v>42692.256550925929</v>
      </c>
      <c r="T1341" s="15">
        <f>(((J1341/60)/60)/24)+DATE(1970,1,1)</f>
        <v>42706.256550925929</v>
      </c>
      <c r="U1341" t="b">
        <f>AND(L1341,N1341)</f>
        <v>0</v>
      </c>
    </row>
    <row r="1342" spans="1:21" ht="20" customHeight="1" x14ac:dyDescent="0.35">
      <c r="A1342" s="13">
        <f>F1342/E1342</f>
        <v>13.794206249999998</v>
      </c>
      <c r="B1342">
        <v>2624</v>
      </c>
      <c r="C1342" s="3" t="s">
        <v>2624</v>
      </c>
      <c r="D1342" s="3" t="s">
        <v>6734</v>
      </c>
      <c r="E1342" s="5">
        <v>8000</v>
      </c>
      <c r="F1342" s="5">
        <v>110353.65</v>
      </c>
      <c r="G1342" t="s">
        <v>8219</v>
      </c>
      <c r="H1342" t="s">
        <v>8224</v>
      </c>
      <c r="I1342" t="s">
        <v>8246</v>
      </c>
      <c r="J1342">
        <v>1347530822</v>
      </c>
      <c r="K1342">
        <v>1345716422</v>
      </c>
      <c r="L1342" t="b">
        <v>0</v>
      </c>
      <c r="M1342">
        <v>3468</v>
      </c>
      <c r="N1342" t="b">
        <v>1</v>
      </c>
      <c r="O1342" t="s">
        <v>8301</v>
      </c>
      <c r="P1342" s="9">
        <f>IFERROR(F1342/M1342,"NULL")</f>
        <v>31.820544982698959</v>
      </c>
      <c r="Q1342" t="str">
        <f>LEFT(O1342,SEARCH("/",O1342,1)-1)</f>
        <v>technology</v>
      </c>
      <c r="R1342" t="str">
        <f>RIGHT(O1342,LEN(O1342)-SEARCH("/",O1342,1))</f>
        <v>space exploration</v>
      </c>
      <c r="S1342" s="17">
        <f>(((K1342/60)/60)/24)+DATE(1970,1,1)</f>
        <v>41144.42155092593</v>
      </c>
      <c r="T1342" s="15">
        <f>(((J1342/60)/60)/24)+DATE(1970,1,1)</f>
        <v>41165.42155092593</v>
      </c>
      <c r="U1342" t="b">
        <f>AND(L1342,N1342)</f>
        <v>0</v>
      </c>
    </row>
    <row r="1343" spans="1:21" ht="20" customHeight="1" x14ac:dyDescent="0.35">
      <c r="A1343" s="13">
        <f>F1343/E1343</f>
        <v>9.56</v>
      </c>
      <c r="B1343">
        <v>2625</v>
      </c>
      <c r="C1343" s="3" t="s">
        <v>2625</v>
      </c>
      <c r="D1343" s="3" t="s">
        <v>6735</v>
      </c>
      <c r="E1343" s="5">
        <v>150</v>
      </c>
      <c r="F1343" s="5">
        <v>1434</v>
      </c>
      <c r="G1343" t="s">
        <v>8219</v>
      </c>
      <c r="H1343" t="s">
        <v>8236</v>
      </c>
      <c r="I1343" t="s">
        <v>8249</v>
      </c>
      <c r="J1343">
        <v>1478723208</v>
      </c>
      <c r="K1343">
        <v>1476559608</v>
      </c>
      <c r="L1343" t="b">
        <v>0</v>
      </c>
      <c r="M1343">
        <v>52</v>
      </c>
      <c r="N1343" t="b">
        <v>1</v>
      </c>
      <c r="O1343" t="s">
        <v>8301</v>
      </c>
      <c r="P1343" s="9">
        <f>IFERROR(F1343/M1343,"NULL")</f>
        <v>27.576923076923077</v>
      </c>
      <c r="Q1343" t="str">
        <f>LEFT(O1343,SEARCH("/",O1343,1)-1)</f>
        <v>technology</v>
      </c>
      <c r="R1343" t="str">
        <f>RIGHT(O1343,LEN(O1343)-SEARCH("/",O1343,1))</f>
        <v>space exploration</v>
      </c>
      <c r="S1343" s="17">
        <f>(((K1343/60)/60)/24)+DATE(1970,1,1)</f>
        <v>42658.810277777782</v>
      </c>
      <c r="T1343" s="15">
        <f>(((J1343/60)/60)/24)+DATE(1970,1,1)</f>
        <v>42683.851944444439</v>
      </c>
      <c r="U1343" t="b">
        <f>AND(L1343,N1343)</f>
        <v>0</v>
      </c>
    </row>
    <row r="1344" spans="1:21" ht="20" customHeight="1" x14ac:dyDescent="0.35">
      <c r="A1344" s="13">
        <f>F1344/E1344</f>
        <v>1.1200000000000001</v>
      </c>
      <c r="B1344">
        <v>2626</v>
      </c>
      <c r="C1344" s="3" t="s">
        <v>2626</v>
      </c>
      <c r="D1344" s="3" t="s">
        <v>6736</v>
      </c>
      <c r="E1344" s="5">
        <v>2500</v>
      </c>
      <c r="F1344" s="5">
        <v>2800</v>
      </c>
      <c r="G1344" t="s">
        <v>8219</v>
      </c>
      <c r="H1344" t="s">
        <v>8224</v>
      </c>
      <c r="I1344" t="s">
        <v>8246</v>
      </c>
      <c r="J1344">
        <v>1433343869</v>
      </c>
      <c r="K1344">
        <v>1430751869</v>
      </c>
      <c r="L1344" t="b">
        <v>0</v>
      </c>
      <c r="M1344">
        <v>50</v>
      </c>
      <c r="N1344" t="b">
        <v>1</v>
      </c>
      <c r="O1344" t="s">
        <v>8301</v>
      </c>
      <c r="P1344" s="9">
        <f>IFERROR(F1344/M1344,"NULL")</f>
        <v>56</v>
      </c>
      <c r="Q1344" t="str">
        <f>LEFT(O1344,SEARCH("/",O1344,1)-1)</f>
        <v>technology</v>
      </c>
      <c r="R1344" t="str">
        <f>RIGHT(O1344,LEN(O1344)-SEARCH("/",O1344,1))</f>
        <v>space exploration</v>
      </c>
      <c r="S1344" s="17">
        <f>(((K1344/60)/60)/24)+DATE(1970,1,1)</f>
        <v>42128.628113425926</v>
      </c>
      <c r="T1344" s="15">
        <f>(((J1344/60)/60)/24)+DATE(1970,1,1)</f>
        <v>42158.628113425926</v>
      </c>
      <c r="U1344" t="b">
        <f>AND(L1344,N1344)</f>
        <v>0</v>
      </c>
    </row>
    <row r="1345" spans="1:21" ht="20" customHeight="1" x14ac:dyDescent="0.35">
      <c r="A1345" s="13">
        <f>F1345/E1345</f>
        <v>6.4666666666666668</v>
      </c>
      <c r="B1345">
        <v>2627</v>
      </c>
      <c r="C1345" s="3" t="s">
        <v>2627</v>
      </c>
      <c r="D1345" s="3" t="s">
        <v>6737</v>
      </c>
      <c r="E1345" s="5">
        <v>150</v>
      </c>
      <c r="F1345" s="5">
        <v>970</v>
      </c>
      <c r="G1345" t="s">
        <v>8219</v>
      </c>
      <c r="H1345" t="s">
        <v>8224</v>
      </c>
      <c r="I1345" t="s">
        <v>8246</v>
      </c>
      <c r="J1345">
        <v>1448571261</v>
      </c>
      <c r="K1345">
        <v>1445975661</v>
      </c>
      <c r="L1345" t="b">
        <v>0</v>
      </c>
      <c r="M1345">
        <v>45</v>
      </c>
      <c r="N1345" t="b">
        <v>1</v>
      </c>
      <c r="O1345" t="s">
        <v>8301</v>
      </c>
      <c r="P1345" s="9">
        <f>IFERROR(F1345/M1345,"NULL")</f>
        <v>21.555555555555557</v>
      </c>
      <c r="Q1345" t="str">
        <f>LEFT(O1345,SEARCH("/",O1345,1)-1)</f>
        <v>technology</v>
      </c>
      <c r="R1345" t="str">
        <f>RIGHT(O1345,LEN(O1345)-SEARCH("/",O1345,1))</f>
        <v>space exploration</v>
      </c>
      <c r="S1345" s="17">
        <f>(((K1345/60)/60)/24)+DATE(1970,1,1)</f>
        <v>42304.829409722224</v>
      </c>
      <c r="T1345" s="15">
        <f>(((J1345/60)/60)/24)+DATE(1970,1,1)</f>
        <v>42334.871076388896</v>
      </c>
      <c r="U1345" t="b">
        <f>AND(L1345,N1345)</f>
        <v>0</v>
      </c>
    </row>
    <row r="1346" spans="1:21" ht="20" customHeight="1" x14ac:dyDescent="0.35">
      <c r="A1346" s="13">
        <f>F1346/E1346</f>
        <v>1.1036948748510131</v>
      </c>
      <c r="B1346">
        <v>2628</v>
      </c>
      <c r="C1346" s="3" t="s">
        <v>2628</v>
      </c>
      <c r="D1346" s="3" t="s">
        <v>6738</v>
      </c>
      <c r="E1346" s="5">
        <v>839</v>
      </c>
      <c r="F1346" s="5">
        <v>926</v>
      </c>
      <c r="G1346" t="s">
        <v>8219</v>
      </c>
      <c r="H1346" t="s">
        <v>8224</v>
      </c>
      <c r="I1346" t="s">
        <v>8246</v>
      </c>
      <c r="J1346">
        <v>1417389067</v>
      </c>
      <c r="K1346">
        <v>1415661067</v>
      </c>
      <c r="L1346" t="b">
        <v>0</v>
      </c>
      <c r="M1346">
        <v>21</v>
      </c>
      <c r="N1346" t="b">
        <v>1</v>
      </c>
      <c r="O1346" t="s">
        <v>8301</v>
      </c>
      <c r="P1346" s="9">
        <f>IFERROR(F1346/M1346,"NULL")</f>
        <v>44.095238095238095</v>
      </c>
      <c r="Q1346" t="str">
        <f>LEFT(O1346,SEARCH("/",O1346,1)-1)</f>
        <v>technology</v>
      </c>
      <c r="R1346" t="str">
        <f>RIGHT(O1346,LEN(O1346)-SEARCH("/",O1346,1))</f>
        <v>space exploration</v>
      </c>
      <c r="S1346" s="17">
        <f>(((K1346/60)/60)/24)+DATE(1970,1,1)</f>
        <v>41953.966053240743</v>
      </c>
      <c r="T1346" s="15">
        <f>(((J1346/60)/60)/24)+DATE(1970,1,1)</f>
        <v>41973.966053240743</v>
      </c>
      <c r="U1346" t="b">
        <f>AND(L1346,N1346)</f>
        <v>0</v>
      </c>
    </row>
    <row r="1347" spans="1:21" ht="20" customHeight="1" x14ac:dyDescent="0.35">
      <c r="A1347" s="13">
        <f>F1347/E1347</f>
        <v>1.2774000000000001</v>
      </c>
      <c r="B1347">
        <v>2629</v>
      </c>
      <c r="C1347" s="3" t="s">
        <v>2629</v>
      </c>
      <c r="D1347" s="3" t="s">
        <v>6739</v>
      </c>
      <c r="E1347" s="5">
        <v>5000</v>
      </c>
      <c r="F1347" s="5">
        <v>6387</v>
      </c>
      <c r="G1347" t="s">
        <v>8219</v>
      </c>
      <c r="H1347" t="s">
        <v>8225</v>
      </c>
      <c r="I1347" t="s">
        <v>8247</v>
      </c>
      <c r="J1347">
        <v>1431608122</v>
      </c>
      <c r="K1347">
        <v>1429016122</v>
      </c>
      <c r="L1347" t="b">
        <v>0</v>
      </c>
      <c r="M1347">
        <v>100</v>
      </c>
      <c r="N1347" t="b">
        <v>1</v>
      </c>
      <c r="O1347" t="s">
        <v>8301</v>
      </c>
      <c r="P1347" s="9">
        <f>IFERROR(F1347/M1347,"NULL")</f>
        <v>63.87</v>
      </c>
      <c r="Q1347" t="str">
        <f>LEFT(O1347,SEARCH("/",O1347,1)-1)</f>
        <v>technology</v>
      </c>
      <c r="R1347" t="str">
        <f>RIGHT(O1347,LEN(O1347)-SEARCH("/",O1347,1))</f>
        <v>space exploration</v>
      </c>
      <c r="S1347" s="17">
        <f>(((K1347/60)/60)/24)+DATE(1970,1,1)</f>
        <v>42108.538449074069</v>
      </c>
      <c r="T1347" s="15">
        <f>(((J1347/60)/60)/24)+DATE(1970,1,1)</f>
        <v>42138.538449074069</v>
      </c>
      <c r="U1347" t="b">
        <f>AND(L1347,N1347)</f>
        <v>0</v>
      </c>
    </row>
    <row r="1348" spans="1:21" ht="20" customHeight="1" x14ac:dyDescent="0.35">
      <c r="A1348" s="13">
        <f>F1348/E1348</f>
        <v>1.579</v>
      </c>
      <c r="B1348">
        <v>2630</v>
      </c>
      <c r="C1348" s="3" t="s">
        <v>2630</v>
      </c>
      <c r="D1348" s="3" t="s">
        <v>6740</v>
      </c>
      <c r="E1348" s="5">
        <v>2000</v>
      </c>
      <c r="F1348" s="5">
        <v>3158</v>
      </c>
      <c r="G1348" t="s">
        <v>8219</v>
      </c>
      <c r="H1348" t="s">
        <v>8226</v>
      </c>
      <c r="I1348" t="s">
        <v>8248</v>
      </c>
      <c r="J1348">
        <v>1467280800</v>
      </c>
      <c r="K1348">
        <v>1464921112</v>
      </c>
      <c r="L1348" t="b">
        <v>0</v>
      </c>
      <c r="M1348">
        <v>81</v>
      </c>
      <c r="N1348" t="b">
        <v>1</v>
      </c>
      <c r="O1348" t="s">
        <v>8301</v>
      </c>
      <c r="P1348" s="9">
        <f>IFERROR(F1348/M1348,"NULL")</f>
        <v>38.987654320987652</v>
      </c>
      <c r="Q1348" t="str">
        <f>LEFT(O1348,SEARCH("/",O1348,1)-1)</f>
        <v>technology</v>
      </c>
      <c r="R1348" t="str">
        <f>RIGHT(O1348,LEN(O1348)-SEARCH("/",O1348,1))</f>
        <v>space exploration</v>
      </c>
      <c r="S1348" s="17">
        <f>(((K1348/60)/60)/24)+DATE(1970,1,1)</f>
        <v>42524.105462962965</v>
      </c>
      <c r="T1348" s="15">
        <f>(((J1348/60)/60)/24)+DATE(1970,1,1)</f>
        <v>42551.416666666672</v>
      </c>
      <c r="U1348" t="b">
        <f>AND(L1348,N1348)</f>
        <v>0</v>
      </c>
    </row>
    <row r="1349" spans="1:21" ht="20" customHeight="1" x14ac:dyDescent="0.35">
      <c r="A1349" s="13">
        <f>F1349/E1349</f>
        <v>1.1466525000000001</v>
      </c>
      <c r="B1349">
        <v>2631</v>
      </c>
      <c r="C1349" s="3" t="s">
        <v>2631</v>
      </c>
      <c r="D1349" s="3" t="s">
        <v>6741</v>
      </c>
      <c r="E1349" s="5">
        <v>20000</v>
      </c>
      <c r="F1349" s="5">
        <v>22933.05</v>
      </c>
      <c r="G1349" t="s">
        <v>8219</v>
      </c>
      <c r="H1349" t="s">
        <v>8224</v>
      </c>
      <c r="I1349" t="s">
        <v>8246</v>
      </c>
      <c r="J1349">
        <v>1440907427</v>
      </c>
      <c r="K1349">
        <v>1438488227</v>
      </c>
      <c r="L1349" t="b">
        <v>0</v>
      </c>
      <c r="M1349">
        <v>286</v>
      </c>
      <c r="N1349" t="b">
        <v>1</v>
      </c>
      <c r="O1349" t="s">
        <v>8301</v>
      </c>
      <c r="P1349" s="9">
        <f>IFERROR(F1349/M1349,"NULL")</f>
        <v>80.185489510489504</v>
      </c>
      <c r="Q1349" t="str">
        <f>LEFT(O1349,SEARCH("/",O1349,1)-1)</f>
        <v>technology</v>
      </c>
      <c r="R1349" t="str">
        <f>RIGHT(O1349,LEN(O1349)-SEARCH("/",O1349,1))</f>
        <v>space exploration</v>
      </c>
      <c r="S1349" s="17">
        <f>(((K1349/60)/60)/24)+DATE(1970,1,1)</f>
        <v>42218.169293981482</v>
      </c>
      <c r="T1349" s="15">
        <f>(((J1349/60)/60)/24)+DATE(1970,1,1)</f>
        <v>42246.169293981482</v>
      </c>
      <c r="U1349" t="b">
        <f>AND(L1349,N1349)</f>
        <v>0</v>
      </c>
    </row>
    <row r="1350" spans="1:21" ht="20" customHeight="1" x14ac:dyDescent="0.35">
      <c r="A1350" s="13">
        <f>F1350/E1350</f>
        <v>1.3700934579439252</v>
      </c>
      <c r="B1350">
        <v>2632</v>
      </c>
      <c r="C1350" s="3" t="s">
        <v>2632</v>
      </c>
      <c r="D1350" s="3" t="s">
        <v>6742</v>
      </c>
      <c r="E1350" s="5">
        <v>1070</v>
      </c>
      <c r="F1350" s="5">
        <v>1466</v>
      </c>
      <c r="G1350" t="s">
        <v>8219</v>
      </c>
      <c r="H1350" t="s">
        <v>8224</v>
      </c>
      <c r="I1350" t="s">
        <v>8246</v>
      </c>
      <c r="J1350">
        <v>1464485339</v>
      </c>
      <c r="K1350">
        <v>1462325339</v>
      </c>
      <c r="L1350" t="b">
        <v>0</v>
      </c>
      <c r="M1350">
        <v>42</v>
      </c>
      <c r="N1350" t="b">
        <v>1</v>
      </c>
      <c r="O1350" t="s">
        <v>8301</v>
      </c>
      <c r="P1350" s="9">
        <f>IFERROR(F1350/M1350,"NULL")</f>
        <v>34.904761904761905</v>
      </c>
      <c r="Q1350" t="str">
        <f>LEFT(O1350,SEARCH("/",O1350,1)-1)</f>
        <v>technology</v>
      </c>
      <c r="R1350" t="str">
        <f>RIGHT(O1350,LEN(O1350)-SEARCH("/",O1350,1))</f>
        <v>space exploration</v>
      </c>
      <c r="S1350" s="17">
        <f>(((K1350/60)/60)/24)+DATE(1970,1,1)</f>
        <v>42494.061793981484</v>
      </c>
      <c r="T1350" s="15">
        <f>(((J1350/60)/60)/24)+DATE(1970,1,1)</f>
        <v>42519.061793981484</v>
      </c>
      <c r="U1350" t="b">
        <f>AND(L1350,N1350)</f>
        <v>0</v>
      </c>
    </row>
    <row r="1351" spans="1:21" ht="20" customHeight="1" x14ac:dyDescent="0.35">
      <c r="A1351" s="13">
        <f>F1351/E1351</f>
        <v>3.5461999999999998</v>
      </c>
      <c r="B1351">
        <v>2633</v>
      </c>
      <c r="C1351" s="3" t="s">
        <v>2633</v>
      </c>
      <c r="D1351" s="3" t="s">
        <v>6743</v>
      </c>
      <c r="E1351" s="5">
        <v>5000</v>
      </c>
      <c r="F1351" s="5">
        <v>17731</v>
      </c>
      <c r="G1351" t="s">
        <v>8219</v>
      </c>
      <c r="H1351" t="s">
        <v>8224</v>
      </c>
      <c r="I1351" t="s">
        <v>8246</v>
      </c>
      <c r="J1351">
        <v>1393542000</v>
      </c>
      <c r="K1351">
        <v>1390938332</v>
      </c>
      <c r="L1351" t="b">
        <v>0</v>
      </c>
      <c r="M1351">
        <v>199</v>
      </c>
      <c r="N1351" t="b">
        <v>1</v>
      </c>
      <c r="O1351" t="s">
        <v>8301</v>
      </c>
      <c r="P1351" s="9">
        <f>IFERROR(F1351/M1351,"NULL")</f>
        <v>89.100502512562812</v>
      </c>
      <c r="Q1351" t="str">
        <f>LEFT(O1351,SEARCH("/",O1351,1)-1)</f>
        <v>technology</v>
      </c>
      <c r="R1351" t="str">
        <f>RIGHT(O1351,LEN(O1351)-SEARCH("/",O1351,1))</f>
        <v>space exploration</v>
      </c>
      <c r="S1351" s="17">
        <f>(((K1351/60)/60)/24)+DATE(1970,1,1)</f>
        <v>41667.823287037041</v>
      </c>
      <c r="T1351" s="15">
        <f>(((J1351/60)/60)/24)+DATE(1970,1,1)</f>
        <v>41697.958333333336</v>
      </c>
      <c r="U1351" t="b">
        <f>AND(L1351,N1351)</f>
        <v>0</v>
      </c>
    </row>
    <row r="1352" spans="1:21" ht="20" customHeight="1" x14ac:dyDescent="0.35">
      <c r="A1352" s="13">
        <f>F1352/E1352</f>
        <v>1.0602150537634409</v>
      </c>
      <c r="B1352">
        <v>2634</v>
      </c>
      <c r="C1352" s="3" t="s">
        <v>2634</v>
      </c>
      <c r="D1352" s="3" t="s">
        <v>6744</v>
      </c>
      <c r="E1352" s="5">
        <v>930</v>
      </c>
      <c r="F1352" s="5">
        <v>986</v>
      </c>
      <c r="G1352" t="s">
        <v>8219</v>
      </c>
      <c r="H1352" t="s">
        <v>8224</v>
      </c>
      <c r="I1352" t="s">
        <v>8246</v>
      </c>
      <c r="J1352">
        <v>1475163921</v>
      </c>
      <c r="K1352">
        <v>1472571921</v>
      </c>
      <c r="L1352" t="b">
        <v>0</v>
      </c>
      <c r="M1352">
        <v>25</v>
      </c>
      <c r="N1352" t="b">
        <v>1</v>
      </c>
      <c r="O1352" t="s">
        <v>8301</v>
      </c>
      <c r="P1352" s="9">
        <f>IFERROR(F1352/M1352,"NULL")</f>
        <v>39.44</v>
      </c>
      <c r="Q1352" t="str">
        <f>LEFT(O1352,SEARCH("/",O1352,1)-1)</f>
        <v>technology</v>
      </c>
      <c r="R1352" t="str">
        <f>RIGHT(O1352,LEN(O1352)-SEARCH("/",O1352,1))</f>
        <v>space exploration</v>
      </c>
      <c r="S1352" s="17">
        <f>(((K1352/60)/60)/24)+DATE(1970,1,1)</f>
        <v>42612.656493055561</v>
      </c>
      <c r="T1352" s="15">
        <f>(((J1352/60)/60)/24)+DATE(1970,1,1)</f>
        <v>42642.656493055561</v>
      </c>
      <c r="U1352" t="b">
        <f>AND(L1352,N1352)</f>
        <v>0</v>
      </c>
    </row>
    <row r="1353" spans="1:21" ht="20" customHeight="1" x14ac:dyDescent="0.35">
      <c r="A1353" s="13">
        <f>F1353/E1353</f>
        <v>1</v>
      </c>
      <c r="B1353">
        <v>2635</v>
      </c>
      <c r="C1353" s="3" t="s">
        <v>2635</v>
      </c>
      <c r="D1353" s="3" t="s">
        <v>6745</v>
      </c>
      <c r="E1353" s="5">
        <v>11500</v>
      </c>
      <c r="F1353" s="5">
        <v>11500</v>
      </c>
      <c r="G1353" t="s">
        <v>8219</v>
      </c>
      <c r="H1353" t="s">
        <v>8229</v>
      </c>
      <c r="I1353" t="s">
        <v>8251</v>
      </c>
      <c r="J1353">
        <v>1425937761</v>
      </c>
      <c r="K1353">
        <v>1422917361</v>
      </c>
      <c r="L1353" t="b">
        <v>0</v>
      </c>
      <c r="M1353">
        <v>84</v>
      </c>
      <c r="N1353" t="b">
        <v>1</v>
      </c>
      <c r="O1353" t="s">
        <v>8301</v>
      </c>
      <c r="P1353" s="9">
        <f>IFERROR(F1353/M1353,"NULL")</f>
        <v>136.9047619047619</v>
      </c>
      <c r="Q1353" t="str">
        <f>LEFT(O1353,SEARCH("/",O1353,1)-1)</f>
        <v>technology</v>
      </c>
      <c r="R1353" t="str">
        <f>RIGHT(O1353,LEN(O1353)-SEARCH("/",O1353,1))</f>
        <v>space exploration</v>
      </c>
      <c r="S1353" s="17">
        <f>(((K1353/60)/60)/24)+DATE(1970,1,1)</f>
        <v>42037.950937500005</v>
      </c>
      <c r="T1353" s="15">
        <f>(((J1353/60)/60)/24)+DATE(1970,1,1)</f>
        <v>42072.909270833334</v>
      </c>
      <c r="U1353" t="b">
        <f>AND(L1353,N1353)</f>
        <v>0</v>
      </c>
    </row>
    <row r="1354" spans="1:21" ht="20" customHeight="1" x14ac:dyDescent="0.35">
      <c r="A1354" s="13">
        <f>F1354/E1354</f>
        <v>1.873</v>
      </c>
      <c r="B1354">
        <v>2636</v>
      </c>
      <c r="C1354" s="3" t="s">
        <v>2636</v>
      </c>
      <c r="D1354" s="3" t="s">
        <v>6746</v>
      </c>
      <c r="E1354" s="5">
        <v>1000</v>
      </c>
      <c r="F1354" s="5">
        <v>1873</v>
      </c>
      <c r="G1354" t="s">
        <v>8219</v>
      </c>
      <c r="H1354" t="s">
        <v>8224</v>
      </c>
      <c r="I1354" t="s">
        <v>8246</v>
      </c>
      <c r="J1354">
        <v>1476579600</v>
      </c>
      <c r="K1354">
        <v>1474641914</v>
      </c>
      <c r="L1354" t="b">
        <v>0</v>
      </c>
      <c r="M1354">
        <v>50</v>
      </c>
      <c r="N1354" t="b">
        <v>1</v>
      </c>
      <c r="O1354" t="s">
        <v>8301</v>
      </c>
      <c r="P1354" s="9">
        <f>IFERROR(F1354/M1354,"NULL")</f>
        <v>37.46</v>
      </c>
      <c r="Q1354" t="str">
        <f>LEFT(O1354,SEARCH("/",O1354,1)-1)</f>
        <v>technology</v>
      </c>
      <c r="R1354" t="str">
        <f>RIGHT(O1354,LEN(O1354)-SEARCH("/",O1354,1))</f>
        <v>space exploration</v>
      </c>
      <c r="S1354" s="17">
        <f>(((K1354/60)/60)/24)+DATE(1970,1,1)</f>
        <v>42636.614745370374</v>
      </c>
      <c r="T1354" s="15">
        <f>(((J1354/60)/60)/24)+DATE(1970,1,1)</f>
        <v>42659.041666666672</v>
      </c>
      <c r="U1354" t="b">
        <f>AND(L1354,N1354)</f>
        <v>0</v>
      </c>
    </row>
    <row r="1355" spans="1:21" ht="20" customHeight="1" x14ac:dyDescent="0.35">
      <c r="A1355" s="13">
        <f>F1355/E1355</f>
        <v>1.6619999999999999</v>
      </c>
      <c r="B1355">
        <v>2637</v>
      </c>
      <c r="C1355" s="3" t="s">
        <v>2637</v>
      </c>
      <c r="D1355" s="3" t="s">
        <v>6747</v>
      </c>
      <c r="E1355" s="5">
        <v>500</v>
      </c>
      <c r="F1355" s="5">
        <v>831</v>
      </c>
      <c r="G1355" t="s">
        <v>8219</v>
      </c>
      <c r="H1355" t="s">
        <v>8224</v>
      </c>
      <c r="I1355" t="s">
        <v>8246</v>
      </c>
      <c r="J1355">
        <v>1476277875</v>
      </c>
      <c r="K1355">
        <v>1474895475</v>
      </c>
      <c r="L1355" t="b">
        <v>0</v>
      </c>
      <c r="M1355">
        <v>26</v>
      </c>
      <c r="N1355" t="b">
        <v>1</v>
      </c>
      <c r="O1355" t="s">
        <v>8301</v>
      </c>
      <c r="P1355" s="9">
        <f>IFERROR(F1355/M1355,"NULL")</f>
        <v>31.96153846153846</v>
      </c>
      <c r="Q1355" t="str">
        <f>LEFT(O1355,SEARCH("/",O1355,1)-1)</f>
        <v>technology</v>
      </c>
      <c r="R1355" t="str">
        <f>RIGHT(O1355,LEN(O1355)-SEARCH("/",O1355,1))</f>
        <v>space exploration</v>
      </c>
      <c r="S1355" s="17">
        <f>(((K1355/60)/60)/24)+DATE(1970,1,1)</f>
        <v>42639.549479166672</v>
      </c>
      <c r="T1355" s="15">
        <f>(((J1355/60)/60)/24)+DATE(1970,1,1)</f>
        <v>42655.549479166672</v>
      </c>
      <c r="U1355" t="b">
        <f>AND(L1355,N1355)</f>
        <v>0</v>
      </c>
    </row>
    <row r="1356" spans="1:21" ht="20" customHeight="1" x14ac:dyDescent="0.35">
      <c r="A1356" s="13">
        <f>F1356/E1356</f>
        <v>1.0172910662824208</v>
      </c>
      <c r="B1356">
        <v>2638</v>
      </c>
      <c r="C1356" s="3" t="s">
        <v>2638</v>
      </c>
      <c r="D1356" s="3" t="s">
        <v>6748</v>
      </c>
      <c r="E1356" s="5">
        <v>347</v>
      </c>
      <c r="F1356" s="5">
        <v>353</v>
      </c>
      <c r="G1356" t="s">
        <v>8219</v>
      </c>
      <c r="H1356" t="s">
        <v>8224</v>
      </c>
      <c r="I1356" t="s">
        <v>8246</v>
      </c>
      <c r="J1356">
        <v>1421358895</v>
      </c>
      <c r="K1356">
        <v>1418766895</v>
      </c>
      <c r="L1356" t="b">
        <v>0</v>
      </c>
      <c r="M1356">
        <v>14</v>
      </c>
      <c r="N1356" t="b">
        <v>1</v>
      </c>
      <c r="O1356" t="s">
        <v>8301</v>
      </c>
      <c r="P1356" s="9">
        <f>IFERROR(F1356/M1356,"NULL")</f>
        <v>25.214285714285715</v>
      </c>
      <c r="Q1356" t="str">
        <f>LEFT(O1356,SEARCH("/",O1356,1)-1)</f>
        <v>technology</v>
      </c>
      <c r="R1356" t="str">
        <f>RIGHT(O1356,LEN(O1356)-SEARCH("/",O1356,1))</f>
        <v>space exploration</v>
      </c>
      <c r="S1356" s="17">
        <f>(((K1356/60)/60)/24)+DATE(1970,1,1)</f>
        <v>41989.913136574076</v>
      </c>
      <c r="T1356" s="15">
        <f>(((J1356/60)/60)/24)+DATE(1970,1,1)</f>
        <v>42019.913136574076</v>
      </c>
      <c r="U1356" t="b">
        <f>AND(L1356,N1356)</f>
        <v>0</v>
      </c>
    </row>
    <row r="1357" spans="1:21" ht="20" customHeight="1" x14ac:dyDescent="0.35">
      <c r="A1357" s="13">
        <f>F1357/E1357</f>
        <v>1.64</v>
      </c>
      <c r="B1357">
        <v>2639</v>
      </c>
      <c r="C1357" s="3" t="s">
        <v>2639</v>
      </c>
      <c r="D1357" s="3" t="s">
        <v>6749</v>
      </c>
      <c r="E1357" s="5">
        <v>300</v>
      </c>
      <c r="F1357" s="5">
        <v>492</v>
      </c>
      <c r="G1357" t="s">
        <v>8219</v>
      </c>
      <c r="H1357" t="s">
        <v>8225</v>
      </c>
      <c r="I1357" t="s">
        <v>8247</v>
      </c>
      <c r="J1357">
        <v>1424378748</v>
      </c>
      <c r="K1357">
        <v>1421786748</v>
      </c>
      <c r="L1357" t="b">
        <v>0</v>
      </c>
      <c r="M1357">
        <v>49</v>
      </c>
      <c r="N1357" t="b">
        <v>1</v>
      </c>
      <c r="O1357" t="s">
        <v>8301</v>
      </c>
      <c r="P1357" s="9">
        <f>IFERROR(F1357/M1357,"NULL")</f>
        <v>10.040816326530612</v>
      </c>
      <c r="Q1357" t="str">
        <f>LEFT(O1357,SEARCH("/",O1357,1)-1)</f>
        <v>technology</v>
      </c>
      <c r="R1357" t="str">
        <f>RIGHT(O1357,LEN(O1357)-SEARCH("/",O1357,1))</f>
        <v>space exploration</v>
      </c>
      <c r="S1357" s="17">
        <f>(((K1357/60)/60)/24)+DATE(1970,1,1)</f>
        <v>42024.86513888889</v>
      </c>
      <c r="T1357" s="15">
        <f>(((J1357/60)/60)/24)+DATE(1970,1,1)</f>
        <v>42054.86513888889</v>
      </c>
      <c r="U1357" t="b">
        <f>AND(L1357,N1357)</f>
        <v>0</v>
      </c>
    </row>
    <row r="1358" spans="1:21" ht="20" customHeight="1" x14ac:dyDescent="0.35">
      <c r="A1358" s="13">
        <f>F1358/E1358</f>
        <v>1.0566666666666666</v>
      </c>
      <c r="B1358">
        <v>2640</v>
      </c>
      <c r="C1358" s="3" t="s">
        <v>2640</v>
      </c>
      <c r="D1358" s="3" t="s">
        <v>6750</v>
      </c>
      <c r="E1358" s="5">
        <v>3000</v>
      </c>
      <c r="F1358" s="5">
        <v>3170</v>
      </c>
      <c r="G1358" t="s">
        <v>8219</v>
      </c>
      <c r="H1358" t="s">
        <v>8224</v>
      </c>
      <c r="I1358" t="s">
        <v>8246</v>
      </c>
      <c r="J1358">
        <v>1433735474</v>
      </c>
      <c r="K1358">
        <v>1428551474</v>
      </c>
      <c r="L1358" t="b">
        <v>0</v>
      </c>
      <c r="M1358">
        <v>69</v>
      </c>
      <c r="N1358" t="b">
        <v>1</v>
      </c>
      <c r="O1358" t="s">
        <v>8301</v>
      </c>
      <c r="P1358" s="9">
        <f>IFERROR(F1358/M1358,"NULL")</f>
        <v>45.94202898550725</v>
      </c>
      <c r="Q1358" t="str">
        <f>LEFT(O1358,SEARCH("/",O1358,1)-1)</f>
        <v>technology</v>
      </c>
      <c r="R1358" t="str">
        <f>RIGHT(O1358,LEN(O1358)-SEARCH("/",O1358,1))</f>
        <v>space exploration</v>
      </c>
      <c r="S1358" s="17">
        <f>(((K1358/60)/60)/24)+DATE(1970,1,1)</f>
        <v>42103.160578703704</v>
      </c>
      <c r="T1358" s="15">
        <f>(((J1358/60)/60)/24)+DATE(1970,1,1)</f>
        <v>42163.160578703704</v>
      </c>
      <c r="U1358" t="b">
        <f>AND(L1358,N1358)</f>
        <v>0</v>
      </c>
    </row>
    <row r="1359" spans="1:21" ht="20" customHeight="1" x14ac:dyDescent="0.35">
      <c r="A1359" s="13">
        <f>F1359/E1359</f>
        <v>1.0289999999999999</v>
      </c>
      <c r="B1359">
        <v>2661</v>
      </c>
      <c r="C1359" s="3" t="s">
        <v>2661</v>
      </c>
      <c r="D1359" s="3" t="s">
        <v>6771</v>
      </c>
      <c r="E1359" s="5">
        <v>5000</v>
      </c>
      <c r="F1359" s="5">
        <v>5145</v>
      </c>
      <c r="G1359" t="s">
        <v>8219</v>
      </c>
      <c r="H1359" t="s">
        <v>8224</v>
      </c>
      <c r="I1359" t="s">
        <v>8246</v>
      </c>
      <c r="J1359">
        <v>1382742010</v>
      </c>
      <c r="K1359">
        <v>1380150010</v>
      </c>
      <c r="L1359" t="b">
        <v>0</v>
      </c>
      <c r="M1359">
        <v>60</v>
      </c>
      <c r="N1359" t="b">
        <v>1</v>
      </c>
      <c r="O1359" t="s">
        <v>8302</v>
      </c>
      <c r="P1359" s="9">
        <f>IFERROR(F1359/M1359,"NULL")</f>
        <v>85.75</v>
      </c>
      <c r="Q1359" t="str">
        <f>LEFT(O1359,SEARCH("/",O1359,1)-1)</f>
        <v>technology</v>
      </c>
      <c r="R1359" t="str">
        <f>RIGHT(O1359,LEN(O1359)-SEARCH("/",O1359,1))</f>
        <v>makerspaces</v>
      </c>
      <c r="S1359" s="17">
        <f>(((K1359/60)/60)/24)+DATE(1970,1,1)</f>
        <v>41542.958449074074</v>
      </c>
      <c r="T1359" s="15">
        <f>(((J1359/60)/60)/24)+DATE(1970,1,1)</f>
        <v>41572.958449074074</v>
      </c>
      <c r="U1359" t="b">
        <f>AND(L1359,N1359)</f>
        <v>0</v>
      </c>
    </row>
    <row r="1360" spans="1:21" ht="20" customHeight="1" x14ac:dyDescent="0.35">
      <c r="A1360" s="13">
        <f>F1360/E1360</f>
        <v>1.0680000000000001</v>
      </c>
      <c r="B1360">
        <v>2662</v>
      </c>
      <c r="C1360" s="3" t="s">
        <v>2662</v>
      </c>
      <c r="D1360" s="3" t="s">
        <v>6772</v>
      </c>
      <c r="E1360" s="5">
        <v>20000</v>
      </c>
      <c r="F1360" s="5">
        <v>21360</v>
      </c>
      <c r="G1360" t="s">
        <v>8219</v>
      </c>
      <c r="H1360" t="s">
        <v>8224</v>
      </c>
      <c r="I1360" t="s">
        <v>8246</v>
      </c>
      <c r="J1360">
        <v>1440179713</v>
      </c>
      <c r="K1360">
        <v>1437587713</v>
      </c>
      <c r="L1360" t="b">
        <v>0</v>
      </c>
      <c r="M1360">
        <v>80</v>
      </c>
      <c r="N1360" t="b">
        <v>1</v>
      </c>
      <c r="O1360" t="s">
        <v>8302</v>
      </c>
      <c r="P1360" s="9">
        <f>IFERROR(F1360/M1360,"NULL")</f>
        <v>267</v>
      </c>
      <c r="Q1360" t="str">
        <f>LEFT(O1360,SEARCH("/",O1360,1)-1)</f>
        <v>technology</v>
      </c>
      <c r="R1360" t="str">
        <f>RIGHT(O1360,LEN(O1360)-SEARCH("/",O1360,1))</f>
        <v>makerspaces</v>
      </c>
      <c r="S1360" s="17">
        <f>(((K1360/60)/60)/24)+DATE(1970,1,1)</f>
        <v>42207.746678240743</v>
      </c>
      <c r="T1360" s="15">
        <f>(((J1360/60)/60)/24)+DATE(1970,1,1)</f>
        <v>42237.746678240743</v>
      </c>
      <c r="U1360" t="b">
        <f>AND(L1360,N1360)</f>
        <v>0</v>
      </c>
    </row>
    <row r="1361" spans="1:21" ht="20" customHeight="1" x14ac:dyDescent="0.35">
      <c r="A1361" s="13">
        <f>F1361/E1361</f>
        <v>1.0459624999999999</v>
      </c>
      <c r="B1361">
        <v>2663</v>
      </c>
      <c r="C1361" s="3" t="s">
        <v>2663</v>
      </c>
      <c r="D1361" s="3" t="s">
        <v>6773</v>
      </c>
      <c r="E1361" s="5">
        <v>20000</v>
      </c>
      <c r="F1361" s="5">
        <v>20919.25</v>
      </c>
      <c r="G1361" t="s">
        <v>8219</v>
      </c>
      <c r="H1361" t="s">
        <v>8229</v>
      </c>
      <c r="I1361" t="s">
        <v>8251</v>
      </c>
      <c r="J1361">
        <v>1441378800</v>
      </c>
      <c r="K1361">
        <v>1438873007</v>
      </c>
      <c r="L1361" t="b">
        <v>0</v>
      </c>
      <c r="M1361">
        <v>56</v>
      </c>
      <c r="N1361" t="b">
        <v>1</v>
      </c>
      <c r="O1361" t="s">
        <v>8302</v>
      </c>
      <c r="P1361" s="9">
        <f>IFERROR(F1361/M1361,"NULL")</f>
        <v>373.55803571428572</v>
      </c>
      <c r="Q1361" t="str">
        <f>LEFT(O1361,SEARCH("/",O1361,1)-1)</f>
        <v>technology</v>
      </c>
      <c r="R1361" t="str">
        <f>RIGHT(O1361,LEN(O1361)-SEARCH("/",O1361,1))</f>
        <v>makerspaces</v>
      </c>
      <c r="S1361" s="17">
        <f>(((K1361/60)/60)/24)+DATE(1970,1,1)</f>
        <v>42222.622766203705</v>
      </c>
      <c r="T1361" s="15">
        <f>(((J1361/60)/60)/24)+DATE(1970,1,1)</f>
        <v>42251.625</v>
      </c>
      <c r="U1361" t="b">
        <f>AND(L1361,N1361)</f>
        <v>0</v>
      </c>
    </row>
    <row r="1362" spans="1:21" ht="20" customHeight="1" x14ac:dyDescent="0.35">
      <c r="A1362" s="13">
        <f>F1362/E1362</f>
        <v>1.0342857142857143</v>
      </c>
      <c r="B1362">
        <v>2664</v>
      </c>
      <c r="C1362" s="3" t="s">
        <v>2664</v>
      </c>
      <c r="D1362" s="3" t="s">
        <v>6774</v>
      </c>
      <c r="E1362" s="5">
        <v>17500</v>
      </c>
      <c r="F1362" s="5">
        <v>18100</v>
      </c>
      <c r="G1362" t="s">
        <v>8219</v>
      </c>
      <c r="H1362" t="s">
        <v>8224</v>
      </c>
      <c r="I1362" t="s">
        <v>8246</v>
      </c>
      <c r="J1362">
        <v>1449644340</v>
      </c>
      <c r="K1362">
        <v>1446683797</v>
      </c>
      <c r="L1362" t="b">
        <v>0</v>
      </c>
      <c r="M1362">
        <v>104</v>
      </c>
      <c r="N1362" t="b">
        <v>1</v>
      </c>
      <c r="O1362" t="s">
        <v>8302</v>
      </c>
      <c r="P1362" s="9">
        <f>IFERROR(F1362/M1362,"NULL")</f>
        <v>174.03846153846155</v>
      </c>
      <c r="Q1362" t="str">
        <f>LEFT(O1362,SEARCH("/",O1362,1)-1)</f>
        <v>technology</v>
      </c>
      <c r="R1362" t="str">
        <f>RIGHT(O1362,LEN(O1362)-SEARCH("/",O1362,1))</f>
        <v>makerspaces</v>
      </c>
      <c r="S1362" s="17">
        <f>(((K1362/60)/60)/24)+DATE(1970,1,1)</f>
        <v>42313.02542824074</v>
      </c>
      <c r="T1362" s="15">
        <f>(((J1362/60)/60)/24)+DATE(1970,1,1)</f>
        <v>42347.290972222225</v>
      </c>
      <c r="U1362" t="b">
        <f>AND(L1362,N1362)</f>
        <v>0</v>
      </c>
    </row>
    <row r="1363" spans="1:21" ht="20" customHeight="1" x14ac:dyDescent="0.35">
      <c r="A1363" s="13">
        <f>F1363/E1363</f>
        <v>1.2314285714285715</v>
      </c>
      <c r="B1363">
        <v>2665</v>
      </c>
      <c r="C1363" s="3" t="s">
        <v>2665</v>
      </c>
      <c r="D1363" s="3" t="s">
        <v>6775</v>
      </c>
      <c r="E1363" s="5">
        <v>3500</v>
      </c>
      <c r="F1363" s="5">
        <v>4310</v>
      </c>
      <c r="G1363" t="s">
        <v>8219</v>
      </c>
      <c r="H1363" t="s">
        <v>8224</v>
      </c>
      <c r="I1363" t="s">
        <v>8246</v>
      </c>
      <c r="J1363">
        <v>1430774974</v>
      </c>
      <c r="K1363">
        <v>1426886974</v>
      </c>
      <c r="L1363" t="b">
        <v>0</v>
      </c>
      <c r="M1363">
        <v>46</v>
      </c>
      <c r="N1363" t="b">
        <v>1</v>
      </c>
      <c r="O1363" t="s">
        <v>8302</v>
      </c>
      <c r="P1363" s="9">
        <f>IFERROR(F1363/M1363,"NULL")</f>
        <v>93.695652173913047</v>
      </c>
      <c r="Q1363" t="str">
        <f>LEFT(O1363,SEARCH("/",O1363,1)-1)</f>
        <v>technology</v>
      </c>
      <c r="R1363" t="str">
        <f>RIGHT(O1363,LEN(O1363)-SEARCH("/",O1363,1))</f>
        <v>makerspaces</v>
      </c>
      <c r="S1363" s="17">
        <f>(((K1363/60)/60)/24)+DATE(1970,1,1)</f>
        <v>42083.895532407405</v>
      </c>
      <c r="T1363" s="15">
        <f>(((J1363/60)/60)/24)+DATE(1970,1,1)</f>
        <v>42128.895532407405</v>
      </c>
      <c r="U1363" t="b">
        <f>AND(L1363,N1363)</f>
        <v>0</v>
      </c>
    </row>
    <row r="1364" spans="1:21" ht="20" customHeight="1" x14ac:dyDescent="0.35">
      <c r="A1364" s="13">
        <f>F1364/E1364</f>
        <v>1.592951</v>
      </c>
      <c r="B1364">
        <v>2666</v>
      </c>
      <c r="C1364" s="3" t="s">
        <v>2666</v>
      </c>
      <c r="D1364" s="3" t="s">
        <v>6776</v>
      </c>
      <c r="E1364" s="5">
        <v>10000</v>
      </c>
      <c r="F1364" s="5">
        <v>15929.51</v>
      </c>
      <c r="G1364" t="s">
        <v>8219</v>
      </c>
      <c r="H1364" t="s">
        <v>8224</v>
      </c>
      <c r="I1364" t="s">
        <v>8246</v>
      </c>
      <c r="J1364">
        <v>1443214800</v>
      </c>
      <c r="K1364">
        <v>1440008439</v>
      </c>
      <c r="L1364" t="b">
        <v>0</v>
      </c>
      <c r="M1364">
        <v>206</v>
      </c>
      <c r="N1364" t="b">
        <v>1</v>
      </c>
      <c r="O1364" t="s">
        <v>8302</v>
      </c>
      <c r="P1364" s="9">
        <f>IFERROR(F1364/M1364,"NULL")</f>
        <v>77.327718446601949</v>
      </c>
      <c r="Q1364" t="str">
        <f>LEFT(O1364,SEARCH("/",O1364,1)-1)</f>
        <v>technology</v>
      </c>
      <c r="R1364" t="str">
        <f>RIGHT(O1364,LEN(O1364)-SEARCH("/",O1364,1))</f>
        <v>makerspaces</v>
      </c>
      <c r="S1364" s="17">
        <f>(((K1364/60)/60)/24)+DATE(1970,1,1)</f>
        <v>42235.764340277776</v>
      </c>
      <c r="T1364" s="15">
        <f>(((J1364/60)/60)/24)+DATE(1970,1,1)</f>
        <v>42272.875</v>
      </c>
      <c r="U1364" t="b">
        <f>AND(L1364,N1364)</f>
        <v>0</v>
      </c>
    </row>
    <row r="1365" spans="1:21" ht="20" customHeight="1" x14ac:dyDescent="0.35">
      <c r="A1365" s="13">
        <f>F1365/E1365</f>
        <v>1.1066666666666667</v>
      </c>
      <c r="B1365">
        <v>2667</v>
      </c>
      <c r="C1365" s="3" t="s">
        <v>2667</v>
      </c>
      <c r="D1365" s="3" t="s">
        <v>6777</v>
      </c>
      <c r="E1365" s="5">
        <v>1500</v>
      </c>
      <c r="F1365" s="5">
        <v>1660</v>
      </c>
      <c r="G1365" t="s">
        <v>8219</v>
      </c>
      <c r="H1365" t="s">
        <v>8224</v>
      </c>
      <c r="I1365" t="s">
        <v>8246</v>
      </c>
      <c r="J1365">
        <v>1455142416</v>
      </c>
      <c r="K1365">
        <v>1452550416</v>
      </c>
      <c r="L1365" t="b">
        <v>0</v>
      </c>
      <c r="M1365">
        <v>18</v>
      </c>
      <c r="N1365" t="b">
        <v>1</v>
      </c>
      <c r="O1365" t="s">
        <v>8302</v>
      </c>
      <c r="P1365" s="9">
        <f>IFERROR(F1365/M1365,"NULL")</f>
        <v>92.222222222222229</v>
      </c>
      <c r="Q1365" t="str">
        <f>LEFT(O1365,SEARCH("/",O1365,1)-1)</f>
        <v>technology</v>
      </c>
      <c r="R1365" t="str">
        <f>RIGHT(O1365,LEN(O1365)-SEARCH("/",O1365,1))</f>
        <v>makerspaces</v>
      </c>
      <c r="S1365" s="17">
        <f>(((K1365/60)/60)/24)+DATE(1970,1,1)</f>
        <v>42380.926111111112</v>
      </c>
      <c r="T1365" s="15">
        <f>(((J1365/60)/60)/24)+DATE(1970,1,1)</f>
        <v>42410.926111111112</v>
      </c>
      <c r="U1365" t="b">
        <f>AND(L1365,N1365)</f>
        <v>0</v>
      </c>
    </row>
    <row r="1366" spans="1:21" ht="20" customHeight="1" x14ac:dyDescent="0.35">
      <c r="A1366" s="13">
        <f>F1366/E1366</f>
        <v>1.7070000000000001</v>
      </c>
      <c r="B1366">
        <v>2668</v>
      </c>
      <c r="C1366" s="3" t="s">
        <v>2668</v>
      </c>
      <c r="D1366" s="3" t="s">
        <v>6778</v>
      </c>
      <c r="E1366" s="5">
        <v>1000</v>
      </c>
      <c r="F1366" s="5">
        <v>1707</v>
      </c>
      <c r="G1366" t="s">
        <v>8219</v>
      </c>
      <c r="H1366" t="s">
        <v>8229</v>
      </c>
      <c r="I1366" t="s">
        <v>8251</v>
      </c>
      <c r="J1366">
        <v>1447079520</v>
      </c>
      <c r="K1366">
        <v>1443449265</v>
      </c>
      <c r="L1366" t="b">
        <v>0</v>
      </c>
      <c r="M1366">
        <v>28</v>
      </c>
      <c r="N1366" t="b">
        <v>1</v>
      </c>
      <c r="O1366" t="s">
        <v>8302</v>
      </c>
      <c r="P1366" s="9">
        <f>IFERROR(F1366/M1366,"NULL")</f>
        <v>60.964285714285715</v>
      </c>
      <c r="Q1366" t="str">
        <f>LEFT(O1366,SEARCH("/",O1366,1)-1)</f>
        <v>technology</v>
      </c>
      <c r="R1366" t="str">
        <f>RIGHT(O1366,LEN(O1366)-SEARCH("/",O1366,1))</f>
        <v>makerspaces</v>
      </c>
      <c r="S1366" s="17">
        <f>(((K1366/60)/60)/24)+DATE(1970,1,1)</f>
        <v>42275.588715277772</v>
      </c>
      <c r="T1366" s="15">
        <f>(((J1366/60)/60)/24)+DATE(1970,1,1)</f>
        <v>42317.60555555555</v>
      </c>
      <c r="U1366" t="b">
        <f>AND(L1366,N1366)</f>
        <v>0</v>
      </c>
    </row>
    <row r="1367" spans="1:21" ht="20" customHeight="1" x14ac:dyDescent="0.35">
      <c r="A1367" s="13">
        <f>F1367/E1367</f>
        <v>1.25125</v>
      </c>
      <c r="B1367">
        <v>2669</v>
      </c>
      <c r="C1367" s="3" t="s">
        <v>2669</v>
      </c>
      <c r="D1367" s="3" t="s">
        <v>6779</v>
      </c>
      <c r="E1367" s="5">
        <v>800</v>
      </c>
      <c r="F1367" s="5">
        <v>1001</v>
      </c>
      <c r="G1367" t="s">
        <v>8219</v>
      </c>
      <c r="H1367" t="s">
        <v>8224</v>
      </c>
      <c r="I1367" t="s">
        <v>8246</v>
      </c>
      <c r="J1367">
        <v>1452387096</v>
      </c>
      <c r="K1367">
        <v>1447203096</v>
      </c>
      <c r="L1367" t="b">
        <v>0</v>
      </c>
      <c r="M1367">
        <v>11</v>
      </c>
      <c r="N1367" t="b">
        <v>1</v>
      </c>
      <c r="O1367" t="s">
        <v>8302</v>
      </c>
      <c r="P1367" s="9">
        <f>IFERROR(F1367/M1367,"NULL")</f>
        <v>91</v>
      </c>
      <c r="Q1367" t="str">
        <f>LEFT(O1367,SEARCH("/",O1367,1)-1)</f>
        <v>technology</v>
      </c>
      <c r="R1367" t="str">
        <f>RIGHT(O1367,LEN(O1367)-SEARCH("/",O1367,1))</f>
        <v>makerspaces</v>
      </c>
      <c r="S1367" s="17">
        <f>(((K1367/60)/60)/24)+DATE(1970,1,1)</f>
        <v>42319.035833333335</v>
      </c>
      <c r="T1367" s="15">
        <f>(((J1367/60)/60)/24)+DATE(1970,1,1)</f>
        <v>42379.035833333335</v>
      </c>
      <c r="U1367" t="b">
        <f>AND(L1367,N1367)</f>
        <v>0</v>
      </c>
    </row>
    <row r="1368" spans="1:21" ht="20" customHeight="1" x14ac:dyDescent="0.35">
      <c r="A1368" s="13">
        <f>F1368/E1368</f>
        <v>1.1229714285714285</v>
      </c>
      <c r="B1368">
        <v>2706</v>
      </c>
      <c r="C1368" s="3" t="s">
        <v>2706</v>
      </c>
      <c r="D1368" s="3" t="s">
        <v>6816</v>
      </c>
      <c r="E1368" s="5">
        <v>35000</v>
      </c>
      <c r="F1368" s="5">
        <v>39304</v>
      </c>
      <c r="G1368" t="s">
        <v>8219</v>
      </c>
      <c r="H1368" t="s">
        <v>8224</v>
      </c>
      <c r="I1368" t="s">
        <v>8246</v>
      </c>
      <c r="J1368">
        <v>1413442740</v>
      </c>
      <c r="K1368">
        <v>1410937483</v>
      </c>
      <c r="L1368" t="b">
        <v>1</v>
      </c>
      <c r="M1368">
        <v>263</v>
      </c>
      <c r="N1368" t="b">
        <v>1</v>
      </c>
      <c r="O1368" t="s">
        <v>8303</v>
      </c>
      <c r="P1368" s="9">
        <f>IFERROR(F1368/M1368,"NULL")</f>
        <v>149.44486692015209</v>
      </c>
      <c r="Q1368" t="str">
        <f>LEFT(O1368,SEARCH("/",O1368,1)-1)</f>
        <v>theater</v>
      </c>
      <c r="R1368" t="str">
        <f>RIGHT(O1368,LEN(O1368)-SEARCH("/",O1368,1))</f>
        <v>spaces</v>
      </c>
      <c r="S1368" s="17">
        <f>(((K1368/60)/60)/24)+DATE(1970,1,1)</f>
        <v>41899.294942129629</v>
      </c>
      <c r="T1368" s="15">
        <f>(((J1368/60)/60)/24)+DATE(1970,1,1)</f>
        <v>41928.290972222225</v>
      </c>
      <c r="U1368" t="b">
        <f>AND(L1368,N1368)</f>
        <v>1</v>
      </c>
    </row>
    <row r="1369" spans="1:21" ht="20" customHeight="1" x14ac:dyDescent="0.35">
      <c r="A1369" s="13">
        <f>F1369/E1369</f>
        <v>3.50844625</v>
      </c>
      <c r="B1369">
        <v>2707</v>
      </c>
      <c r="C1369" s="3" t="s">
        <v>2707</v>
      </c>
      <c r="D1369" s="3" t="s">
        <v>6817</v>
      </c>
      <c r="E1369" s="5">
        <v>8000</v>
      </c>
      <c r="F1369" s="5">
        <v>28067.57</v>
      </c>
      <c r="G1369" t="s">
        <v>8219</v>
      </c>
      <c r="H1369" t="s">
        <v>8224</v>
      </c>
      <c r="I1369" t="s">
        <v>8246</v>
      </c>
      <c r="J1369">
        <v>1369637940</v>
      </c>
      <c r="K1369">
        <v>1367088443</v>
      </c>
      <c r="L1369" t="b">
        <v>1</v>
      </c>
      <c r="M1369">
        <v>394</v>
      </c>
      <c r="N1369" t="b">
        <v>1</v>
      </c>
      <c r="O1369" t="s">
        <v>8303</v>
      </c>
      <c r="P1369" s="9">
        <f>IFERROR(F1369/M1369,"NULL")</f>
        <v>71.237487309644663</v>
      </c>
      <c r="Q1369" t="str">
        <f>LEFT(O1369,SEARCH("/",O1369,1)-1)</f>
        <v>theater</v>
      </c>
      <c r="R1369" t="str">
        <f>RIGHT(O1369,LEN(O1369)-SEARCH("/",O1369,1))</f>
        <v>spaces</v>
      </c>
      <c r="S1369" s="17">
        <f>(((K1369/60)/60)/24)+DATE(1970,1,1)</f>
        <v>41391.782905092594</v>
      </c>
      <c r="T1369" s="15">
        <f>(((J1369/60)/60)/24)+DATE(1970,1,1)</f>
        <v>41421.290972222225</v>
      </c>
      <c r="U1369" t="b">
        <f>AND(L1369,N1369)</f>
        <v>1</v>
      </c>
    </row>
    <row r="1370" spans="1:21" ht="20" customHeight="1" x14ac:dyDescent="0.35">
      <c r="A1370" s="13">
        <f>F1370/E1370</f>
        <v>2.3321535</v>
      </c>
      <c r="B1370">
        <v>2708</v>
      </c>
      <c r="C1370" s="3" t="s">
        <v>2708</v>
      </c>
      <c r="D1370" s="3" t="s">
        <v>6818</v>
      </c>
      <c r="E1370" s="5">
        <v>20000</v>
      </c>
      <c r="F1370" s="5">
        <v>46643.07</v>
      </c>
      <c r="G1370" t="s">
        <v>8219</v>
      </c>
      <c r="H1370" t="s">
        <v>8225</v>
      </c>
      <c r="I1370" t="s">
        <v>8247</v>
      </c>
      <c r="J1370">
        <v>1469119526</v>
      </c>
      <c r="K1370">
        <v>1463935526</v>
      </c>
      <c r="L1370" t="b">
        <v>1</v>
      </c>
      <c r="M1370">
        <v>1049</v>
      </c>
      <c r="N1370" t="b">
        <v>1</v>
      </c>
      <c r="O1370" t="s">
        <v>8303</v>
      </c>
      <c r="P1370" s="9">
        <f>IFERROR(F1370/M1370,"NULL")</f>
        <v>44.464318398474738</v>
      </c>
      <c r="Q1370" t="str">
        <f>LEFT(O1370,SEARCH("/",O1370,1)-1)</f>
        <v>theater</v>
      </c>
      <c r="R1370" t="str">
        <f>RIGHT(O1370,LEN(O1370)-SEARCH("/",O1370,1))</f>
        <v>spaces</v>
      </c>
      <c r="S1370" s="17">
        <f>(((K1370/60)/60)/24)+DATE(1970,1,1)</f>
        <v>42512.698217592595</v>
      </c>
      <c r="T1370" s="15">
        <f>(((J1370/60)/60)/24)+DATE(1970,1,1)</f>
        <v>42572.698217592595</v>
      </c>
      <c r="U1370" t="b">
        <f>AND(L1370,N1370)</f>
        <v>1</v>
      </c>
    </row>
    <row r="1371" spans="1:21" ht="20" customHeight="1" x14ac:dyDescent="0.35">
      <c r="A1371" s="13">
        <f>F1371/E1371</f>
        <v>1.01606</v>
      </c>
      <c r="B1371">
        <v>2709</v>
      </c>
      <c r="C1371" s="3" t="s">
        <v>2709</v>
      </c>
      <c r="D1371" s="3" t="s">
        <v>6819</v>
      </c>
      <c r="E1371" s="5">
        <v>50000</v>
      </c>
      <c r="F1371" s="5">
        <v>50803</v>
      </c>
      <c r="G1371" t="s">
        <v>8219</v>
      </c>
      <c r="H1371" t="s">
        <v>8224</v>
      </c>
      <c r="I1371" t="s">
        <v>8246</v>
      </c>
      <c r="J1371">
        <v>1475553540</v>
      </c>
      <c r="K1371">
        <v>1472528141</v>
      </c>
      <c r="L1371" t="b">
        <v>1</v>
      </c>
      <c r="M1371">
        <v>308</v>
      </c>
      <c r="N1371" t="b">
        <v>1</v>
      </c>
      <c r="O1371" t="s">
        <v>8303</v>
      </c>
      <c r="P1371" s="9">
        <f>IFERROR(F1371/M1371,"NULL")</f>
        <v>164.94480519480518</v>
      </c>
      <c r="Q1371" t="str">
        <f>LEFT(O1371,SEARCH("/",O1371,1)-1)</f>
        <v>theater</v>
      </c>
      <c r="R1371" t="str">
        <f>RIGHT(O1371,LEN(O1371)-SEARCH("/",O1371,1))</f>
        <v>spaces</v>
      </c>
      <c r="S1371" s="17">
        <f>(((K1371/60)/60)/24)+DATE(1970,1,1)</f>
        <v>42612.149780092594</v>
      </c>
      <c r="T1371" s="15">
        <f>(((J1371/60)/60)/24)+DATE(1970,1,1)</f>
        <v>42647.165972222225</v>
      </c>
      <c r="U1371" t="b">
        <f>AND(L1371,N1371)</f>
        <v>1</v>
      </c>
    </row>
    <row r="1372" spans="1:21" ht="20" customHeight="1" x14ac:dyDescent="0.35">
      <c r="A1372" s="13">
        <f>F1372/E1372</f>
        <v>1.5390035000000002</v>
      </c>
      <c r="B1372">
        <v>2710</v>
      </c>
      <c r="C1372" s="3" t="s">
        <v>2710</v>
      </c>
      <c r="D1372" s="3" t="s">
        <v>6820</v>
      </c>
      <c r="E1372" s="5">
        <v>60000</v>
      </c>
      <c r="F1372" s="5">
        <v>92340.21</v>
      </c>
      <c r="G1372" t="s">
        <v>8219</v>
      </c>
      <c r="H1372" t="s">
        <v>8224</v>
      </c>
      <c r="I1372" t="s">
        <v>8246</v>
      </c>
      <c r="J1372">
        <v>1407549600</v>
      </c>
      <c r="K1372">
        <v>1404797428</v>
      </c>
      <c r="L1372" t="b">
        <v>1</v>
      </c>
      <c r="M1372">
        <v>1088</v>
      </c>
      <c r="N1372" t="b">
        <v>1</v>
      </c>
      <c r="O1372" t="s">
        <v>8303</v>
      </c>
      <c r="P1372" s="9">
        <f>IFERROR(F1372/M1372,"NULL")</f>
        <v>84.871516544117654</v>
      </c>
      <c r="Q1372" t="str">
        <f>LEFT(O1372,SEARCH("/",O1372,1)-1)</f>
        <v>theater</v>
      </c>
      <c r="R1372" t="str">
        <f>RIGHT(O1372,LEN(O1372)-SEARCH("/",O1372,1))</f>
        <v>spaces</v>
      </c>
      <c r="S1372" s="17">
        <f>(((K1372/60)/60)/24)+DATE(1970,1,1)</f>
        <v>41828.229490740741</v>
      </c>
      <c r="T1372" s="15">
        <f>(((J1372/60)/60)/24)+DATE(1970,1,1)</f>
        <v>41860.083333333336</v>
      </c>
      <c r="U1372" t="b">
        <f>AND(L1372,N1372)</f>
        <v>1</v>
      </c>
    </row>
    <row r="1373" spans="1:21" ht="20" customHeight="1" x14ac:dyDescent="0.35">
      <c r="A1373" s="13">
        <f>F1373/E1373</f>
        <v>1.007161125319693</v>
      </c>
      <c r="B1373">
        <v>2711</v>
      </c>
      <c r="C1373" s="3" t="s">
        <v>2711</v>
      </c>
      <c r="D1373" s="3" t="s">
        <v>6821</v>
      </c>
      <c r="E1373" s="5">
        <v>3910</v>
      </c>
      <c r="F1373" s="5">
        <v>3938</v>
      </c>
      <c r="G1373" t="s">
        <v>8219</v>
      </c>
      <c r="H1373" t="s">
        <v>8225</v>
      </c>
      <c r="I1373" t="s">
        <v>8247</v>
      </c>
      <c r="J1373">
        <v>1403301660</v>
      </c>
      <c r="K1373">
        <v>1400694790</v>
      </c>
      <c r="L1373" t="b">
        <v>1</v>
      </c>
      <c r="M1373">
        <v>73</v>
      </c>
      <c r="N1373" t="b">
        <v>1</v>
      </c>
      <c r="O1373" t="s">
        <v>8303</v>
      </c>
      <c r="P1373" s="9">
        <f>IFERROR(F1373/M1373,"NULL")</f>
        <v>53.945205479452056</v>
      </c>
      <c r="Q1373" t="str">
        <f>LEFT(O1373,SEARCH("/",O1373,1)-1)</f>
        <v>theater</v>
      </c>
      <c r="R1373" t="str">
        <f>RIGHT(O1373,LEN(O1373)-SEARCH("/",O1373,1))</f>
        <v>spaces</v>
      </c>
      <c r="S1373" s="17">
        <f>(((K1373/60)/60)/24)+DATE(1970,1,1)</f>
        <v>41780.745254629634</v>
      </c>
      <c r="T1373" s="15">
        <f>(((J1373/60)/60)/24)+DATE(1970,1,1)</f>
        <v>41810.917361111111</v>
      </c>
      <c r="U1373" t="b">
        <f>AND(L1373,N1373)</f>
        <v>1</v>
      </c>
    </row>
    <row r="1374" spans="1:21" ht="20" customHeight="1" x14ac:dyDescent="0.35">
      <c r="A1374" s="13">
        <f>F1374/E1374</f>
        <v>1.3138181818181818</v>
      </c>
      <c r="B1374">
        <v>2712</v>
      </c>
      <c r="C1374" s="3" t="s">
        <v>2712</v>
      </c>
      <c r="D1374" s="3" t="s">
        <v>6822</v>
      </c>
      <c r="E1374" s="5">
        <v>5500</v>
      </c>
      <c r="F1374" s="5">
        <v>7226</v>
      </c>
      <c r="G1374" t="s">
        <v>8219</v>
      </c>
      <c r="H1374" t="s">
        <v>8224</v>
      </c>
      <c r="I1374" t="s">
        <v>8246</v>
      </c>
      <c r="J1374">
        <v>1373738400</v>
      </c>
      <c r="K1374">
        <v>1370568560</v>
      </c>
      <c r="L1374" t="b">
        <v>1</v>
      </c>
      <c r="M1374">
        <v>143</v>
      </c>
      <c r="N1374" t="b">
        <v>1</v>
      </c>
      <c r="O1374" t="s">
        <v>8303</v>
      </c>
      <c r="P1374" s="9">
        <f>IFERROR(F1374/M1374,"NULL")</f>
        <v>50.531468531468533</v>
      </c>
      <c r="Q1374" t="str">
        <f>LEFT(O1374,SEARCH("/",O1374,1)-1)</f>
        <v>theater</v>
      </c>
      <c r="R1374" t="str">
        <f>RIGHT(O1374,LEN(O1374)-SEARCH("/",O1374,1))</f>
        <v>spaces</v>
      </c>
      <c r="S1374" s="17">
        <f>(((K1374/60)/60)/24)+DATE(1970,1,1)</f>
        <v>41432.062037037038</v>
      </c>
      <c r="T1374" s="15">
        <f>(((J1374/60)/60)/24)+DATE(1970,1,1)</f>
        <v>41468.75</v>
      </c>
      <c r="U1374" t="b">
        <f>AND(L1374,N1374)</f>
        <v>1</v>
      </c>
    </row>
    <row r="1375" spans="1:21" ht="20" customHeight="1" x14ac:dyDescent="0.35">
      <c r="A1375" s="13">
        <f>F1375/E1375</f>
        <v>1.0224133333333334</v>
      </c>
      <c r="B1375">
        <v>2713</v>
      </c>
      <c r="C1375" s="3" t="s">
        <v>2713</v>
      </c>
      <c r="D1375" s="3" t="s">
        <v>6823</v>
      </c>
      <c r="E1375" s="5">
        <v>150000</v>
      </c>
      <c r="F1375" s="5">
        <v>153362</v>
      </c>
      <c r="G1375" t="s">
        <v>8219</v>
      </c>
      <c r="H1375" t="s">
        <v>8224</v>
      </c>
      <c r="I1375" t="s">
        <v>8246</v>
      </c>
      <c r="J1375">
        <v>1450971684</v>
      </c>
      <c r="K1375">
        <v>1447515684</v>
      </c>
      <c r="L1375" t="b">
        <v>1</v>
      </c>
      <c r="M1375">
        <v>1420</v>
      </c>
      <c r="N1375" t="b">
        <v>1</v>
      </c>
      <c r="O1375" t="s">
        <v>8303</v>
      </c>
      <c r="P1375" s="9">
        <f>IFERROR(F1375/M1375,"NULL")</f>
        <v>108.00140845070422</v>
      </c>
      <c r="Q1375" t="str">
        <f>LEFT(O1375,SEARCH("/",O1375,1)-1)</f>
        <v>theater</v>
      </c>
      <c r="R1375" t="str">
        <f>RIGHT(O1375,LEN(O1375)-SEARCH("/",O1375,1))</f>
        <v>spaces</v>
      </c>
      <c r="S1375" s="17">
        <f>(((K1375/60)/60)/24)+DATE(1970,1,1)</f>
        <v>42322.653749999998</v>
      </c>
      <c r="T1375" s="15">
        <f>(((J1375/60)/60)/24)+DATE(1970,1,1)</f>
        <v>42362.653749999998</v>
      </c>
      <c r="U1375" t="b">
        <f>AND(L1375,N1375)</f>
        <v>1</v>
      </c>
    </row>
    <row r="1376" spans="1:21" ht="20" customHeight="1" x14ac:dyDescent="0.35">
      <c r="A1376" s="13">
        <f>F1376/E1376</f>
        <v>1.1635599999999999</v>
      </c>
      <c r="B1376">
        <v>2714</v>
      </c>
      <c r="C1376" s="3" t="s">
        <v>2714</v>
      </c>
      <c r="D1376" s="3" t="s">
        <v>6824</v>
      </c>
      <c r="E1376" s="5">
        <v>25000</v>
      </c>
      <c r="F1376" s="5">
        <v>29089</v>
      </c>
      <c r="G1376" t="s">
        <v>8219</v>
      </c>
      <c r="H1376" t="s">
        <v>8224</v>
      </c>
      <c r="I1376" t="s">
        <v>8246</v>
      </c>
      <c r="J1376">
        <v>1476486000</v>
      </c>
      <c r="K1376">
        <v>1474040596</v>
      </c>
      <c r="L1376" t="b">
        <v>1</v>
      </c>
      <c r="M1376">
        <v>305</v>
      </c>
      <c r="N1376" t="b">
        <v>1</v>
      </c>
      <c r="O1376" t="s">
        <v>8303</v>
      </c>
      <c r="P1376" s="9">
        <f>IFERROR(F1376/M1376,"NULL")</f>
        <v>95.373770491803285</v>
      </c>
      <c r="Q1376" t="str">
        <f>LEFT(O1376,SEARCH("/",O1376,1)-1)</f>
        <v>theater</v>
      </c>
      <c r="R1376" t="str">
        <f>RIGHT(O1376,LEN(O1376)-SEARCH("/",O1376,1))</f>
        <v>spaces</v>
      </c>
      <c r="S1376" s="17">
        <f>(((K1376/60)/60)/24)+DATE(1970,1,1)</f>
        <v>42629.655046296291</v>
      </c>
      <c r="T1376" s="15">
        <f>(((J1376/60)/60)/24)+DATE(1970,1,1)</f>
        <v>42657.958333333328</v>
      </c>
      <c r="U1376" t="b">
        <f>AND(L1376,N1376)</f>
        <v>1</v>
      </c>
    </row>
    <row r="1377" spans="1:21" ht="20" customHeight="1" x14ac:dyDescent="0.35">
      <c r="A1377" s="13">
        <f>F1377/E1377</f>
        <v>2.6462241666666664</v>
      </c>
      <c r="B1377">
        <v>2715</v>
      </c>
      <c r="C1377" s="3" t="s">
        <v>2715</v>
      </c>
      <c r="D1377" s="3" t="s">
        <v>6825</v>
      </c>
      <c r="E1377" s="5">
        <v>12000</v>
      </c>
      <c r="F1377" s="5">
        <v>31754.69</v>
      </c>
      <c r="G1377" t="s">
        <v>8219</v>
      </c>
      <c r="H1377" t="s">
        <v>8224</v>
      </c>
      <c r="I1377" t="s">
        <v>8246</v>
      </c>
      <c r="J1377">
        <v>1456047228</v>
      </c>
      <c r="K1377">
        <v>1453109628</v>
      </c>
      <c r="L1377" t="b">
        <v>1</v>
      </c>
      <c r="M1377">
        <v>551</v>
      </c>
      <c r="N1377" t="b">
        <v>1</v>
      </c>
      <c r="O1377" t="s">
        <v>8303</v>
      </c>
      <c r="P1377" s="9">
        <f>IFERROR(F1377/M1377,"NULL")</f>
        <v>57.631016333938291</v>
      </c>
      <c r="Q1377" t="str">
        <f>LEFT(O1377,SEARCH("/",O1377,1)-1)</f>
        <v>theater</v>
      </c>
      <c r="R1377" t="str">
        <f>RIGHT(O1377,LEN(O1377)-SEARCH("/",O1377,1))</f>
        <v>spaces</v>
      </c>
      <c r="S1377" s="17">
        <f>(((K1377/60)/60)/24)+DATE(1970,1,1)</f>
        <v>42387.398472222223</v>
      </c>
      <c r="T1377" s="15">
        <f>(((J1377/60)/60)/24)+DATE(1970,1,1)</f>
        <v>42421.398472222223</v>
      </c>
      <c r="U1377" t="b">
        <f>AND(L1377,N1377)</f>
        <v>1</v>
      </c>
    </row>
    <row r="1378" spans="1:21" ht="20" customHeight="1" x14ac:dyDescent="0.35">
      <c r="A1378" s="13">
        <f>F1378/E1378</f>
        <v>1.1998010000000001</v>
      </c>
      <c r="B1378">
        <v>2716</v>
      </c>
      <c r="C1378" s="3" t="s">
        <v>2716</v>
      </c>
      <c r="D1378" s="3" t="s">
        <v>6826</v>
      </c>
      <c r="E1378" s="5">
        <v>10000</v>
      </c>
      <c r="F1378" s="5">
        <v>11998.01</v>
      </c>
      <c r="G1378" t="s">
        <v>8219</v>
      </c>
      <c r="H1378" t="s">
        <v>8236</v>
      </c>
      <c r="I1378" t="s">
        <v>8249</v>
      </c>
      <c r="J1378">
        <v>1444291193</v>
      </c>
      <c r="K1378">
        <v>1441699193</v>
      </c>
      <c r="L1378" t="b">
        <v>1</v>
      </c>
      <c r="M1378">
        <v>187</v>
      </c>
      <c r="N1378" t="b">
        <v>1</v>
      </c>
      <c r="O1378" t="s">
        <v>8303</v>
      </c>
      <c r="P1378" s="9">
        <f>IFERROR(F1378/M1378,"NULL")</f>
        <v>64.160481283422456</v>
      </c>
      <c r="Q1378" t="str">
        <f>LEFT(O1378,SEARCH("/",O1378,1)-1)</f>
        <v>theater</v>
      </c>
      <c r="R1378" t="str">
        <f>RIGHT(O1378,LEN(O1378)-SEARCH("/",O1378,1))</f>
        <v>spaces</v>
      </c>
      <c r="S1378" s="17">
        <f>(((K1378/60)/60)/24)+DATE(1970,1,1)</f>
        <v>42255.333252314813</v>
      </c>
      <c r="T1378" s="15">
        <f>(((J1378/60)/60)/24)+DATE(1970,1,1)</f>
        <v>42285.333252314813</v>
      </c>
      <c r="U1378" t="b">
        <f>AND(L1378,N1378)</f>
        <v>1</v>
      </c>
    </row>
    <row r="1379" spans="1:21" ht="20" customHeight="1" x14ac:dyDescent="0.35">
      <c r="A1379" s="13">
        <f>F1379/E1379</f>
        <v>1.2010400000000001</v>
      </c>
      <c r="B1379">
        <v>2717</v>
      </c>
      <c r="C1379" s="3" t="s">
        <v>2717</v>
      </c>
      <c r="D1379" s="3" t="s">
        <v>6827</v>
      </c>
      <c r="E1379" s="5">
        <v>25000</v>
      </c>
      <c r="F1379" s="5">
        <v>30026</v>
      </c>
      <c r="G1379" t="s">
        <v>8219</v>
      </c>
      <c r="H1379" t="s">
        <v>8224</v>
      </c>
      <c r="I1379" t="s">
        <v>8246</v>
      </c>
      <c r="J1379">
        <v>1417906649</v>
      </c>
      <c r="K1379">
        <v>1414015049</v>
      </c>
      <c r="L1379" t="b">
        <v>1</v>
      </c>
      <c r="M1379">
        <v>325</v>
      </c>
      <c r="N1379" t="b">
        <v>1</v>
      </c>
      <c r="O1379" t="s">
        <v>8303</v>
      </c>
      <c r="P1379" s="9">
        <f>IFERROR(F1379/M1379,"NULL")</f>
        <v>92.387692307692305</v>
      </c>
      <c r="Q1379" t="str">
        <f>LEFT(O1379,SEARCH("/",O1379,1)-1)</f>
        <v>theater</v>
      </c>
      <c r="R1379" t="str">
        <f>RIGHT(O1379,LEN(O1379)-SEARCH("/",O1379,1))</f>
        <v>spaces</v>
      </c>
      <c r="S1379" s="17">
        <f>(((K1379/60)/60)/24)+DATE(1970,1,1)</f>
        <v>41934.914918981485</v>
      </c>
      <c r="T1379" s="15">
        <f>(((J1379/60)/60)/24)+DATE(1970,1,1)</f>
        <v>41979.956585648149</v>
      </c>
      <c r="U1379" t="b">
        <f>AND(L1379,N1379)</f>
        <v>1</v>
      </c>
    </row>
    <row r="1380" spans="1:21" ht="20" customHeight="1" x14ac:dyDescent="0.35">
      <c r="A1380" s="13">
        <f>F1380/E1380</f>
        <v>1.0358333333333334</v>
      </c>
      <c r="B1380">
        <v>2718</v>
      </c>
      <c r="C1380" s="3" t="s">
        <v>2718</v>
      </c>
      <c r="D1380" s="3" t="s">
        <v>6828</v>
      </c>
      <c r="E1380" s="5">
        <v>18000</v>
      </c>
      <c r="F1380" s="5">
        <v>18645</v>
      </c>
      <c r="G1380" t="s">
        <v>8219</v>
      </c>
      <c r="H1380" t="s">
        <v>8224</v>
      </c>
      <c r="I1380" t="s">
        <v>8246</v>
      </c>
      <c r="J1380">
        <v>1462316400</v>
      </c>
      <c r="K1380">
        <v>1459865945</v>
      </c>
      <c r="L1380" t="b">
        <v>1</v>
      </c>
      <c r="M1380">
        <v>148</v>
      </c>
      <c r="N1380" t="b">
        <v>1</v>
      </c>
      <c r="O1380" t="s">
        <v>8303</v>
      </c>
      <c r="P1380" s="9">
        <f>IFERROR(F1380/M1380,"NULL")</f>
        <v>125.97972972972973</v>
      </c>
      <c r="Q1380" t="str">
        <f>LEFT(O1380,SEARCH("/",O1380,1)-1)</f>
        <v>theater</v>
      </c>
      <c r="R1380" t="str">
        <f>RIGHT(O1380,LEN(O1380)-SEARCH("/",O1380,1))</f>
        <v>spaces</v>
      </c>
      <c r="S1380" s="17">
        <f>(((K1380/60)/60)/24)+DATE(1970,1,1)</f>
        <v>42465.596585648149</v>
      </c>
      <c r="T1380" s="15">
        <f>(((J1380/60)/60)/24)+DATE(1970,1,1)</f>
        <v>42493.958333333328</v>
      </c>
      <c r="U1380" t="b">
        <f>AND(L1380,N1380)</f>
        <v>1</v>
      </c>
    </row>
    <row r="1381" spans="1:21" ht="20" customHeight="1" x14ac:dyDescent="0.35">
      <c r="A1381" s="13">
        <f>F1381/E1381</f>
        <v>1.0883333333333334</v>
      </c>
      <c r="B1381">
        <v>2719</v>
      </c>
      <c r="C1381" s="3" t="s">
        <v>2719</v>
      </c>
      <c r="D1381" s="3" t="s">
        <v>6829</v>
      </c>
      <c r="E1381" s="5">
        <v>6000</v>
      </c>
      <c r="F1381" s="5">
        <v>6530</v>
      </c>
      <c r="G1381" t="s">
        <v>8219</v>
      </c>
      <c r="H1381" t="s">
        <v>8224</v>
      </c>
      <c r="I1381" t="s">
        <v>8246</v>
      </c>
      <c r="J1381">
        <v>1460936694</v>
      </c>
      <c r="K1381">
        <v>1455756294</v>
      </c>
      <c r="L1381" t="b">
        <v>0</v>
      </c>
      <c r="M1381">
        <v>69</v>
      </c>
      <c r="N1381" t="b">
        <v>1</v>
      </c>
      <c r="O1381" t="s">
        <v>8303</v>
      </c>
      <c r="P1381" s="9">
        <f>IFERROR(F1381/M1381,"NULL")</f>
        <v>94.637681159420296</v>
      </c>
      <c r="Q1381" t="str">
        <f>LEFT(O1381,SEARCH("/",O1381,1)-1)</f>
        <v>theater</v>
      </c>
      <c r="R1381" t="str">
        <f>RIGHT(O1381,LEN(O1381)-SEARCH("/",O1381,1))</f>
        <v>spaces</v>
      </c>
      <c r="S1381" s="17">
        <f>(((K1381/60)/60)/24)+DATE(1970,1,1)</f>
        <v>42418.031180555554</v>
      </c>
      <c r="T1381" s="15">
        <f>(((J1381/60)/60)/24)+DATE(1970,1,1)</f>
        <v>42477.989513888882</v>
      </c>
      <c r="U1381" t="b">
        <f>AND(L1381,N1381)</f>
        <v>0</v>
      </c>
    </row>
    <row r="1382" spans="1:21" ht="20" customHeight="1" x14ac:dyDescent="0.35">
      <c r="A1382" s="13">
        <f>F1382/E1382</f>
        <v>1.1812400000000001</v>
      </c>
      <c r="B1382">
        <v>2720</v>
      </c>
      <c r="C1382" s="3" t="s">
        <v>2720</v>
      </c>
      <c r="D1382" s="3" t="s">
        <v>6830</v>
      </c>
      <c r="E1382" s="5">
        <v>25000</v>
      </c>
      <c r="F1382" s="5">
        <v>29531</v>
      </c>
      <c r="G1382" t="s">
        <v>8219</v>
      </c>
      <c r="H1382" t="s">
        <v>8224</v>
      </c>
      <c r="I1382" t="s">
        <v>8246</v>
      </c>
      <c r="J1382">
        <v>1478866253</v>
      </c>
      <c r="K1382">
        <v>1476270653</v>
      </c>
      <c r="L1382" t="b">
        <v>0</v>
      </c>
      <c r="M1382">
        <v>173</v>
      </c>
      <c r="N1382" t="b">
        <v>1</v>
      </c>
      <c r="O1382" t="s">
        <v>8303</v>
      </c>
      <c r="P1382" s="9">
        <f>IFERROR(F1382/M1382,"NULL")</f>
        <v>170.69942196531792</v>
      </c>
      <c r="Q1382" t="str">
        <f>LEFT(O1382,SEARCH("/",O1382,1)-1)</f>
        <v>theater</v>
      </c>
      <c r="R1382" t="str">
        <f>RIGHT(O1382,LEN(O1382)-SEARCH("/",O1382,1))</f>
        <v>spaces</v>
      </c>
      <c r="S1382" s="17">
        <f>(((K1382/60)/60)/24)+DATE(1970,1,1)</f>
        <v>42655.465891203698</v>
      </c>
      <c r="T1382" s="15">
        <f>(((J1382/60)/60)/24)+DATE(1970,1,1)</f>
        <v>42685.507557870369</v>
      </c>
      <c r="U1382" t="b">
        <f>AND(L1382,N1382)</f>
        <v>0</v>
      </c>
    </row>
    <row r="1383" spans="1:21" ht="20" customHeight="1" x14ac:dyDescent="0.35">
      <c r="A1383" s="13">
        <f>F1383/E1383</f>
        <v>14.62</v>
      </c>
      <c r="B1383">
        <v>2721</v>
      </c>
      <c r="C1383" s="3" t="s">
        <v>2721</v>
      </c>
      <c r="D1383" s="3" t="s">
        <v>6831</v>
      </c>
      <c r="E1383" s="5">
        <v>750</v>
      </c>
      <c r="F1383" s="5">
        <v>10965</v>
      </c>
      <c r="G1383" t="s">
        <v>8219</v>
      </c>
      <c r="H1383" t="s">
        <v>8225</v>
      </c>
      <c r="I1383" t="s">
        <v>8247</v>
      </c>
      <c r="J1383">
        <v>1378494000</v>
      </c>
      <c r="K1383">
        <v>1375880598</v>
      </c>
      <c r="L1383" t="b">
        <v>0</v>
      </c>
      <c r="M1383">
        <v>269</v>
      </c>
      <c r="N1383" t="b">
        <v>1</v>
      </c>
      <c r="O1383" t="s">
        <v>8295</v>
      </c>
      <c r="P1383" s="9">
        <f>IFERROR(F1383/M1383,"NULL")</f>
        <v>40.762081784386616</v>
      </c>
      <c r="Q1383" t="str">
        <f>LEFT(O1383,SEARCH("/",O1383,1)-1)</f>
        <v>technology</v>
      </c>
      <c r="R1383" t="str">
        <f>RIGHT(O1383,LEN(O1383)-SEARCH("/",O1383,1))</f>
        <v>hardware</v>
      </c>
      <c r="S1383" s="17">
        <f>(((K1383/60)/60)/24)+DATE(1970,1,1)</f>
        <v>41493.543958333335</v>
      </c>
      <c r="T1383" s="15">
        <f>(((J1383/60)/60)/24)+DATE(1970,1,1)</f>
        <v>41523.791666666664</v>
      </c>
      <c r="U1383" t="b">
        <f>AND(L1383,N1383)</f>
        <v>0</v>
      </c>
    </row>
    <row r="1384" spans="1:21" ht="20" customHeight="1" x14ac:dyDescent="0.35">
      <c r="A1384" s="13">
        <f>F1384/E1384</f>
        <v>2.5253999999999999</v>
      </c>
      <c r="B1384">
        <v>2722</v>
      </c>
      <c r="C1384" s="3" t="s">
        <v>2722</v>
      </c>
      <c r="D1384" s="3" t="s">
        <v>6832</v>
      </c>
      <c r="E1384" s="5">
        <v>5000</v>
      </c>
      <c r="F1384" s="5">
        <v>12627</v>
      </c>
      <c r="G1384" t="s">
        <v>8219</v>
      </c>
      <c r="H1384" t="s">
        <v>8224</v>
      </c>
      <c r="I1384" t="s">
        <v>8246</v>
      </c>
      <c r="J1384">
        <v>1485722053</v>
      </c>
      <c r="K1384">
        <v>1480538053</v>
      </c>
      <c r="L1384" t="b">
        <v>0</v>
      </c>
      <c r="M1384">
        <v>185</v>
      </c>
      <c r="N1384" t="b">
        <v>1</v>
      </c>
      <c r="O1384" t="s">
        <v>8295</v>
      </c>
      <c r="P1384" s="9">
        <f>IFERROR(F1384/M1384,"NULL")</f>
        <v>68.254054054054052</v>
      </c>
      <c r="Q1384" t="str">
        <f>LEFT(O1384,SEARCH("/",O1384,1)-1)</f>
        <v>technology</v>
      </c>
      <c r="R1384" t="str">
        <f>RIGHT(O1384,LEN(O1384)-SEARCH("/",O1384,1))</f>
        <v>hardware</v>
      </c>
      <c r="S1384" s="17">
        <f>(((K1384/60)/60)/24)+DATE(1970,1,1)</f>
        <v>42704.857094907406</v>
      </c>
      <c r="T1384" s="15">
        <f>(((J1384/60)/60)/24)+DATE(1970,1,1)</f>
        <v>42764.857094907406</v>
      </c>
      <c r="U1384" t="b">
        <f>AND(L1384,N1384)</f>
        <v>0</v>
      </c>
    </row>
    <row r="1385" spans="1:21" ht="20" customHeight="1" x14ac:dyDescent="0.35">
      <c r="A1385" s="13">
        <f>F1385/E1385</f>
        <v>1.4005000000000001</v>
      </c>
      <c r="B1385">
        <v>2723</v>
      </c>
      <c r="C1385" s="3" t="s">
        <v>2723</v>
      </c>
      <c r="D1385" s="3" t="s">
        <v>6833</v>
      </c>
      <c r="E1385" s="5">
        <v>12000</v>
      </c>
      <c r="F1385" s="5">
        <v>16806</v>
      </c>
      <c r="G1385" t="s">
        <v>8219</v>
      </c>
      <c r="H1385" t="s">
        <v>8224</v>
      </c>
      <c r="I1385" t="s">
        <v>8246</v>
      </c>
      <c r="J1385">
        <v>1420060088</v>
      </c>
      <c r="K1385">
        <v>1414872488</v>
      </c>
      <c r="L1385" t="b">
        <v>0</v>
      </c>
      <c r="M1385">
        <v>176</v>
      </c>
      <c r="N1385" t="b">
        <v>1</v>
      </c>
      <c r="O1385" t="s">
        <v>8295</v>
      </c>
      <c r="P1385" s="9">
        <f>IFERROR(F1385/M1385,"NULL")</f>
        <v>95.48863636363636</v>
      </c>
      <c r="Q1385" t="str">
        <f>LEFT(O1385,SEARCH("/",O1385,1)-1)</f>
        <v>technology</v>
      </c>
      <c r="R1385" t="str">
        <f>RIGHT(O1385,LEN(O1385)-SEARCH("/",O1385,1))</f>
        <v>hardware</v>
      </c>
      <c r="S1385" s="17">
        <f>(((K1385/60)/60)/24)+DATE(1970,1,1)</f>
        <v>41944.83898148148</v>
      </c>
      <c r="T1385" s="15">
        <f>(((J1385/60)/60)/24)+DATE(1970,1,1)</f>
        <v>42004.880648148144</v>
      </c>
      <c r="U1385" t="b">
        <f>AND(L1385,N1385)</f>
        <v>0</v>
      </c>
    </row>
    <row r="1386" spans="1:21" ht="20" customHeight="1" x14ac:dyDescent="0.35">
      <c r="A1386" s="13">
        <f>F1386/E1386</f>
        <v>2.9687520259319289</v>
      </c>
      <c r="B1386">
        <v>2724</v>
      </c>
      <c r="C1386" s="3" t="s">
        <v>2724</v>
      </c>
      <c r="D1386" s="3" t="s">
        <v>6834</v>
      </c>
      <c r="E1386" s="5">
        <v>2468</v>
      </c>
      <c r="F1386" s="5">
        <v>7326.88</v>
      </c>
      <c r="G1386" t="s">
        <v>8219</v>
      </c>
      <c r="H1386" t="s">
        <v>8225</v>
      </c>
      <c r="I1386" t="s">
        <v>8247</v>
      </c>
      <c r="J1386">
        <v>1439625059</v>
      </c>
      <c r="K1386">
        <v>1436860259</v>
      </c>
      <c r="L1386" t="b">
        <v>0</v>
      </c>
      <c r="M1386">
        <v>1019</v>
      </c>
      <c r="N1386" t="b">
        <v>1</v>
      </c>
      <c r="O1386" t="s">
        <v>8295</v>
      </c>
      <c r="P1386" s="9">
        <f>IFERROR(F1386/M1386,"NULL")</f>
        <v>7.1902649656526005</v>
      </c>
      <c r="Q1386" t="str">
        <f>LEFT(O1386,SEARCH("/",O1386,1)-1)</f>
        <v>technology</v>
      </c>
      <c r="R1386" t="str">
        <f>RIGHT(O1386,LEN(O1386)-SEARCH("/",O1386,1))</f>
        <v>hardware</v>
      </c>
      <c r="S1386" s="17">
        <f>(((K1386/60)/60)/24)+DATE(1970,1,1)</f>
        <v>42199.32707175926</v>
      </c>
      <c r="T1386" s="15">
        <f>(((J1386/60)/60)/24)+DATE(1970,1,1)</f>
        <v>42231.32707175926</v>
      </c>
      <c r="U1386" t="b">
        <f>AND(L1386,N1386)</f>
        <v>0</v>
      </c>
    </row>
    <row r="1387" spans="1:21" ht="20" customHeight="1" x14ac:dyDescent="0.35">
      <c r="A1387" s="13">
        <f>F1387/E1387</f>
        <v>1.445425</v>
      </c>
      <c r="B1387">
        <v>2725</v>
      </c>
      <c r="C1387" s="3" t="s">
        <v>2725</v>
      </c>
      <c r="D1387" s="3" t="s">
        <v>6835</v>
      </c>
      <c r="E1387" s="5">
        <v>40000</v>
      </c>
      <c r="F1387" s="5">
        <v>57817</v>
      </c>
      <c r="G1387" t="s">
        <v>8219</v>
      </c>
      <c r="H1387" t="s">
        <v>8229</v>
      </c>
      <c r="I1387" t="s">
        <v>8251</v>
      </c>
      <c r="J1387">
        <v>1488390735</v>
      </c>
      <c r="K1387">
        <v>1484070735</v>
      </c>
      <c r="L1387" t="b">
        <v>0</v>
      </c>
      <c r="M1387">
        <v>113</v>
      </c>
      <c r="N1387" t="b">
        <v>1</v>
      </c>
      <c r="O1387" t="s">
        <v>8295</v>
      </c>
      <c r="P1387" s="9">
        <f>IFERROR(F1387/M1387,"NULL")</f>
        <v>511.65486725663715</v>
      </c>
      <c r="Q1387" t="str">
        <f>LEFT(O1387,SEARCH("/",O1387,1)-1)</f>
        <v>technology</v>
      </c>
      <c r="R1387" t="str">
        <f>RIGHT(O1387,LEN(O1387)-SEARCH("/",O1387,1))</f>
        <v>hardware</v>
      </c>
      <c r="S1387" s="17">
        <f>(((K1387/60)/60)/24)+DATE(1970,1,1)</f>
        <v>42745.744618055556</v>
      </c>
      <c r="T1387" s="15">
        <f>(((J1387/60)/60)/24)+DATE(1970,1,1)</f>
        <v>42795.744618055556</v>
      </c>
      <c r="U1387" t="b">
        <f>AND(L1387,N1387)</f>
        <v>0</v>
      </c>
    </row>
    <row r="1388" spans="1:21" ht="20" customHeight="1" x14ac:dyDescent="0.35">
      <c r="A1388" s="13">
        <f>F1388/E1388</f>
        <v>1.05745</v>
      </c>
      <c r="B1388">
        <v>2726</v>
      </c>
      <c r="C1388" s="3" t="s">
        <v>2726</v>
      </c>
      <c r="D1388" s="3" t="s">
        <v>6836</v>
      </c>
      <c r="E1388" s="5">
        <v>100000</v>
      </c>
      <c r="F1388" s="5">
        <v>105745</v>
      </c>
      <c r="G1388" t="s">
        <v>8219</v>
      </c>
      <c r="H1388" t="s">
        <v>8224</v>
      </c>
      <c r="I1388" t="s">
        <v>8246</v>
      </c>
      <c r="J1388">
        <v>1461333311</v>
      </c>
      <c r="K1388">
        <v>1458741311</v>
      </c>
      <c r="L1388" t="b">
        <v>0</v>
      </c>
      <c r="M1388">
        <v>404</v>
      </c>
      <c r="N1388" t="b">
        <v>1</v>
      </c>
      <c r="O1388" t="s">
        <v>8295</v>
      </c>
      <c r="P1388" s="9">
        <f>IFERROR(F1388/M1388,"NULL")</f>
        <v>261.74504950495049</v>
      </c>
      <c r="Q1388" t="str">
        <f>LEFT(O1388,SEARCH("/",O1388,1)-1)</f>
        <v>technology</v>
      </c>
      <c r="R1388" t="str">
        <f>RIGHT(O1388,LEN(O1388)-SEARCH("/",O1388,1))</f>
        <v>hardware</v>
      </c>
      <c r="S1388" s="17">
        <f>(((K1388/60)/60)/24)+DATE(1970,1,1)</f>
        <v>42452.579988425925</v>
      </c>
      <c r="T1388" s="15">
        <f>(((J1388/60)/60)/24)+DATE(1970,1,1)</f>
        <v>42482.579988425925</v>
      </c>
      <c r="U1388" t="b">
        <f>AND(L1388,N1388)</f>
        <v>0</v>
      </c>
    </row>
    <row r="1389" spans="1:21" ht="20" customHeight="1" x14ac:dyDescent="0.35">
      <c r="A1389" s="13">
        <f>F1389/E1389</f>
        <v>4.9321000000000002</v>
      </c>
      <c r="B1389">
        <v>2727</v>
      </c>
      <c r="C1389" s="3" t="s">
        <v>2727</v>
      </c>
      <c r="D1389" s="3" t="s">
        <v>6837</v>
      </c>
      <c r="E1389" s="5">
        <v>10000</v>
      </c>
      <c r="F1389" s="5">
        <v>49321</v>
      </c>
      <c r="G1389" t="s">
        <v>8219</v>
      </c>
      <c r="H1389" t="s">
        <v>8224</v>
      </c>
      <c r="I1389" t="s">
        <v>8246</v>
      </c>
      <c r="J1389">
        <v>1438964063</v>
      </c>
      <c r="K1389">
        <v>1436804063</v>
      </c>
      <c r="L1389" t="b">
        <v>0</v>
      </c>
      <c r="M1389">
        <v>707</v>
      </c>
      <c r="N1389" t="b">
        <v>1</v>
      </c>
      <c r="O1389" t="s">
        <v>8295</v>
      </c>
      <c r="P1389" s="9">
        <f>IFERROR(F1389/M1389,"NULL")</f>
        <v>69.760961810466767</v>
      </c>
      <c r="Q1389" t="str">
        <f>LEFT(O1389,SEARCH("/",O1389,1)-1)</f>
        <v>technology</v>
      </c>
      <c r="R1389" t="str">
        <f>RIGHT(O1389,LEN(O1389)-SEARCH("/",O1389,1))</f>
        <v>hardware</v>
      </c>
      <c r="S1389" s="17">
        <f>(((K1389/60)/60)/24)+DATE(1970,1,1)</f>
        <v>42198.676655092597</v>
      </c>
      <c r="T1389" s="15">
        <f>(((J1389/60)/60)/24)+DATE(1970,1,1)</f>
        <v>42223.676655092597</v>
      </c>
      <c r="U1389" t="b">
        <f>AND(L1389,N1389)</f>
        <v>0</v>
      </c>
    </row>
    <row r="1390" spans="1:21" ht="20" customHeight="1" x14ac:dyDescent="0.35">
      <c r="A1390" s="13">
        <f>F1390/E1390</f>
        <v>2.0182666666666669</v>
      </c>
      <c r="B1390">
        <v>2728</v>
      </c>
      <c r="C1390" s="3" t="s">
        <v>2728</v>
      </c>
      <c r="D1390" s="3" t="s">
        <v>6838</v>
      </c>
      <c r="E1390" s="5">
        <v>15000</v>
      </c>
      <c r="F1390" s="5">
        <v>30274</v>
      </c>
      <c r="G1390" t="s">
        <v>8219</v>
      </c>
      <c r="H1390" t="s">
        <v>8224</v>
      </c>
      <c r="I1390" t="s">
        <v>8246</v>
      </c>
      <c r="J1390">
        <v>1451485434</v>
      </c>
      <c r="K1390">
        <v>1448461434</v>
      </c>
      <c r="L1390" t="b">
        <v>0</v>
      </c>
      <c r="M1390">
        <v>392</v>
      </c>
      <c r="N1390" t="b">
        <v>1</v>
      </c>
      <c r="O1390" t="s">
        <v>8295</v>
      </c>
      <c r="P1390" s="9">
        <f>IFERROR(F1390/M1390,"NULL")</f>
        <v>77.229591836734699</v>
      </c>
      <c r="Q1390" t="str">
        <f>LEFT(O1390,SEARCH("/",O1390,1)-1)</f>
        <v>technology</v>
      </c>
      <c r="R1390" t="str">
        <f>RIGHT(O1390,LEN(O1390)-SEARCH("/",O1390,1))</f>
        <v>hardware</v>
      </c>
      <c r="S1390" s="17">
        <f>(((K1390/60)/60)/24)+DATE(1970,1,1)</f>
        <v>42333.59993055556</v>
      </c>
      <c r="T1390" s="15">
        <f>(((J1390/60)/60)/24)+DATE(1970,1,1)</f>
        <v>42368.59993055556</v>
      </c>
      <c r="U1390" t="b">
        <f>AND(L1390,N1390)</f>
        <v>0</v>
      </c>
    </row>
    <row r="1391" spans="1:21" ht="20" customHeight="1" x14ac:dyDescent="0.35">
      <c r="A1391" s="13">
        <f>F1391/E1391</f>
        <v>1.0444</v>
      </c>
      <c r="B1391">
        <v>2729</v>
      </c>
      <c r="C1391" s="3" t="s">
        <v>2729</v>
      </c>
      <c r="D1391" s="3" t="s">
        <v>6839</v>
      </c>
      <c r="E1391" s="5">
        <v>7500</v>
      </c>
      <c r="F1391" s="5">
        <v>7833</v>
      </c>
      <c r="G1391" t="s">
        <v>8219</v>
      </c>
      <c r="H1391" t="s">
        <v>8224</v>
      </c>
      <c r="I1391" t="s">
        <v>8246</v>
      </c>
      <c r="J1391">
        <v>1430459197</v>
      </c>
      <c r="K1391">
        <v>1427867197</v>
      </c>
      <c r="L1391" t="b">
        <v>0</v>
      </c>
      <c r="M1391">
        <v>23</v>
      </c>
      <c r="N1391" t="b">
        <v>1</v>
      </c>
      <c r="O1391" t="s">
        <v>8295</v>
      </c>
      <c r="P1391" s="9">
        <f>IFERROR(F1391/M1391,"NULL")</f>
        <v>340.56521739130437</v>
      </c>
      <c r="Q1391" t="str">
        <f>LEFT(O1391,SEARCH("/",O1391,1)-1)</f>
        <v>technology</v>
      </c>
      <c r="R1391" t="str">
        <f>RIGHT(O1391,LEN(O1391)-SEARCH("/",O1391,1))</f>
        <v>hardware</v>
      </c>
      <c r="S1391" s="17">
        <f>(((K1391/60)/60)/24)+DATE(1970,1,1)</f>
        <v>42095.240706018521</v>
      </c>
      <c r="T1391" s="15">
        <f>(((J1391/60)/60)/24)+DATE(1970,1,1)</f>
        <v>42125.240706018521</v>
      </c>
      <c r="U1391" t="b">
        <f>AND(L1391,N1391)</f>
        <v>0</v>
      </c>
    </row>
    <row r="1392" spans="1:21" ht="20" customHeight="1" x14ac:dyDescent="0.35">
      <c r="A1392" s="13">
        <f>F1392/E1392</f>
        <v>1.7029262962962963</v>
      </c>
      <c r="B1392">
        <v>2730</v>
      </c>
      <c r="C1392" s="3" t="s">
        <v>2730</v>
      </c>
      <c r="D1392" s="3" t="s">
        <v>6840</v>
      </c>
      <c r="E1392" s="5">
        <v>27000</v>
      </c>
      <c r="F1392" s="5">
        <v>45979.01</v>
      </c>
      <c r="G1392" t="s">
        <v>8219</v>
      </c>
      <c r="H1392" t="s">
        <v>8224</v>
      </c>
      <c r="I1392" t="s">
        <v>8246</v>
      </c>
      <c r="J1392">
        <v>1366635575</v>
      </c>
      <c r="K1392">
        <v>1363611575</v>
      </c>
      <c r="L1392" t="b">
        <v>0</v>
      </c>
      <c r="M1392">
        <v>682</v>
      </c>
      <c r="N1392" t="b">
        <v>1</v>
      </c>
      <c r="O1392" t="s">
        <v>8295</v>
      </c>
      <c r="P1392" s="9">
        <f>IFERROR(F1392/M1392,"NULL")</f>
        <v>67.417903225806455</v>
      </c>
      <c r="Q1392" t="str">
        <f>LEFT(O1392,SEARCH("/",O1392,1)-1)</f>
        <v>technology</v>
      </c>
      <c r="R1392" t="str">
        <f>RIGHT(O1392,LEN(O1392)-SEARCH("/",O1392,1))</f>
        <v>hardware</v>
      </c>
      <c r="S1392" s="17">
        <f>(((K1392/60)/60)/24)+DATE(1970,1,1)</f>
        <v>41351.541377314818</v>
      </c>
      <c r="T1392" s="15">
        <f>(((J1392/60)/60)/24)+DATE(1970,1,1)</f>
        <v>41386.541377314818</v>
      </c>
      <c r="U1392" t="b">
        <f>AND(L1392,N1392)</f>
        <v>0</v>
      </c>
    </row>
    <row r="1393" spans="1:21" ht="20" customHeight="1" x14ac:dyDescent="0.35">
      <c r="A1393" s="13">
        <f>F1393/E1393</f>
        <v>1.0430333333333333</v>
      </c>
      <c r="B1393">
        <v>2731</v>
      </c>
      <c r="C1393" s="3" t="s">
        <v>2731</v>
      </c>
      <c r="D1393" s="3" t="s">
        <v>6841</v>
      </c>
      <c r="E1393" s="5">
        <v>30000</v>
      </c>
      <c r="F1393" s="5">
        <v>31291</v>
      </c>
      <c r="G1393" t="s">
        <v>8219</v>
      </c>
      <c r="H1393" t="s">
        <v>8224</v>
      </c>
      <c r="I1393" t="s">
        <v>8246</v>
      </c>
      <c r="J1393">
        <v>1413604800</v>
      </c>
      <c r="K1393">
        <v>1408624622</v>
      </c>
      <c r="L1393" t="b">
        <v>0</v>
      </c>
      <c r="M1393">
        <v>37</v>
      </c>
      <c r="N1393" t="b">
        <v>1</v>
      </c>
      <c r="O1393" t="s">
        <v>8295</v>
      </c>
      <c r="P1393" s="9">
        <f>IFERROR(F1393/M1393,"NULL")</f>
        <v>845.70270270270271</v>
      </c>
      <c r="Q1393" t="str">
        <f>LEFT(O1393,SEARCH("/",O1393,1)-1)</f>
        <v>technology</v>
      </c>
      <c r="R1393" t="str">
        <f>RIGHT(O1393,LEN(O1393)-SEARCH("/",O1393,1))</f>
        <v>hardware</v>
      </c>
      <c r="S1393" s="17">
        <f>(((K1393/60)/60)/24)+DATE(1970,1,1)</f>
        <v>41872.525717592594</v>
      </c>
      <c r="T1393" s="15">
        <f>(((J1393/60)/60)/24)+DATE(1970,1,1)</f>
        <v>41930.166666666664</v>
      </c>
      <c r="U1393" t="b">
        <f>AND(L1393,N1393)</f>
        <v>0</v>
      </c>
    </row>
    <row r="1394" spans="1:21" ht="20" customHeight="1" x14ac:dyDescent="0.35">
      <c r="A1394" s="13">
        <f>F1394/E1394</f>
        <v>1.1825000000000001</v>
      </c>
      <c r="B1394">
        <v>2732</v>
      </c>
      <c r="C1394" s="3" t="s">
        <v>2732</v>
      </c>
      <c r="D1394" s="3" t="s">
        <v>6842</v>
      </c>
      <c r="E1394" s="5">
        <v>12000</v>
      </c>
      <c r="F1394" s="5">
        <v>14190</v>
      </c>
      <c r="G1394" t="s">
        <v>8219</v>
      </c>
      <c r="H1394" t="s">
        <v>8224</v>
      </c>
      <c r="I1394" t="s">
        <v>8246</v>
      </c>
      <c r="J1394">
        <v>1369699200</v>
      </c>
      <c r="K1394">
        <v>1366917828</v>
      </c>
      <c r="L1394" t="b">
        <v>0</v>
      </c>
      <c r="M1394">
        <v>146</v>
      </c>
      <c r="N1394" t="b">
        <v>1</v>
      </c>
      <c r="O1394" t="s">
        <v>8295</v>
      </c>
      <c r="P1394" s="9">
        <f>IFERROR(F1394/M1394,"NULL")</f>
        <v>97.191780821917803</v>
      </c>
      <c r="Q1394" t="str">
        <f>LEFT(O1394,SEARCH("/",O1394,1)-1)</f>
        <v>technology</v>
      </c>
      <c r="R1394" t="str">
        <f>RIGHT(O1394,LEN(O1394)-SEARCH("/",O1394,1))</f>
        <v>hardware</v>
      </c>
      <c r="S1394" s="17">
        <f>(((K1394/60)/60)/24)+DATE(1970,1,1)</f>
        <v>41389.808194444442</v>
      </c>
      <c r="T1394" s="15">
        <f>(((J1394/60)/60)/24)+DATE(1970,1,1)</f>
        <v>41422</v>
      </c>
      <c r="U1394" t="b">
        <f>AND(L1394,N1394)</f>
        <v>0</v>
      </c>
    </row>
    <row r="1395" spans="1:21" ht="20" customHeight="1" x14ac:dyDescent="0.35">
      <c r="A1395" s="13">
        <f>F1395/E1395</f>
        <v>1.07538</v>
      </c>
      <c r="B1395">
        <v>2733</v>
      </c>
      <c r="C1395" s="3" t="s">
        <v>2733</v>
      </c>
      <c r="D1395" s="3" t="s">
        <v>6843</v>
      </c>
      <c r="E1395" s="5">
        <v>50000</v>
      </c>
      <c r="F1395" s="5">
        <v>53769</v>
      </c>
      <c r="G1395" t="s">
        <v>8219</v>
      </c>
      <c r="H1395" t="s">
        <v>8224</v>
      </c>
      <c r="I1395" t="s">
        <v>8246</v>
      </c>
      <c r="J1395">
        <v>1428643974</v>
      </c>
      <c r="K1395">
        <v>1423463574</v>
      </c>
      <c r="L1395" t="b">
        <v>0</v>
      </c>
      <c r="M1395">
        <v>119</v>
      </c>
      <c r="N1395" t="b">
        <v>1</v>
      </c>
      <c r="O1395" t="s">
        <v>8295</v>
      </c>
      <c r="P1395" s="9">
        <f>IFERROR(F1395/M1395,"NULL")</f>
        <v>451.84033613445376</v>
      </c>
      <c r="Q1395" t="str">
        <f>LEFT(O1395,SEARCH("/",O1395,1)-1)</f>
        <v>technology</v>
      </c>
      <c r="R1395" t="str">
        <f>RIGHT(O1395,LEN(O1395)-SEARCH("/",O1395,1))</f>
        <v>hardware</v>
      </c>
      <c r="S1395" s="17">
        <f>(((K1395/60)/60)/24)+DATE(1970,1,1)</f>
        <v>42044.272847222222</v>
      </c>
      <c r="T1395" s="15">
        <f>(((J1395/60)/60)/24)+DATE(1970,1,1)</f>
        <v>42104.231180555551</v>
      </c>
      <c r="U1395" t="b">
        <f>AND(L1395,N1395)</f>
        <v>0</v>
      </c>
    </row>
    <row r="1396" spans="1:21" ht="20" customHeight="1" x14ac:dyDescent="0.35">
      <c r="A1396" s="13">
        <f>F1396/E1396</f>
        <v>22603</v>
      </c>
      <c r="B1396">
        <v>2734</v>
      </c>
      <c r="C1396" s="3" t="s">
        <v>2734</v>
      </c>
      <c r="D1396" s="3" t="s">
        <v>6844</v>
      </c>
      <c r="E1396" s="5">
        <v>1</v>
      </c>
      <c r="F1396" s="5">
        <v>22603</v>
      </c>
      <c r="G1396" t="s">
        <v>8219</v>
      </c>
      <c r="H1396" t="s">
        <v>8224</v>
      </c>
      <c r="I1396" t="s">
        <v>8246</v>
      </c>
      <c r="J1396">
        <v>1476395940</v>
      </c>
      <c r="K1396">
        <v>1473782592</v>
      </c>
      <c r="L1396" t="b">
        <v>0</v>
      </c>
      <c r="M1396">
        <v>163</v>
      </c>
      <c r="N1396" t="b">
        <v>1</v>
      </c>
      <c r="O1396" t="s">
        <v>8295</v>
      </c>
      <c r="P1396" s="9">
        <f>IFERROR(F1396/M1396,"NULL")</f>
        <v>138.66871165644173</v>
      </c>
      <c r="Q1396" t="str">
        <f>LEFT(O1396,SEARCH("/",O1396,1)-1)</f>
        <v>technology</v>
      </c>
      <c r="R1396" t="str">
        <f>RIGHT(O1396,LEN(O1396)-SEARCH("/",O1396,1))</f>
        <v>hardware</v>
      </c>
      <c r="S1396" s="17">
        <f>(((K1396/60)/60)/24)+DATE(1970,1,1)</f>
        <v>42626.668888888889</v>
      </c>
      <c r="T1396" s="15">
        <f>(((J1396/60)/60)/24)+DATE(1970,1,1)</f>
        <v>42656.915972222225</v>
      </c>
      <c r="U1396" t="b">
        <f>AND(L1396,N1396)</f>
        <v>0</v>
      </c>
    </row>
    <row r="1397" spans="1:21" ht="20" customHeight="1" x14ac:dyDescent="0.35">
      <c r="A1397" s="13">
        <f>F1397/E1397</f>
        <v>9.7813466666666677</v>
      </c>
      <c r="B1397">
        <v>2735</v>
      </c>
      <c r="C1397" s="3" t="s">
        <v>2735</v>
      </c>
      <c r="D1397" s="3" t="s">
        <v>6845</v>
      </c>
      <c r="E1397" s="5">
        <v>750</v>
      </c>
      <c r="F1397" s="5">
        <v>7336.01</v>
      </c>
      <c r="G1397" t="s">
        <v>8219</v>
      </c>
      <c r="H1397" t="s">
        <v>8225</v>
      </c>
      <c r="I1397" t="s">
        <v>8247</v>
      </c>
      <c r="J1397">
        <v>1363204800</v>
      </c>
      <c r="K1397">
        <v>1360551250</v>
      </c>
      <c r="L1397" t="b">
        <v>0</v>
      </c>
      <c r="M1397">
        <v>339</v>
      </c>
      <c r="N1397" t="b">
        <v>1</v>
      </c>
      <c r="O1397" t="s">
        <v>8295</v>
      </c>
      <c r="P1397" s="9">
        <f>IFERROR(F1397/M1397,"NULL")</f>
        <v>21.640147492625371</v>
      </c>
      <c r="Q1397" t="str">
        <f>LEFT(O1397,SEARCH("/",O1397,1)-1)</f>
        <v>technology</v>
      </c>
      <c r="R1397" t="str">
        <f>RIGHT(O1397,LEN(O1397)-SEARCH("/",O1397,1))</f>
        <v>hardware</v>
      </c>
      <c r="S1397" s="17">
        <f>(((K1397/60)/60)/24)+DATE(1970,1,1)</f>
        <v>41316.120949074073</v>
      </c>
      <c r="T1397" s="15">
        <f>(((J1397/60)/60)/24)+DATE(1970,1,1)</f>
        <v>41346.833333333336</v>
      </c>
      <c r="U1397" t="b">
        <f>AND(L1397,N1397)</f>
        <v>0</v>
      </c>
    </row>
    <row r="1398" spans="1:21" ht="20" customHeight="1" x14ac:dyDescent="0.35">
      <c r="A1398" s="13">
        <f>F1398/E1398</f>
        <v>1.2290000000000001</v>
      </c>
      <c r="B1398">
        <v>2736</v>
      </c>
      <c r="C1398" s="3" t="s">
        <v>2736</v>
      </c>
      <c r="D1398" s="3" t="s">
        <v>6846</v>
      </c>
      <c r="E1398" s="5">
        <v>8000</v>
      </c>
      <c r="F1398" s="5">
        <v>9832</v>
      </c>
      <c r="G1398" t="s">
        <v>8219</v>
      </c>
      <c r="H1398" t="s">
        <v>8229</v>
      </c>
      <c r="I1398" t="s">
        <v>8251</v>
      </c>
      <c r="J1398">
        <v>1398268773</v>
      </c>
      <c r="K1398">
        <v>1395676773</v>
      </c>
      <c r="L1398" t="b">
        <v>0</v>
      </c>
      <c r="M1398">
        <v>58</v>
      </c>
      <c r="N1398" t="b">
        <v>1</v>
      </c>
      <c r="O1398" t="s">
        <v>8295</v>
      </c>
      <c r="P1398" s="9">
        <f>IFERROR(F1398/M1398,"NULL")</f>
        <v>169.51724137931035</v>
      </c>
      <c r="Q1398" t="str">
        <f>LEFT(O1398,SEARCH("/",O1398,1)-1)</f>
        <v>technology</v>
      </c>
      <c r="R1398" t="str">
        <f>RIGHT(O1398,LEN(O1398)-SEARCH("/",O1398,1))</f>
        <v>hardware</v>
      </c>
      <c r="S1398" s="17">
        <f>(((K1398/60)/60)/24)+DATE(1970,1,1)</f>
        <v>41722.666354166664</v>
      </c>
      <c r="T1398" s="15">
        <f>(((J1398/60)/60)/24)+DATE(1970,1,1)</f>
        <v>41752.666354166664</v>
      </c>
      <c r="U1398" t="b">
        <f>AND(L1398,N1398)</f>
        <v>0</v>
      </c>
    </row>
    <row r="1399" spans="1:21" ht="20" customHeight="1" x14ac:dyDescent="0.35">
      <c r="A1399" s="13">
        <f>F1399/E1399</f>
        <v>2.4606080000000001</v>
      </c>
      <c r="B1399">
        <v>2737</v>
      </c>
      <c r="C1399" s="3" t="s">
        <v>2737</v>
      </c>
      <c r="D1399" s="3" t="s">
        <v>6847</v>
      </c>
      <c r="E1399" s="5">
        <v>30000</v>
      </c>
      <c r="F1399" s="5">
        <v>73818.240000000005</v>
      </c>
      <c r="G1399" t="s">
        <v>8219</v>
      </c>
      <c r="H1399" t="s">
        <v>8224</v>
      </c>
      <c r="I1399" t="s">
        <v>8246</v>
      </c>
      <c r="J1399">
        <v>1389812400</v>
      </c>
      <c r="K1399">
        <v>1386108087</v>
      </c>
      <c r="L1399" t="b">
        <v>0</v>
      </c>
      <c r="M1399">
        <v>456</v>
      </c>
      <c r="N1399" t="b">
        <v>1</v>
      </c>
      <c r="O1399" t="s">
        <v>8295</v>
      </c>
      <c r="P1399" s="9">
        <f>IFERROR(F1399/M1399,"NULL")</f>
        <v>161.88210526315791</v>
      </c>
      <c r="Q1399" t="str">
        <f>LEFT(O1399,SEARCH("/",O1399,1)-1)</f>
        <v>technology</v>
      </c>
      <c r="R1399" t="str">
        <f>RIGHT(O1399,LEN(O1399)-SEARCH("/",O1399,1))</f>
        <v>hardware</v>
      </c>
      <c r="S1399" s="17">
        <f>(((K1399/60)/60)/24)+DATE(1970,1,1)</f>
        <v>41611.917673611111</v>
      </c>
      <c r="T1399" s="15">
        <f>(((J1399/60)/60)/24)+DATE(1970,1,1)</f>
        <v>41654.791666666664</v>
      </c>
      <c r="U1399" t="b">
        <f>AND(L1399,N1399)</f>
        <v>0</v>
      </c>
    </row>
    <row r="1400" spans="1:21" ht="20" customHeight="1" x14ac:dyDescent="0.35">
      <c r="A1400" s="13">
        <f>F1400/E1400</f>
        <v>1.4794</v>
      </c>
      <c r="B1400">
        <v>2738</v>
      </c>
      <c r="C1400" s="3" t="s">
        <v>2738</v>
      </c>
      <c r="D1400" s="3" t="s">
        <v>6848</v>
      </c>
      <c r="E1400" s="5">
        <v>5000</v>
      </c>
      <c r="F1400" s="5">
        <v>7397</v>
      </c>
      <c r="G1400" t="s">
        <v>8219</v>
      </c>
      <c r="H1400" t="s">
        <v>8224</v>
      </c>
      <c r="I1400" t="s">
        <v>8246</v>
      </c>
      <c r="J1400">
        <v>1478402804</v>
      </c>
      <c r="K1400">
        <v>1473218804</v>
      </c>
      <c r="L1400" t="b">
        <v>0</v>
      </c>
      <c r="M1400">
        <v>15</v>
      </c>
      <c r="N1400" t="b">
        <v>1</v>
      </c>
      <c r="O1400" t="s">
        <v>8295</v>
      </c>
      <c r="P1400" s="9">
        <f>IFERROR(F1400/M1400,"NULL")</f>
        <v>493.13333333333333</v>
      </c>
      <c r="Q1400" t="str">
        <f>LEFT(O1400,SEARCH("/",O1400,1)-1)</f>
        <v>technology</v>
      </c>
      <c r="R1400" t="str">
        <f>RIGHT(O1400,LEN(O1400)-SEARCH("/",O1400,1))</f>
        <v>hardware</v>
      </c>
      <c r="S1400" s="17">
        <f>(((K1400/60)/60)/24)+DATE(1970,1,1)</f>
        <v>42620.143564814818</v>
      </c>
      <c r="T1400" s="15">
        <f>(((J1400/60)/60)/24)+DATE(1970,1,1)</f>
        <v>42680.143564814818</v>
      </c>
      <c r="U1400" t="b">
        <f>AND(L1400,N1400)</f>
        <v>0</v>
      </c>
    </row>
    <row r="1401" spans="1:21" ht="20" customHeight="1" x14ac:dyDescent="0.35">
      <c r="A1401" s="13">
        <f>F1401/E1401</f>
        <v>3.8409090909090908</v>
      </c>
      <c r="B1401">
        <v>2739</v>
      </c>
      <c r="C1401" s="3" t="s">
        <v>2739</v>
      </c>
      <c r="D1401" s="3" t="s">
        <v>6849</v>
      </c>
      <c r="E1401" s="5">
        <v>1100</v>
      </c>
      <c r="F1401" s="5">
        <v>4225</v>
      </c>
      <c r="G1401" t="s">
        <v>8219</v>
      </c>
      <c r="H1401" t="s">
        <v>8225</v>
      </c>
      <c r="I1401" t="s">
        <v>8247</v>
      </c>
      <c r="J1401">
        <v>1399324717</v>
      </c>
      <c r="K1401">
        <v>1395436717</v>
      </c>
      <c r="L1401" t="b">
        <v>0</v>
      </c>
      <c r="M1401">
        <v>191</v>
      </c>
      <c r="N1401" t="b">
        <v>1</v>
      </c>
      <c r="O1401" t="s">
        <v>8295</v>
      </c>
      <c r="P1401" s="9">
        <f>IFERROR(F1401/M1401,"NULL")</f>
        <v>22.120418848167539</v>
      </c>
      <c r="Q1401" t="str">
        <f>LEFT(O1401,SEARCH("/",O1401,1)-1)</f>
        <v>technology</v>
      </c>
      <c r="R1401" t="str">
        <f>RIGHT(O1401,LEN(O1401)-SEARCH("/",O1401,1))</f>
        <v>hardware</v>
      </c>
      <c r="S1401" s="17">
        <f>(((K1401/60)/60)/24)+DATE(1970,1,1)</f>
        <v>41719.887928240743</v>
      </c>
      <c r="T1401" s="15">
        <f>(((J1401/60)/60)/24)+DATE(1970,1,1)</f>
        <v>41764.887928240743</v>
      </c>
      <c r="U1401" t="b">
        <f>AND(L1401,N1401)</f>
        <v>0</v>
      </c>
    </row>
    <row r="1402" spans="1:21" ht="20" customHeight="1" x14ac:dyDescent="0.35">
      <c r="A1402" s="13">
        <f>F1402/E1402</f>
        <v>1.0333333333333334</v>
      </c>
      <c r="B1402">
        <v>2740</v>
      </c>
      <c r="C1402" s="3" t="s">
        <v>2740</v>
      </c>
      <c r="D1402" s="3" t="s">
        <v>6850</v>
      </c>
      <c r="E1402" s="5">
        <v>300</v>
      </c>
      <c r="F1402" s="5">
        <v>310</v>
      </c>
      <c r="G1402" t="s">
        <v>8219</v>
      </c>
      <c r="H1402" t="s">
        <v>8224</v>
      </c>
      <c r="I1402" t="s">
        <v>8246</v>
      </c>
      <c r="J1402">
        <v>1426117552</v>
      </c>
      <c r="K1402">
        <v>1423529152</v>
      </c>
      <c r="L1402" t="b">
        <v>0</v>
      </c>
      <c r="M1402">
        <v>17</v>
      </c>
      <c r="N1402" t="b">
        <v>1</v>
      </c>
      <c r="O1402" t="s">
        <v>8295</v>
      </c>
      <c r="P1402" s="9">
        <f>IFERROR(F1402/M1402,"NULL")</f>
        <v>18.235294117647058</v>
      </c>
      <c r="Q1402" t="str">
        <f>LEFT(O1402,SEARCH("/",O1402,1)-1)</f>
        <v>technology</v>
      </c>
      <c r="R1402" t="str">
        <f>RIGHT(O1402,LEN(O1402)-SEARCH("/",O1402,1))</f>
        <v>hardware</v>
      </c>
      <c r="S1402" s="17">
        <f>(((K1402/60)/60)/24)+DATE(1970,1,1)</f>
        <v>42045.031851851847</v>
      </c>
      <c r="T1402" s="15">
        <f>(((J1402/60)/60)/24)+DATE(1970,1,1)</f>
        <v>42074.99018518519</v>
      </c>
      <c r="U1402" t="b">
        <f>AND(L1402,N1402)</f>
        <v>0</v>
      </c>
    </row>
    <row r="1403" spans="1:21" ht="20" customHeight="1" x14ac:dyDescent="0.35">
      <c r="A1403" s="13">
        <f>F1403/E1403</f>
        <v>1.0528</v>
      </c>
      <c r="B1403">
        <v>2781</v>
      </c>
      <c r="C1403" s="3" t="s">
        <v>2781</v>
      </c>
      <c r="D1403" s="3" t="s">
        <v>6891</v>
      </c>
      <c r="E1403" s="5">
        <v>1250</v>
      </c>
      <c r="F1403" s="5">
        <v>1316</v>
      </c>
      <c r="G1403" t="s">
        <v>8219</v>
      </c>
      <c r="H1403" t="s">
        <v>8224</v>
      </c>
      <c r="I1403" t="s">
        <v>8246</v>
      </c>
      <c r="J1403">
        <v>1423724400</v>
      </c>
      <c r="K1403">
        <v>1421274954</v>
      </c>
      <c r="L1403" t="b">
        <v>0</v>
      </c>
      <c r="M1403">
        <v>28</v>
      </c>
      <c r="N1403" t="b">
        <v>1</v>
      </c>
      <c r="O1403" t="s">
        <v>8271</v>
      </c>
      <c r="P1403" s="9">
        <f>IFERROR(F1403/M1403,"NULL")</f>
        <v>47</v>
      </c>
      <c r="Q1403" t="str">
        <f>LEFT(O1403,SEARCH("/",O1403,1)-1)</f>
        <v>theater</v>
      </c>
      <c r="R1403" t="str">
        <f>RIGHT(O1403,LEN(O1403)-SEARCH("/",O1403,1))</f>
        <v>plays</v>
      </c>
      <c r="S1403" s="17">
        <f>(((K1403/60)/60)/24)+DATE(1970,1,1)</f>
        <v>42018.94159722222</v>
      </c>
      <c r="T1403" s="15">
        <f>(((J1403/60)/60)/24)+DATE(1970,1,1)</f>
        <v>42047.291666666672</v>
      </c>
      <c r="U1403" t="b">
        <f>AND(L1403,N1403)</f>
        <v>0</v>
      </c>
    </row>
    <row r="1404" spans="1:21" ht="20" customHeight="1" x14ac:dyDescent="0.35">
      <c r="A1404" s="13">
        <f>F1404/E1404</f>
        <v>1.2</v>
      </c>
      <c r="B1404">
        <v>2782</v>
      </c>
      <c r="C1404" s="3" t="s">
        <v>2782</v>
      </c>
      <c r="D1404" s="3" t="s">
        <v>6892</v>
      </c>
      <c r="E1404" s="5">
        <v>1000</v>
      </c>
      <c r="F1404" s="5">
        <v>1200</v>
      </c>
      <c r="G1404" t="s">
        <v>8219</v>
      </c>
      <c r="H1404" t="s">
        <v>8224</v>
      </c>
      <c r="I1404" t="s">
        <v>8246</v>
      </c>
      <c r="J1404">
        <v>1424149140</v>
      </c>
      <c r="K1404">
        <v>1421964718</v>
      </c>
      <c r="L1404" t="b">
        <v>0</v>
      </c>
      <c r="M1404">
        <v>18</v>
      </c>
      <c r="N1404" t="b">
        <v>1</v>
      </c>
      <c r="O1404" t="s">
        <v>8271</v>
      </c>
      <c r="P1404" s="9">
        <f>IFERROR(F1404/M1404,"NULL")</f>
        <v>66.666666666666671</v>
      </c>
      <c r="Q1404" t="str">
        <f>LEFT(O1404,SEARCH("/",O1404,1)-1)</f>
        <v>theater</v>
      </c>
      <c r="R1404" t="str">
        <f>RIGHT(O1404,LEN(O1404)-SEARCH("/",O1404,1))</f>
        <v>plays</v>
      </c>
      <c r="S1404" s="17">
        <f>(((K1404/60)/60)/24)+DATE(1970,1,1)</f>
        <v>42026.924976851849</v>
      </c>
      <c r="T1404" s="15">
        <f>(((J1404/60)/60)/24)+DATE(1970,1,1)</f>
        <v>42052.207638888889</v>
      </c>
      <c r="U1404" t="b">
        <f>AND(L1404,N1404)</f>
        <v>0</v>
      </c>
    </row>
    <row r="1405" spans="1:21" ht="20" customHeight="1" x14ac:dyDescent="0.35">
      <c r="A1405" s="13">
        <f>F1405/E1405</f>
        <v>1.145</v>
      </c>
      <c r="B1405">
        <v>2783</v>
      </c>
      <c r="C1405" s="3" t="s">
        <v>2783</v>
      </c>
      <c r="D1405" s="3" t="s">
        <v>6893</v>
      </c>
      <c r="E1405" s="5">
        <v>1000</v>
      </c>
      <c r="F1405" s="5">
        <v>1145</v>
      </c>
      <c r="G1405" t="s">
        <v>8219</v>
      </c>
      <c r="H1405" t="s">
        <v>8225</v>
      </c>
      <c r="I1405" t="s">
        <v>8247</v>
      </c>
      <c r="J1405">
        <v>1429793446</v>
      </c>
      <c r="K1405">
        <v>1428583846</v>
      </c>
      <c r="L1405" t="b">
        <v>0</v>
      </c>
      <c r="M1405">
        <v>61</v>
      </c>
      <c r="N1405" t="b">
        <v>1</v>
      </c>
      <c r="O1405" t="s">
        <v>8271</v>
      </c>
      <c r="P1405" s="9">
        <f>IFERROR(F1405/M1405,"NULL")</f>
        <v>18.770491803278688</v>
      </c>
      <c r="Q1405" t="str">
        <f>LEFT(O1405,SEARCH("/",O1405,1)-1)</f>
        <v>theater</v>
      </c>
      <c r="R1405" t="str">
        <f>RIGHT(O1405,LEN(O1405)-SEARCH("/",O1405,1))</f>
        <v>plays</v>
      </c>
      <c r="S1405" s="17">
        <f>(((K1405/60)/60)/24)+DATE(1970,1,1)</f>
        <v>42103.535254629634</v>
      </c>
      <c r="T1405" s="15">
        <f>(((J1405/60)/60)/24)+DATE(1970,1,1)</f>
        <v>42117.535254629634</v>
      </c>
      <c r="U1405" t="b">
        <f>AND(L1405,N1405)</f>
        <v>0</v>
      </c>
    </row>
    <row r="1406" spans="1:21" ht="20" customHeight="1" x14ac:dyDescent="0.35">
      <c r="A1406" s="13">
        <f>F1406/E1406</f>
        <v>1.19</v>
      </c>
      <c r="B1406">
        <v>2784</v>
      </c>
      <c r="C1406" s="3" t="s">
        <v>2784</v>
      </c>
      <c r="D1406" s="3" t="s">
        <v>6894</v>
      </c>
      <c r="E1406" s="5">
        <v>6000</v>
      </c>
      <c r="F1406" s="5">
        <v>7140</v>
      </c>
      <c r="G1406" t="s">
        <v>8219</v>
      </c>
      <c r="H1406" t="s">
        <v>8224</v>
      </c>
      <c r="I1406" t="s">
        <v>8246</v>
      </c>
      <c r="J1406">
        <v>1414608843</v>
      </c>
      <c r="K1406">
        <v>1412794443</v>
      </c>
      <c r="L1406" t="b">
        <v>0</v>
      </c>
      <c r="M1406">
        <v>108</v>
      </c>
      <c r="N1406" t="b">
        <v>1</v>
      </c>
      <c r="O1406" t="s">
        <v>8271</v>
      </c>
      <c r="P1406" s="9">
        <f>IFERROR(F1406/M1406,"NULL")</f>
        <v>66.111111111111114</v>
      </c>
      <c r="Q1406" t="str">
        <f>LEFT(O1406,SEARCH("/",O1406,1)-1)</f>
        <v>theater</v>
      </c>
      <c r="R1406" t="str">
        <f>RIGHT(O1406,LEN(O1406)-SEARCH("/",O1406,1))</f>
        <v>plays</v>
      </c>
      <c r="S1406" s="17">
        <f>(((K1406/60)/60)/24)+DATE(1970,1,1)</f>
        <v>41920.787534722222</v>
      </c>
      <c r="T1406" s="15">
        <f>(((J1406/60)/60)/24)+DATE(1970,1,1)</f>
        <v>41941.787534722222</v>
      </c>
      <c r="U1406" t="b">
        <f>AND(L1406,N1406)</f>
        <v>0</v>
      </c>
    </row>
    <row r="1407" spans="1:21" ht="20" customHeight="1" x14ac:dyDescent="0.35">
      <c r="A1407" s="13">
        <f>F1407/E1407</f>
        <v>1.0468</v>
      </c>
      <c r="B1407">
        <v>2785</v>
      </c>
      <c r="C1407" s="3" t="s">
        <v>2785</v>
      </c>
      <c r="D1407" s="3" t="s">
        <v>6895</v>
      </c>
      <c r="E1407" s="5">
        <v>5000</v>
      </c>
      <c r="F1407" s="5">
        <v>5234</v>
      </c>
      <c r="G1407" t="s">
        <v>8219</v>
      </c>
      <c r="H1407" t="s">
        <v>8224</v>
      </c>
      <c r="I1407" t="s">
        <v>8246</v>
      </c>
      <c r="J1407">
        <v>1470430800</v>
      </c>
      <c r="K1407">
        <v>1467865967</v>
      </c>
      <c r="L1407" t="b">
        <v>0</v>
      </c>
      <c r="M1407">
        <v>142</v>
      </c>
      <c r="N1407" t="b">
        <v>1</v>
      </c>
      <c r="O1407" t="s">
        <v>8271</v>
      </c>
      <c r="P1407" s="9">
        <f>IFERROR(F1407/M1407,"NULL")</f>
        <v>36.859154929577464</v>
      </c>
      <c r="Q1407" t="str">
        <f>LEFT(O1407,SEARCH("/",O1407,1)-1)</f>
        <v>theater</v>
      </c>
      <c r="R1407" t="str">
        <f>RIGHT(O1407,LEN(O1407)-SEARCH("/",O1407,1))</f>
        <v>plays</v>
      </c>
      <c r="S1407" s="17">
        <f>(((K1407/60)/60)/24)+DATE(1970,1,1)</f>
        <v>42558.189432870371</v>
      </c>
      <c r="T1407" s="15">
        <f>(((J1407/60)/60)/24)+DATE(1970,1,1)</f>
        <v>42587.875</v>
      </c>
      <c r="U1407" t="b">
        <f>AND(L1407,N1407)</f>
        <v>0</v>
      </c>
    </row>
    <row r="1408" spans="1:21" ht="20" customHeight="1" x14ac:dyDescent="0.35">
      <c r="A1408" s="13">
        <f>F1408/E1408</f>
        <v>1.1783999999999999</v>
      </c>
      <c r="B1408">
        <v>2786</v>
      </c>
      <c r="C1408" s="3" t="s">
        <v>2786</v>
      </c>
      <c r="D1408" s="3" t="s">
        <v>6896</v>
      </c>
      <c r="E1408" s="5">
        <v>2500</v>
      </c>
      <c r="F1408" s="5">
        <v>2946</v>
      </c>
      <c r="G1408" t="s">
        <v>8219</v>
      </c>
      <c r="H1408" t="s">
        <v>8225</v>
      </c>
      <c r="I1408" t="s">
        <v>8247</v>
      </c>
      <c r="J1408">
        <v>1404913180</v>
      </c>
      <c r="K1408">
        <v>1403703580</v>
      </c>
      <c r="L1408" t="b">
        <v>0</v>
      </c>
      <c r="M1408">
        <v>74</v>
      </c>
      <c r="N1408" t="b">
        <v>1</v>
      </c>
      <c r="O1408" t="s">
        <v>8271</v>
      </c>
      <c r="P1408" s="9">
        <f>IFERROR(F1408/M1408,"NULL")</f>
        <v>39.810810810810814</v>
      </c>
      <c r="Q1408" t="str">
        <f>LEFT(O1408,SEARCH("/",O1408,1)-1)</f>
        <v>theater</v>
      </c>
      <c r="R1408" t="str">
        <f>RIGHT(O1408,LEN(O1408)-SEARCH("/",O1408,1))</f>
        <v>plays</v>
      </c>
      <c r="S1408" s="17">
        <f>(((K1408/60)/60)/24)+DATE(1970,1,1)</f>
        <v>41815.569212962961</v>
      </c>
      <c r="T1408" s="15">
        <f>(((J1408/60)/60)/24)+DATE(1970,1,1)</f>
        <v>41829.569212962961</v>
      </c>
      <c r="U1408" t="b">
        <f>AND(L1408,N1408)</f>
        <v>0</v>
      </c>
    </row>
    <row r="1409" spans="1:21" ht="20" customHeight="1" x14ac:dyDescent="0.35">
      <c r="A1409" s="13">
        <f>F1409/E1409</f>
        <v>1.1970000000000001</v>
      </c>
      <c r="B1409">
        <v>2787</v>
      </c>
      <c r="C1409" s="3" t="s">
        <v>2787</v>
      </c>
      <c r="D1409" s="3" t="s">
        <v>6897</v>
      </c>
      <c r="E1409" s="5">
        <v>1000</v>
      </c>
      <c r="F1409" s="5">
        <v>1197</v>
      </c>
      <c r="G1409" t="s">
        <v>8219</v>
      </c>
      <c r="H1409" t="s">
        <v>8224</v>
      </c>
      <c r="I1409" t="s">
        <v>8246</v>
      </c>
      <c r="J1409">
        <v>1405658752</v>
      </c>
      <c r="K1409">
        <v>1403066752</v>
      </c>
      <c r="L1409" t="b">
        <v>0</v>
      </c>
      <c r="M1409">
        <v>38</v>
      </c>
      <c r="N1409" t="b">
        <v>1</v>
      </c>
      <c r="O1409" t="s">
        <v>8271</v>
      </c>
      <c r="P1409" s="9">
        <f>IFERROR(F1409/M1409,"NULL")</f>
        <v>31.5</v>
      </c>
      <c r="Q1409" t="str">
        <f>LEFT(O1409,SEARCH("/",O1409,1)-1)</f>
        <v>theater</v>
      </c>
      <c r="R1409" t="str">
        <f>RIGHT(O1409,LEN(O1409)-SEARCH("/",O1409,1))</f>
        <v>plays</v>
      </c>
      <c r="S1409" s="17">
        <f>(((K1409/60)/60)/24)+DATE(1970,1,1)</f>
        <v>41808.198518518519</v>
      </c>
      <c r="T1409" s="15">
        <f>(((J1409/60)/60)/24)+DATE(1970,1,1)</f>
        <v>41838.198518518519</v>
      </c>
      <c r="U1409" t="b">
        <f>AND(L1409,N1409)</f>
        <v>0</v>
      </c>
    </row>
    <row r="1410" spans="1:21" ht="20" customHeight="1" x14ac:dyDescent="0.35">
      <c r="A1410" s="13">
        <f>F1410/E1410</f>
        <v>1.0249999999999999</v>
      </c>
      <c r="B1410">
        <v>2788</v>
      </c>
      <c r="C1410" s="3" t="s">
        <v>2788</v>
      </c>
      <c r="D1410" s="3" t="s">
        <v>6898</v>
      </c>
      <c r="E1410" s="5">
        <v>2000</v>
      </c>
      <c r="F1410" s="5">
        <v>2050</v>
      </c>
      <c r="G1410" t="s">
        <v>8219</v>
      </c>
      <c r="H1410" t="s">
        <v>8224</v>
      </c>
      <c r="I1410" t="s">
        <v>8246</v>
      </c>
      <c r="J1410">
        <v>1469811043</v>
      </c>
      <c r="K1410">
        <v>1467219043</v>
      </c>
      <c r="L1410" t="b">
        <v>0</v>
      </c>
      <c r="M1410">
        <v>20</v>
      </c>
      <c r="N1410" t="b">
        <v>1</v>
      </c>
      <c r="O1410" t="s">
        <v>8271</v>
      </c>
      <c r="P1410" s="9">
        <f>IFERROR(F1410/M1410,"NULL")</f>
        <v>102.5</v>
      </c>
      <c r="Q1410" t="str">
        <f>LEFT(O1410,SEARCH("/",O1410,1)-1)</f>
        <v>theater</v>
      </c>
      <c r="R1410" t="str">
        <f>RIGHT(O1410,LEN(O1410)-SEARCH("/",O1410,1))</f>
        <v>plays</v>
      </c>
      <c r="S1410" s="17">
        <f>(((K1410/60)/60)/24)+DATE(1970,1,1)</f>
        <v>42550.701886574068</v>
      </c>
      <c r="T1410" s="15">
        <f>(((J1410/60)/60)/24)+DATE(1970,1,1)</f>
        <v>42580.701886574068</v>
      </c>
      <c r="U1410" t="b">
        <f>AND(L1410,N1410)</f>
        <v>0</v>
      </c>
    </row>
    <row r="1411" spans="1:21" ht="20" customHeight="1" x14ac:dyDescent="0.35">
      <c r="A1411" s="13">
        <f>F1411/E1411</f>
        <v>1.0116666666666667</v>
      </c>
      <c r="B1411">
        <v>2789</v>
      </c>
      <c r="C1411" s="3" t="s">
        <v>2789</v>
      </c>
      <c r="D1411" s="3" t="s">
        <v>6899</v>
      </c>
      <c r="E1411" s="5">
        <v>3000</v>
      </c>
      <c r="F1411" s="5">
        <v>3035</v>
      </c>
      <c r="G1411" t="s">
        <v>8219</v>
      </c>
      <c r="H1411" t="s">
        <v>8224</v>
      </c>
      <c r="I1411" t="s">
        <v>8246</v>
      </c>
      <c r="J1411">
        <v>1426132800</v>
      </c>
      <c r="K1411">
        <v>1424477934</v>
      </c>
      <c r="L1411" t="b">
        <v>0</v>
      </c>
      <c r="M1411">
        <v>24</v>
      </c>
      <c r="N1411" t="b">
        <v>1</v>
      </c>
      <c r="O1411" t="s">
        <v>8271</v>
      </c>
      <c r="P1411" s="9">
        <f>IFERROR(F1411/M1411,"NULL")</f>
        <v>126.45833333333333</v>
      </c>
      <c r="Q1411" t="str">
        <f>LEFT(O1411,SEARCH("/",O1411,1)-1)</f>
        <v>theater</v>
      </c>
      <c r="R1411" t="str">
        <f>RIGHT(O1411,LEN(O1411)-SEARCH("/",O1411,1))</f>
        <v>plays</v>
      </c>
      <c r="S1411" s="17">
        <f>(((K1411/60)/60)/24)+DATE(1970,1,1)</f>
        <v>42056.013124999998</v>
      </c>
      <c r="T1411" s="15">
        <f>(((J1411/60)/60)/24)+DATE(1970,1,1)</f>
        <v>42075.166666666672</v>
      </c>
      <c r="U1411" t="b">
        <f>AND(L1411,N1411)</f>
        <v>0</v>
      </c>
    </row>
    <row r="1412" spans="1:21" ht="20" customHeight="1" x14ac:dyDescent="0.35">
      <c r="A1412" s="13">
        <f>F1412/E1412</f>
        <v>1.0533333333333332</v>
      </c>
      <c r="B1412">
        <v>2790</v>
      </c>
      <c r="C1412" s="3" t="s">
        <v>2790</v>
      </c>
      <c r="D1412" s="3" t="s">
        <v>6900</v>
      </c>
      <c r="E1412" s="5">
        <v>3000</v>
      </c>
      <c r="F1412" s="5">
        <v>3160</v>
      </c>
      <c r="G1412" t="s">
        <v>8219</v>
      </c>
      <c r="H1412" t="s">
        <v>8224</v>
      </c>
      <c r="I1412" t="s">
        <v>8246</v>
      </c>
      <c r="J1412">
        <v>1423693903</v>
      </c>
      <c r="K1412">
        <v>1421101903</v>
      </c>
      <c r="L1412" t="b">
        <v>0</v>
      </c>
      <c r="M1412">
        <v>66</v>
      </c>
      <c r="N1412" t="b">
        <v>1</v>
      </c>
      <c r="O1412" t="s">
        <v>8271</v>
      </c>
      <c r="P1412" s="9">
        <f>IFERROR(F1412/M1412,"NULL")</f>
        <v>47.878787878787875</v>
      </c>
      <c r="Q1412" t="str">
        <f>LEFT(O1412,SEARCH("/",O1412,1)-1)</f>
        <v>theater</v>
      </c>
      <c r="R1412" t="str">
        <f>RIGHT(O1412,LEN(O1412)-SEARCH("/",O1412,1))</f>
        <v>plays</v>
      </c>
      <c r="S1412" s="17">
        <f>(((K1412/60)/60)/24)+DATE(1970,1,1)</f>
        <v>42016.938692129625</v>
      </c>
      <c r="T1412" s="15">
        <f>(((J1412/60)/60)/24)+DATE(1970,1,1)</f>
        <v>42046.938692129625</v>
      </c>
      <c r="U1412" t="b">
        <f>AND(L1412,N1412)</f>
        <v>0</v>
      </c>
    </row>
    <row r="1413" spans="1:21" ht="20" customHeight="1" x14ac:dyDescent="0.35">
      <c r="A1413" s="13">
        <f>F1413/E1413</f>
        <v>1.0249999999999999</v>
      </c>
      <c r="B1413">
        <v>2791</v>
      </c>
      <c r="C1413" s="3" t="s">
        <v>2791</v>
      </c>
      <c r="D1413" s="3" t="s">
        <v>6901</v>
      </c>
      <c r="E1413" s="5">
        <v>2000</v>
      </c>
      <c r="F1413" s="5">
        <v>2050</v>
      </c>
      <c r="G1413" t="s">
        <v>8219</v>
      </c>
      <c r="H1413" t="s">
        <v>8224</v>
      </c>
      <c r="I1413" t="s">
        <v>8246</v>
      </c>
      <c r="J1413">
        <v>1473393600</v>
      </c>
      <c r="K1413">
        <v>1470778559</v>
      </c>
      <c r="L1413" t="b">
        <v>0</v>
      </c>
      <c r="M1413">
        <v>28</v>
      </c>
      <c r="N1413" t="b">
        <v>1</v>
      </c>
      <c r="O1413" t="s">
        <v>8271</v>
      </c>
      <c r="P1413" s="9">
        <f>IFERROR(F1413/M1413,"NULL")</f>
        <v>73.214285714285708</v>
      </c>
      <c r="Q1413" t="str">
        <f>LEFT(O1413,SEARCH("/",O1413,1)-1)</f>
        <v>theater</v>
      </c>
      <c r="R1413" t="str">
        <f>RIGHT(O1413,LEN(O1413)-SEARCH("/",O1413,1))</f>
        <v>plays</v>
      </c>
      <c r="S1413" s="17">
        <f>(((K1413/60)/60)/24)+DATE(1970,1,1)</f>
        <v>42591.899988425925</v>
      </c>
      <c r="T1413" s="15">
        <f>(((J1413/60)/60)/24)+DATE(1970,1,1)</f>
        <v>42622.166666666672</v>
      </c>
      <c r="U1413" t="b">
        <f>AND(L1413,N1413)</f>
        <v>0</v>
      </c>
    </row>
    <row r="1414" spans="1:21" ht="20" customHeight="1" x14ac:dyDescent="0.35">
      <c r="A1414" s="13">
        <f>F1414/E1414</f>
        <v>1.0760000000000001</v>
      </c>
      <c r="B1414">
        <v>2792</v>
      </c>
      <c r="C1414" s="3" t="s">
        <v>2792</v>
      </c>
      <c r="D1414" s="3" t="s">
        <v>6902</v>
      </c>
      <c r="E1414" s="5">
        <v>2000</v>
      </c>
      <c r="F1414" s="5">
        <v>2152</v>
      </c>
      <c r="G1414" t="s">
        <v>8219</v>
      </c>
      <c r="H1414" t="s">
        <v>8224</v>
      </c>
      <c r="I1414" t="s">
        <v>8246</v>
      </c>
      <c r="J1414">
        <v>1439357559</v>
      </c>
      <c r="K1414">
        <v>1435469559</v>
      </c>
      <c r="L1414" t="b">
        <v>0</v>
      </c>
      <c r="M1414">
        <v>24</v>
      </c>
      <c r="N1414" t="b">
        <v>1</v>
      </c>
      <c r="O1414" t="s">
        <v>8271</v>
      </c>
      <c r="P1414" s="9">
        <f>IFERROR(F1414/M1414,"NULL")</f>
        <v>89.666666666666671</v>
      </c>
      <c r="Q1414" t="str">
        <f>LEFT(O1414,SEARCH("/",O1414,1)-1)</f>
        <v>theater</v>
      </c>
      <c r="R1414" t="str">
        <f>RIGHT(O1414,LEN(O1414)-SEARCH("/",O1414,1))</f>
        <v>plays</v>
      </c>
      <c r="S1414" s="17">
        <f>(((K1414/60)/60)/24)+DATE(1970,1,1)</f>
        <v>42183.231006944443</v>
      </c>
      <c r="T1414" s="15">
        <f>(((J1414/60)/60)/24)+DATE(1970,1,1)</f>
        <v>42228.231006944443</v>
      </c>
      <c r="U1414" t="b">
        <f>AND(L1414,N1414)</f>
        <v>0</v>
      </c>
    </row>
    <row r="1415" spans="1:21" ht="20" customHeight="1" x14ac:dyDescent="0.35">
      <c r="A1415" s="13">
        <f>F1415/E1415</f>
        <v>1.105675</v>
      </c>
      <c r="B1415">
        <v>2793</v>
      </c>
      <c r="C1415" s="3" t="s">
        <v>2793</v>
      </c>
      <c r="D1415" s="3" t="s">
        <v>6903</v>
      </c>
      <c r="E1415" s="5">
        <v>10000</v>
      </c>
      <c r="F1415" s="5">
        <v>11056.75</v>
      </c>
      <c r="G1415" t="s">
        <v>8219</v>
      </c>
      <c r="H1415" t="s">
        <v>8226</v>
      </c>
      <c r="I1415" t="s">
        <v>8248</v>
      </c>
      <c r="J1415">
        <v>1437473005</v>
      </c>
      <c r="K1415">
        <v>1434881005</v>
      </c>
      <c r="L1415" t="b">
        <v>0</v>
      </c>
      <c r="M1415">
        <v>73</v>
      </c>
      <c r="N1415" t="b">
        <v>1</v>
      </c>
      <c r="O1415" t="s">
        <v>8271</v>
      </c>
      <c r="P1415" s="9">
        <f>IFERROR(F1415/M1415,"NULL")</f>
        <v>151.4623287671233</v>
      </c>
      <c r="Q1415" t="str">
        <f>LEFT(O1415,SEARCH("/",O1415,1)-1)</f>
        <v>theater</v>
      </c>
      <c r="R1415" t="str">
        <f>RIGHT(O1415,LEN(O1415)-SEARCH("/",O1415,1))</f>
        <v>plays</v>
      </c>
      <c r="S1415" s="17">
        <f>(((K1415/60)/60)/24)+DATE(1970,1,1)</f>
        <v>42176.419039351851</v>
      </c>
      <c r="T1415" s="15">
        <f>(((J1415/60)/60)/24)+DATE(1970,1,1)</f>
        <v>42206.419039351851</v>
      </c>
      <c r="U1415" t="b">
        <f>AND(L1415,N1415)</f>
        <v>0</v>
      </c>
    </row>
    <row r="1416" spans="1:21" ht="20" customHeight="1" x14ac:dyDescent="0.35">
      <c r="A1416" s="13">
        <f>F1416/E1416</f>
        <v>1.5</v>
      </c>
      <c r="B1416">
        <v>2794</v>
      </c>
      <c r="C1416" s="3" t="s">
        <v>2794</v>
      </c>
      <c r="D1416" s="3" t="s">
        <v>6904</v>
      </c>
      <c r="E1416" s="5">
        <v>50</v>
      </c>
      <c r="F1416" s="5">
        <v>75</v>
      </c>
      <c r="G1416" t="s">
        <v>8219</v>
      </c>
      <c r="H1416" t="s">
        <v>8225</v>
      </c>
      <c r="I1416" t="s">
        <v>8247</v>
      </c>
      <c r="J1416">
        <v>1457031600</v>
      </c>
      <c r="K1416">
        <v>1455640559</v>
      </c>
      <c r="L1416" t="b">
        <v>0</v>
      </c>
      <c r="M1416">
        <v>3</v>
      </c>
      <c r="N1416" t="b">
        <v>1</v>
      </c>
      <c r="O1416" t="s">
        <v>8271</v>
      </c>
      <c r="P1416" s="9">
        <f>IFERROR(F1416/M1416,"NULL")</f>
        <v>25</v>
      </c>
      <c r="Q1416" t="str">
        <f>LEFT(O1416,SEARCH("/",O1416,1)-1)</f>
        <v>theater</v>
      </c>
      <c r="R1416" t="str">
        <f>RIGHT(O1416,LEN(O1416)-SEARCH("/",O1416,1))</f>
        <v>plays</v>
      </c>
      <c r="S1416" s="17">
        <f>(((K1416/60)/60)/24)+DATE(1970,1,1)</f>
        <v>42416.691655092596</v>
      </c>
      <c r="T1416" s="15">
        <f>(((J1416/60)/60)/24)+DATE(1970,1,1)</f>
        <v>42432.791666666672</v>
      </c>
      <c r="U1416" t="b">
        <f>AND(L1416,N1416)</f>
        <v>0</v>
      </c>
    </row>
    <row r="1417" spans="1:21" ht="20" customHeight="1" x14ac:dyDescent="0.35">
      <c r="A1417" s="13">
        <f>F1417/E1417</f>
        <v>1.0428571428571429</v>
      </c>
      <c r="B1417">
        <v>2795</v>
      </c>
      <c r="C1417" s="3" t="s">
        <v>2795</v>
      </c>
      <c r="D1417" s="3" t="s">
        <v>6905</v>
      </c>
      <c r="E1417" s="5">
        <v>700</v>
      </c>
      <c r="F1417" s="5">
        <v>730</v>
      </c>
      <c r="G1417" t="s">
        <v>8219</v>
      </c>
      <c r="H1417" t="s">
        <v>8224</v>
      </c>
      <c r="I1417" t="s">
        <v>8246</v>
      </c>
      <c r="J1417">
        <v>1402095600</v>
      </c>
      <c r="K1417">
        <v>1400675841</v>
      </c>
      <c r="L1417" t="b">
        <v>0</v>
      </c>
      <c r="M1417">
        <v>20</v>
      </c>
      <c r="N1417" t="b">
        <v>1</v>
      </c>
      <c r="O1417" t="s">
        <v>8271</v>
      </c>
      <c r="P1417" s="9">
        <f>IFERROR(F1417/M1417,"NULL")</f>
        <v>36.5</v>
      </c>
      <c r="Q1417" t="str">
        <f>LEFT(O1417,SEARCH("/",O1417,1)-1)</f>
        <v>theater</v>
      </c>
      <c r="R1417" t="str">
        <f>RIGHT(O1417,LEN(O1417)-SEARCH("/",O1417,1))</f>
        <v>plays</v>
      </c>
      <c r="S1417" s="17">
        <f>(((K1417/60)/60)/24)+DATE(1970,1,1)</f>
        <v>41780.525937500002</v>
      </c>
      <c r="T1417" s="15">
        <f>(((J1417/60)/60)/24)+DATE(1970,1,1)</f>
        <v>41796.958333333336</v>
      </c>
      <c r="U1417" t="b">
        <f>AND(L1417,N1417)</f>
        <v>0</v>
      </c>
    </row>
    <row r="1418" spans="1:21" ht="20" customHeight="1" x14ac:dyDescent="0.35">
      <c r="A1418" s="13">
        <f>F1418/E1418</f>
        <v>1.155</v>
      </c>
      <c r="B1418">
        <v>2796</v>
      </c>
      <c r="C1418" s="3" t="s">
        <v>2796</v>
      </c>
      <c r="D1418" s="3" t="s">
        <v>6906</v>
      </c>
      <c r="E1418" s="5">
        <v>800</v>
      </c>
      <c r="F1418" s="5">
        <v>924</v>
      </c>
      <c r="G1418" t="s">
        <v>8219</v>
      </c>
      <c r="H1418" t="s">
        <v>8225</v>
      </c>
      <c r="I1418" t="s">
        <v>8247</v>
      </c>
      <c r="J1418">
        <v>1404564028</v>
      </c>
      <c r="K1418">
        <v>1401972028</v>
      </c>
      <c r="L1418" t="b">
        <v>0</v>
      </c>
      <c r="M1418">
        <v>21</v>
      </c>
      <c r="N1418" t="b">
        <v>1</v>
      </c>
      <c r="O1418" t="s">
        <v>8271</v>
      </c>
      <c r="P1418" s="9">
        <f>IFERROR(F1418/M1418,"NULL")</f>
        <v>44</v>
      </c>
      <c r="Q1418" t="str">
        <f>LEFT(O1418,SEARCH("/",O1418,1)-1)</f>
        <v>theater</v>
      </c>
      <c r="R1418" t="str">
        <f>RIGHT(O1418,LEN(O1418)-SEARCH("/",O1418,1))</f>
        <v>plays</v>
      </c>
      <c r="S1418" s="17">
        <f>(((K1418/60)/60)/24)+DATE(1970,1,1)</f>
        <v>41795.528101851851</v>
      </c>
      <c r="T1418" s="15">
        <f>(((J1418/60)/60)/24)+DATE(1970,1,1)</f>
        <v>41825.528101851851</v>
      </c>
      <c r="U1418" t="b">
        <f>AND(L1418,N1418)</f>
        <v>0</v>
      </c>
    </row>
    <row r="1419" spans="1:21" ht="20" customHeight="1" x14ac:dyDescent="0.35">
      <c r="A1419" s="13">
        <f>F1419/E1419</f>
        <v>1.02645125</v>
      </c>
      <c r="B1419">
        <v>2797</v>
      </c>
      <c r="C1419" s="3" t="s">
        <v>2797</v>
      </c>
      <c r="D1419" s="3" t="s">
        <v>6907</v>
      </c>
      <c r="E1419" s="5">
        <v>8000</v>
      </c>
      <c r="F1419" s="5">
        <v>8211.61</v>
      </c>
      <c r="G1419" t="s">
        <v>8219</v>
      </c>
      <c r="H1419" t="s">
        <v>8225</v>
      </c>
      <c r="I1419" t="s">
        <v>8247</v>
      </c>
      <c r="J1419">
        <v>1404858840</v>
      </c>
      <c r="K1419">
        <v>1402266840</v>
      </c>
      <c r="L1419" t="b">
        <v>0</v>
      </c>
      <c r="M1419">
        <v>94</v>
      </c>
      <c r="N1419" t="b">
        <v>1</v>
      </c>
      <c r="O1419" t="s">
        <v>8271</v>
      </c>
      <c r="P1419" s="9">
        <f>IFERROR(F1419/M1419,"NULL")</f>
        <v>87.357553191489373</v>
      </c>
      <c r="Q1419" t="str">
        <f>LEFT(O1419,SEARCH("/",O1419,1)-1)</f>
        <v>theater</v>
      </c>
      <c r="R1419" t="str">
        <f>RIGHT(O1419,LEN(O1419)-SEARCH("/",O1419,1))</f>
        <v>plays</v>
      </c>
      <c r="S1419" s="17">
        <f>(((K1419/60)/60)/24)+DATE(1970,1,1)</f>
        <v>41798.94027777778</v>
      </c>
      <c r="T1419" s="15">
        <f>(((J1419/60)/60)/24)+DATE(1970,1,1)</f>
        <v>41828.94027777778</v>
      </c>
      <c r="U1419" t="b">
        <f>AND(L1419,N1419)</f>
        <v>0</v>
      </c>
    </row>
    <row r="1420" spans="1:21" ht="20" customHeight="1" x14ac:dyDescent="0.35">
      <c r="A1420" s="13">
        <f>F1420/E1420</f>
        <v>1.014</v>
      </c>
      <c r="B1420">
        <v>2798</v>
      </c>
      <c r="C1420" s="3" t="s">
        <v>2798</v>
      </c>
      <c r="D1420" s="3" t="s">
        <v>6908</v>
      </c>
      <c r="E1420" s="5">
        <v>5000</v>
      </c>
      <c r="F1420" s="5">
        <v>5070</v>
      </c>
      <c r="G1420" t="s">
        <v>8219</v>
      </c>
      <c r="H1420" t="s">
        <v>8225</v>
      </c>
      <c r="I1420" t="s">
        <v>8247</v>
      </c>
      <c r="J1420">
        <v>1438358400</v>
      </c>
      <c r="K1420">
        <v>1437063121</v>
      </c>
      <c r="L1420" t="b">
        <v>0</v>
      </c>
      <c r="M1420">
        <v>139</v>
      </c>
      <c r="N1420" t="b">
        <v>1</v>
      </c>
      <c r="O1420" t="s">
        <v>8271</v>
      </c>
      <c r="P1420" s="9">
        <f>IFERROR(F1420/M1420,"NULL")</f>
        <v>36.474820143884891</v>
      </c>
      <c r="Q1420" t="str">
        <f>LEFT(O1420,SEARCH("/",O1420,1)-1)</f>
        <v>theater</v>
      </c>
      <c r="R1420" t="str">
        <f>RIGHT(O1420,LEN(O1420)-SEARCH("/",O1420,1))</f>
        <v>plays</v>
      </c>
      <c r="S1420" s="17">
        <f>(((K1420/60)/60)/24)+DATE(1970,1,1)</f>
        <v>42201.675011574072</v>
      </c>
      <c r="T1420" s="15">
        <f>(((J1420/60)/60)/24)+DATE(1970,1,1)</f>
        <v>42216.666666666672</v>
      </c>
      <c r="U1420" t="b">
        <f>AND(L1420,N1420)</f>
        <v>0</v>
      </c>
    </row>
    <row r="1421" spans="1:21" ht="20" customHeight="1" x14ac:dyDescent="0.35">
      <c r="A1421" s="13">
        <f>F1421/E1421</f>
        <v>1.1663479999999999</v>
      </c>
      <c r="B1421">
        <v>2799</v>
      </c>
      <c r="C1421" s="3" t="s">
        <v>2799</v>
      </c>
      <c r="D1421" s="3" t="s">
        <v>6909</v>
      </c>
      <c r="E1421" s="5">
        <v>5000</v>
      </c>
      <c r="F1421" s="5">
        <v>5831.74</v>
      </c>
      <c r="G1421" t="s">
        <v>8219</v>
      </c>
      <c r="H1421" t="s">
        <v>8225</v>
      </c>
      <c r="I1421" t="s">
        <v>8247</v>
      </c>
      <c r="J1421">
        <v>1466179200</v>
      </c>
      <c r="K1421">
        <v>1463466070</v>
      </c>
      <c r="L1421" t="b">
        <v>0</v>
      </c>
      <c r="M1421">
        <v>130</v>
      </c>
      <c r="N1421" t="b">
        <v>1</v>
      </c>
      <c r="O1421" t="s">
        <v>8271</v>
      </c>
      <c r="P1421" s="9">
        <f>IFERROR(F1421/M1421,"NULL")</f>
        <v>44.859538461538463</v>
      </c>
      <c r="Q1421" t="str">
        <f>LEFT(O1421,SEARCH("/",O1421,1)-1)</f>
        <v>theater</v>
      </c>
      <c r="R1421" t="str">
        <f>RIGHT(O1421,LEN(O1421)-SEARCH("/",O1421,1))</f>
        <v>plays</v>
      </c>
      <c r="S1421" s="17">
        <f>(((K1421/60)/60)/24)+DATE(1970,1,1)</f>
        <v>42507.264699074076</v>
      </c>
      <c r="T1421" s="15">
        <f>(((J1421/60)/60)/24)+DATE(1970,1,1)</f>
        <v>42538.666666666672</v>
      </c>
      <c r="U1421" t="b">
        <f>AND(L1421,N1421)</f>
        <v>0</v>
      </c>
    </row>
    <row r="1422" spans="1:21" ht="20" customHeight="1" x14ac:dyDescent="0.35">
      <c r="A1422" s="13">
        <f>F1422/E1422</f>
        <v>1.33</v>
      </c>
      <c r="B1422">
        <v>2800</v>
      </c>
      <c r="C1422" s="3" t="s">
        <v>2800</v>
      </c>
      <c r="D1422" s="3" t="s">
        <v>6910</v>
      </c>
      <c r="E1422" s="5">
        <v>1000</v>
      </c>
      <c r="F1422" s="5">
        <v>1330</v>
      </c>
      <c r="G1422" t="s">
        <v>8219</v>
      </c>
      <c r="H1422" t="s">
        <v>8225</v>
      </c>
      <c r="I1422" t="s">
        <v>8247</v>
      </c>
      <c r="J1422">
        <v>1420377366</v>
      </c>
      <c r="K1422">
        <v>1415193366</v>
      </c>
      <c r="L1422" t="b">
        <v>0</v>
      </c>
      <c r="M1422">
        <v>31</v>
      </c>
      <c r="N1422" t="b">
        <v>1</v>
      </c>
      <c r="O1422" t="s">
        <v>8271</v>
      </c>
      <c r="P1422" s="9">
        <f>IFERROR(F1422/M1422,"NULL")</f>
        <v>42.903225806451616</v>
      </c>
      <c r="Q1422" t="str">
        <f>LEFT(O1422,SEARCH("/",O1422,1)-1)</f>
        <v>theater</v>
      </c>
      <c r="R1422" t="str">
        <f>RIGHT(O1422,LEN(O1422)-SEARCH("/",O1422,1))</f>
        <v>plays</v>
      </c>
      <c r="S1422" s="17">
        <f>(((K1422/60)/60)/24)+DATE(1970,1,1)</f>
        <v>41948.552847222221</v>
      </c>
      <c r="T1422" s="15">
        <f>(((J1422/60)/60)/24)+DATE(1970,1,1)</f>
        <v>42008.552847222221</v>
      </c>
      <c r="U1422" t="b">
        <f>AND(L1422,N1422)</f>
        <v>0</v>
      </c>
    </row>
    <row r="1423" spans="1:21" ht="20" customHeight="1" x14ac:dyDescent="0.35">
      <c r="A1423" s="13">
        <f>F1423/E1423</f>
        <v>1.3320000000000001</v>
      </c>
      <c r="B1423">
        <v>2801</v>
      </c>
      <c r="C1423" s="3" t="s">
        <v>2801</v>
      </c>
      <c r="D1423" s="3" t="s">
        <v>6911</v>
      </c>
      <c r="E1423" s="5">
        <v>500</v>
      </c>
      <c r="F1423" s="5">
        <v>666</v>
      </c>
      <c r="G1423" t="s">
        <v>8219</v>
      </c>
      <c r="H1423" t="s">
        <v>8226</v>
      </c>
      <c r="I1423" t="s">
        <v>8248</v>
      </c>
      <c r="J1423">
        <v>1412938800</v>
      </c>
      <c r="K1423">
        <v>1411019409</v>
      </c>
      <c r="L1423" t="b">
        <v>0</v>
      </c>
      <c r="M1423">
        <v>13</v>
      </c>
      <c r="N1423" t="b">
        <v>1</v>
      </c>
      <c r="O1423" t="s">
        <v>8271</v>
      </c>
      <c r="P1423" s="9">
        <f>IFERROR(F1423/M1423,"NULL")</f>
        <v>51.230769230769234</v>
      </c>
      <c r="Q1423" t="str">
        <f>LEFT(O1423,SEARCH("/",O1423,1)-1)</f>
        <v>theater</v>
      </c>
      <c r="R1423" t="str">
        <f>RIGHT(O1423,LEN(O1423)-SEARCH("/",O1423,1))</f>
        <v>plays</v>
      </c>
      <c r="S1423" s="17">
        <f>(((K1423/60)/60)/24)+DATE(1970,1,1)</f>
        <v>41900.243159722224</v>
      </c>
      <c r="T1423" s="15">
        <f>(((J1423/60)/60)/24)+DATE(1970,1,1)</f>
        <v>41922.458333333336</v>
      </c>
      <c r="U1423" t="b">
        <f>AND(L1423,N1423)</f>
        <v>0</v>
      </c>
    </row>
    <row r="1424" spans="1:21" ht="20" customHeight="1" x14ac:dyDescent="0.35">
      <c r="A1424" s="13">
        <f>F1424/E1424</f>
        <v>1.0183333333333333</v>
      </c>
      <c r="B1424">
        <v>2802</v>
      </c>
      <c r="C1424" s="3" t="s">
        <v>2802</v>
      </c>
      <c r="D1424" s="3" t="s">
        <v>6912</v>
      </c>
      <c r="E1424" s="5">
        <v>3000</v>
      </c>
      <c r="F1424" s="5">
        <v>3055</v>
      </c>
      <c r="G1424" t="s">
        <v>8219</v>
      </c>
      <c r="H1424" t="s">
        <v>8225</v>
      </c>
      <c r="I1424" t="s">
        <v>8247</v>
      </c>
      <c r="J1424">
        <v>1438875107</v>
      </c>
      <c r="K1424">
        <v>1436283107</v>
      </c>
      <c r="L1424" t="b">
        <v>0</v>
      </c>
      <c r="M1424">
        <v>90</v>
      </c>
      <c r="N1424" t="b">
        <v>1</v>
      </c>
      <c r="O1424" t="s">
        <v>8271</v>
      </c>
      <c r="P1424" s="9">
        <f>IFERROR(F1424/M1424,"NULL")</f>
        <v>33.944444444444443</v>
      </c>
      <c r="Q1424" t="str">
        <f>LEFT(O1424,SEARCH("/",O1424,1)-1)</f>
        <v>theater</v>
      </c>
      <c r="R1424" t="str">
        <f>RIGHT(O1424,LEN(O1424)-SEARCH("/",O1424,1))</f>
        <v>plays</v>
      </c>
      <c r="S1424" s="17">
        <f>(((K1424/60)/60)/24)+DATE(1970,1,1)</f>
        <v>42192.64707175926</v>
      </c>
      <c r="T1424" s="15">
        <f>(((J1424/60)/60)/24)+DATE(1970,1,1)</f>
        <v>42222.64707175926</v>
      </c>
      <c r="U1424" t="b">
        <f>AND(L1424,N1424)</f>
        <v>0</v>
      </c>
    </row>
    <row r="1425" spans="1:21" ht="20" customHeight="1" x14ac:dyDescent="0.35">
      <c r="A1425" s="13">
        <f>F1425/E1425</f>
        <v>1.2795000000000001</v>
      </c>
      <c r="B1425">
        <v>2803</v>
      </c>
      <c r="C1425" s="3" t="s">
        <v>2803</v>
      </c>
      <c r="D1425" s="3" t="s">
        <v>6913</v>
      </c>
      <c r="E1425" s="5">
        <v>10000</v>
      </c>
      <c r="F1425" s="5">
        <v>12795</v>
      </c>
      <c r="G1425" t="s">
        <v>8219</v>
      </c>
      <c r="H1425" t="s">
        <v>8224</v>
      </c>
      <c r="I1425" t="s">
        <v>8246</v>
      </c>
      <c r="J1425">
        <v>1437004800</v>
      </c>
      <c r="K1425">
        <v>1433295276</v>
      </c>
      <c r="L1425" t="b">
        <v>0</v>
      </c>
      <c r="M1425">
        <v>141</v>
      </c>
      <c r="N1425" t="b">
        <v>1</v>
      </c>
      <c r="O1425" t="s">
        <v>8271</v>
      </c>
      <c r="P1425" s="9">
        <f>IFERROR(F1425/M1425,"NULL")</f>
        <v>90.744680851063833</v>
      </c>
      <c r="Q1425" t="str">
        <f>LEFT(O1425,SEARCH("/",O1425,1)-1)</f>
        <v>theater</v>
      </c>
      <c r="R1425" t="str">
        <f>RIGHT(O1425,LEN(O1425)-SEARCH("/",O1425,1))</f>
        <v>plays</v>
      </c>
      <c r="S1425" s="17">
        <f>(((K1425/60)/60)/24)+DATE(1970,1,1)</f>
        <v>42158.065694444449</v>
      </c>
      <c r="T1425" s="15">
        <f>(((J1425/60)/60)/24)+DATE(1970,1,1)</f>
        <v>42201</v>
      </c>
      <c r="U1425" t="b">
        <f>AND(L1425,N1425)</f>
        <v>0</v>
      </c>
    </row>
    <row r="1426" spans="1:21" ht="20" customHeight="1" x14ac:dyDescent="0.35">
      <c r="A1426" s="13">
        <f>F1426/E1426</f>
        <v>1.1499999999999999</v>
      </c>
      <c r="B1426">
        <v>2804</v>
      </c>
      <c r="C1426" s="3" t="s">
        <v>2804</v>
      </c>
      <c r="D1426" s="3" t="s">
        <v>6914</v>
      </c>
      <c r="E1426" s="5">
        <v>1000</v>
      </c>
      <c r="F1426" s="5">
        <v>1150</v>
      </c>
      <c r="G1426" t="s">
        <v>8219</v>
      </c>
      <c r="H1426" t="s">
        <v>8225</v>
      </c>
      <c r="I1426" t="s">
        <v>8247</v>
      </c>
      <c r="J1426">
        <v>1411987990</v>
      </c>
      <c r="K1426">
        <v>1409395990</v>
      </c>
      <c r="L1426" t="b">
        <v>0</v>
      </c>
      <c r="M1426">
        <v>23</v>
      </c>
      <c r="N1426" t="b">
        <v>1</v>
      </c>
      <c r="O1426" t="s">
        <v>8271</v>
      </c>
      <c r="P1426" s="9">
        <f>IFERROR(F1426/M1426,"NULL")</f>
        <v>50</v>
      </c>
      <c r="Q1426" t="str">
        <f>LEFT(O1426,SEARCH("/",O1426,1)-1)</f>
        <v>theater</v>
      </c>
      <c r="R1426" t="str">
        <f>RIGHT(O1426,LEN(O1426)-SEARCH("/",O1426,1))</f>
        <v>plays</v>
      </c>
      <c r="S1426" s="17">
        <f>(((K1426/60)/60)/24)+DATE(1970,1,1)</f>
        <v>41881.453587962962</v>
      </c>
      <c r="T1426" s="15">
        <f>(((J1426/60)/60)/24)+DATE(1970,1,1)</f>
        <v>41911.453587962962</v>
      </c>
      <c r="U1426" t="b">
        <f>AND(L1426,N1426)</f>
        <v>0</v>
      </c>
    </row>
    <row r="1427" spans="1:21" ht="20" customHeight="1" x14ac:dyDescent="0.35">
      <c r="A1427" s="13">
        <f>F1427/E1427</f>
        <v>1.1000000000000001</v>
      </c>
      <c r="B1427">
        <v>2805</v>
      </c>
      <c r="C1427" s="3" t="s">
        <v>2805</v>
      </c>
      <c r="D1427" s="3" t="s">
        <v>6915</v>
      </c>
      <c r="E1427" s="5">
        <v>400</v>
      </c>
      <c r="F1427" s="5">
        <v>440</v>
      </c>
      <c r="G1427" t="s">
        <v>8219</v>
      </c>
      <c r="H1427" t="s">
        <v>8225</v>
      </c>
      <c r="I1427" t="s">
        <v>8247</v>
      </c>
      <c r="J1427">
        <v>1440245273</v>
      </c>
      <c r="K1427">
        <v>1438085273</v>
      </c>
      <c r="L1427" t="b">
        <v>0</v>
      </c>
      <c r="M1427">
        <v>18</v>
      </c>
      <c r="N1427" t="b">
        <v>1</v>
      </c>
      <c r="O1427" t="s">
        <v>8271</v>
      </c>
      <c r="P1427" s="9">
        <f>IFERROR(F1427/M1427,"NULL")</f>
        <v>24.444444444444443</v>
      </c>
      <c r="Q1427" t="str">
        <f>LEFT(O1427,SEARCH("/",O1427,1)-1)</f>
        <v>theater</v>
      </c>
      <c r="R1427" t="str">
        <f>RIGHT(O1427,LEN(O1427)-SEARCH("/",O1427,1))</f>
        <v>plays</v>
      </c>
      <c r="S1427" s="17">
        <f>(((K1427/60)/60)/24)+DATE(1970,1,1)</f>
        <v>42213.505474537036</v>
      </c>
      <c r="T1427" s="15">
        <f>(((J1427/60)/60)/24)+DATE(1970,1,1)</f>
        <v>42238.505474537036</v>
      </c>
      <c r="U1427" t="b">
        <f>AND(L1427,N1427)</f>
        <v>0</v>
      </c>
    </row>
    <row r="1428" spans="1:21" ht="20" customHeight="1" x14ac:dyDescent="0.35">
      <c r="A1428" s="13">
        <f>F1428/E1428</f>
        <v>1.121</v>
      </c>
      <c r="B1428">
        <v>2806</v>
      </c>
      <c r="C1428" s="3" t="s">
        <v>2806</v>
      </c>
      <c r="D1428" s="3" t="s">
        <v>6916</v>
      </c>
      <c r="E1428" s="5">
        <v>3000</v>
      </c>
      <c r="F1428" s="5">
        <v>3363</v>
      </c>
      <c r="G1428" t="s">
        <v>8219</v>
      </c>
      <c r="H1428" t="s">
        <v>8225</v>
      </c>
      <c r="I1428" t="s">
        <v>8247</v>
      </c>
      <c r="J1428">
        <v>1438772400</v>
      </c>
      <c r="K1428">
        <v>1435645490</v>
      </c>
      <c r="L1428" t="b">
        <v>0</v>
      </c>
      <c r="M1428">
        <v>76</v>
      </c>
      <c r="N1428" t="b">
        <v>1</v>
      </c>
      <c r="O1428" t="s">
        <v>8271</v>
      </c>
      <c r="P1428" s="9">
        <f>IFERROR(F1428/M1428,"NULL")</f>
        <v>44.25</v>
      </c>
      <c r="Q1428" t="str">
        <f>LEFT(O1428,SEARCH("/",O1428,1)-1)</f>
        <v>theater</v>
      </c>
      <c r="R1428" t="str">
        <f>RIGHT(O1428,LEN(O1428)-SEARCH("/",O1428,1))</f>
        <v>plays</v>
      </c>
      <c r="S1428" s="17">
        <f>(((K1428/60)/60)/24)+DATE(1970,1,1)</f>
        <v>42185.267245370371</v>
      </c>
      <c r="T1428" s="15">
        <f>(((J1428/60)/60)/24)+DATE(1970,1,1)</f>
        <v>42221.458333333328</v>
      </c>
      <c r="U1428" t="b">
        <f>AND(L1428,N1428)</f>
        <v>0</v>
      </c>
    </row>
    <row r="1429" spans="1:21" ht="20" customHeight="1" x14ac:dyDescent="0.35">
      <c r="A1429" s="13">
        <f>F1429/E1429</f>
        <v>1.26</v>
      </c>
      <c r="B1429">
        <v>2807</v>
      </c>
      <c r="C1429" s="3" t="s">
        <v>2807</v>
      </c>
      <c r="D1429" s="3" t="s">
        <v>6917</v>
      </c>
      <c r="E1429" s="5">
        <v>5000</v>
      </c>
      <c r="F1429" s="5">
        <v>6300</v>
      </c>
      <c r="G1429" t="s">
        <v>8219</v>
      </c>
      <c r="H1429" t="s">
        <v>8224</v>
      </c>
      <c r="I1429" t="s">
        <v>8246</v>
      </c>
      <c r="J1429">
        <v>1435611438</v>
      </c>
      <c r="K1429">
        <v>1433019438</v>
      </c>
      <c r="L1429" t="b">
        <v>0</v>
      </c>
      <c r="M1429">
        <v>93</v>
      </c>
      <c r="N1429" t="b">
        <v>1</v>
      </c>
      <c r="O1429" t="s">
        <v>8271</v>
      </c>
      <c r="P1429" s="9">
        <f>IFERROR(F1429/M1429,"NULL")</f>
        <v>67.741935483870961</v>
      </c>
      <c r="Q1429" t="str">
        <f>LEFT(O1429,SEARCH("/",O1429,1)-1)</f>
        <v>theater</v>
      </c>
      <c r="R1429" t="str">
        <f>RIGHT(O1429,LEN(O1429)-SEARCH("/",O1429,1))</f>
        <v>plays</v>
      </c>
      <c r="S1429" s="17">
        <f>(((K1429/60)/60)/24)+DATE(1970,1,1)</f>
        <v>42154.873124999998</v>
      </c>
      <c r="T1429" s="15">
        <f>(((J1429/60)/60)/24)+DATE(1970,1,1)</f>
        <v>42184.873124999998</v>
      </c>
      <c r="U1429" t="b">
        <f>AND(L1429,N1429)</f>
        <v>0</v>
      </c>
    </row>
    <row r="1430" spans="1:21" ht="20" customHeight="1" x14ac:dyDescent="0.35">
      <c r="A1430" s="13">
        <f>F1430/E1430</f>
        <v>1.0024444444444445</v>
      </c>
      <c r="B1430">
        <v>2808</v>
      </c>
      <c r="C1430" s="3" t="s">
        <v>2808</v>
      </c>
      <c r="D1430" s="3" t="s">
        <v>6918</v>
      </c>
      <c r="E1430" s="5">
        <v>4500</v>
      </c>
      <c r="F1430" s="5">
        <v>4511</v>
      </c>
      <c r="G1430" t="s">
        <v>8219</v>
      </c>
      <c r="H1430" t="s">
        <v>8224</v>
      </c>
      <c r="I1430" t="s">
        <v>8246</v>
      </c>
      <c r="J1430">
        <v>1440274735</v>
      </c>
      <c r="K1430">
        <v>1437682735</v>
      </c>
      <c r="L1430" t="b">
        <v>0</v>
      </c>
      <c r="M1430">
        <v>69</v>
      </c>
      <c r="N1430" t="b">
        <v>1</v>
      </c>
      <c r="O1430" t="s">
        <v>8271</v>
      </c>
      <c r="P1430" s="9">
        <f>IFERROR(F1430/M1430,"NULL")</f>
        <v>65.376811594202906</v>
      </c>
      <c r="Q1430" t="str">
        <f>LEFT(O1430,SEARCH("/",O1430,1)-1)</f>
        <v>theater</v>
      </c>
      <c r="R1430" t="str">
        <f>RIGHT(O1430,LEN(O1430)-SEARCH("/",O1430,1))</f>
        <v>plays</v>
      </c>
      <c r="S1430" s="17">
        <f>(((K1430/60)/60)/24)+DATE(1970,1,1)</f>
        <v>42208.84646990741</v>
      </c>
      <c r="T1430" s="15">
        <f>(((J1430/60)/60)/24)+DATE(1970,1,1)</f>
        <v>42238.84646990741</v>
      </c>
      <c r="U1430" t="b">
        <f>AND(L1430,N1430)</f>
        <v>0</v>
      </c>
    </row>
    <row r="1431" spans="1:21" ht="20" customHeight="1" x14ac:dyDescent="0.35">
      <c r="A1431" s="13">
        <f>F1431/E1431</f>
        <v>1.024</v>
      </c>
      <c r="B1431">
        <v>2809</v>
      </c>
      <c r="C1431" s="3" t="s">
        <v>2809</v>
      </c>
      <c r="D1431" s="3" t="s">
        <v>6919</v>
      </c>
      <c r="E1431" s="5">
        <v>2500</v>
      </c>
      <c r="F1431" s="5">
        <v>2560</v>
      </c>
      <c r="G1431" t="s">
        <v>8219</v>
      </c>
      <c r="H1431" t="s">
        <v>8224</v>
      </c>
      <c r="I1431" t="s">
        <v>8246</v>
      </c>
      <c r="J1431">
        <v>1459348740</v>
      </c>
      <c r="K1431">
        <v>1458647725</v>
      </c>
      <c r="L1431" t="b">
        <v>0</v>
      </c>
      <c r="M1431">
        <v>21</v>
      </c>
      <c r="N1431" t="b">
        <v>1</v>
      </c>
      <c r="O1431" t="s">
        <v>8271</v>
      </c>
      <c r="P1431" s="9">
        <f>IFERROR(F1431/M1431,"NULL")</f>
        <v>121.9047619047619</v>
      </c>
      <c r="Q1431" t="str">
        <f>LEFT(O1431,SEARCH("/",O1431,1)-1)</f>
        <v>theater</v>
      </c>
      <c r="R1431" t="str">
        <f>RIGHT(O1431,LEN(O1431)-SEARCH("/",O1431,1))</f>
        <v>plays</v>
      </c>
      <c r="S1431" s="17">
        <f>(((K1431/60)/60)/24)+DATE(1970,1,1)</f>
        <v>42451.496817129635</v>
      </c>
      <c r="T1431" s="15">
        <f>(((J1431/60)/60)/24)+DATE(1970,1,1)</f>
        <v>42459.610416666663</v>
      </c>
      <c r="U1431" t="b">
        <f>AND(L1431,N1431)</f>
        <v>0</v>
      </c>
    </row>
    <row r="1432" spans="1:21" ht="20" customHeight="1" x14ac:dyDescent="0.35">
      <c r="A1432" s="13">
        <f>F1432/E1432</f>
        <v>1.0820000000000001</v>
      </c>
      <c r="B1432">
        <v>2810</v>
      </c>
      <c r="C1432" s="3" t="s">
        <v>2810</v>
      </c>
      <c r="D1432" s="3" t="s">
        <v>6920</v>
      </c>
      <c r="E1432" s="5">
        <v>2500</v>
      </c>
      <c r="F1432" s="5">
        <v>2705</v>
      </c>
      <c r="G1432" t="s">
        <v>8219</v>
      </c>
      <c r="H1432" t="s">
        <v>8224</v>
      </c>
      <c r="I1432" t="s">
        <v>8246</v>
      </c>
      <c r="J1432">
        <v>1401595140</v>
      </c>
      <c r="K1432">
        <v>1398828064</v>
      </c>
      <c r="L1432" t="b">
        <v>0</v>
      </c>
      <c r="M1432">
        <v>57</v>
      </c>
      <c r="N1432" t="b">
        <v>1</v>
      </c>
      <c r="O1432" t="s">
        <v>8271</v>
      </c>
      <c r="P1432" s="9">
        <f>IFERROR(F1432/M1432,"NULL")</f>
        <v>47.456140350877192</v>
      </c>
      <c r="Q1432" t="str">
        <f>LEFT(O1432,SEARCH("/",O1432,1)-1)</f>
        <v>theater</v>
      </c>
      <c r="R1432" t="str">
        <f>RIGHT(O1432,LEN(O1432)-SEARCH("/",O1432,1))</f>
        <v>plays</v>
      </c>
      <c r="S1432" s="17">
        <f>(((K1432/60)/60)/24)+DATE(1970,1,1)</f>
        <v>41759.13962962963</v>
      </c>
      <c r="T1432" s="15">
        <f>(((J1432/60)/60)/24)+DATE(1970,1,1)</f>
        <v>41791.165972222225</v>
      </c>
      <c r="U1432" t="b">
        <f>AND(L1432,N1432)</f>
        <v>0</v>
      </c>
    </row>
    <row r="1433" spans="1:21" ht="20" customHeight="1" x14ac:dyDescent="0.35">
      <c r="A1433" s="13">
        <f>F1433/E1433</f>
        <v>1.0026999999999999</v>
      </c>
      <c r="B1433">
        <v>2811</v>
      </c>
      <c r="C1433" s="3" t="s">
        <v>2811</v>
      </c>
      <c r="D1433" s="3" t="s">
        <v>6921</v>
      </c>
      <c r="E1433" s="5">
        <v>10000</v>
      </c>
      <c r="F1433" s="5">
        <v>10027</v>
      </c>
      <c r="G1433" t="s">
        <v>8219</v>
      </c>
      <c r="H1433" t="s">
        <v>8225</v>
      </c>
      <c r="I1433" t="s">
        <v>8247</v>
      </c>
      <c r="J1433">
        <v>1424692503</v>
      </c>
      <c r="K1433">
        <v>1422100503</v>
      </c>
      <c r="L1433" t="b">
        <v>0</v>
      </c>
      <c r="M1433">
        <v>108</v>
      </c>
      <c r="N1433" t="b">
        <v>1</v>
      </c>
      <c r="O1433" t="s">
        <v>8271</v>
      </c>
      <c r="P1433" s="9">
        <f>IFERROR(F1433/M1433,"NULL")</f>
        <v>92.842592592592595</v>
      </c>
      <c r="Q1433" t="str">
        <f>LEFT(O1433,SEARCH("/",O1433,1)-1)</f>
        <v>theater</v>
      </c>
      <c r="R1433" t="str">
        <f>RIGHT(O1433,LEN(O1433)-SEARCH("/",O1433,1))</f>
        <v>plays</v>
      </c>
      <c r="S1433" s="17">
        <f>(((K1433/60)/60)/24)+DATE(1970,1,1)</f>
        <v>42028.496562500004</v>
      </c>
      <c r="T1433" s="15">
        <f>(((J1433/60)/60)/24)+DATE(1970,1,1)</f>
        <v>42058.496562500004</v>
      </c>
      <c r="U1433" t="b">
        <f>AND(L1433,N1433)</f>
        <v>0</v>
      </c>
    </row>
    <row r="1434" spans="1:21" ht="20" customHeight="1" x14ac:dyDescent="0.35">
      <c r="A1434" s="13">
        <f>F1434/E1434</f>
        <v>1.133</v>
      </c>
      <c r="B1434">
        <v>2812</v>
      </c>
      <c r="C1434" s="3" t="s">
        <v>2812</v>
      </c>
      <c r="D1434" s="3" t="s">
        <v>6922</v>
      </c>
      <c r="E1434" s="5">
        <v>5000</v>
      </c>
      <c r="F1434" s="5">
        <v>5665</v>
      </c>
      <c r="G1434" t="s">
        <v>8219</v>
      </c>
      <c r="H1434" t="s">
        <v>8229</v>
      </c>
      <c r="I1434" t="s">
        <v>8251</v>
      </c>
      <c r="J1434">
        <v>1428292800</v>
      </c>
      <c r="K1434">
        <v>1424368298</v>
      </c>
      <c r="L1434" t="b">
        <v>0</v>
      </c>
      <c r="M1434">
        <v>83</v>
      </c>
      <c r="N1434" t="b">
        <v>1</v>
      </c>
      <c r="O1434" t="s">
        <v>8271</v>
      </c>
      <c r="P1434" s="9">
        <f>IFERROR(F1434/M1434,"NULL")</f>
        <v>68.253012048192772</v>
      </c>
      <c r="Q1434" t="str">
        <f>LEFT(O1434,SEARCH("/",O1434,1)-1)</f>
        <v>theater</v>
      </c>
      <c r="R1434" t="str">
        <f>RIGHT(O1434,LEN(O1434)-SEARCH("/",O1434,1))</f>
        <v>plays</v>
      </c>
      <c r="S1434" s="17">
        <f>(((K1434/60)/60)/24)+DATE(1970,1,1)</f>
        <v>42054.74418981481</v>
      </c>
      <c r="T1434" s="15">
        <f>(((J1434/60)/60)/24)+DATE(1970,1,1)</f>
        <v>42100.166666666672</v>
      </c>
      <c r="U1434" t="b">
        <f>AND(L1434,N1434)</f>
        <v>0</v>
      </c>
    </row>
    <row r="1435" spans="1:21" ht="20" customHeight="1" x14ac:dyDescent="0.35">
      <c r="A1435" s="13">
        <f>F1435/E1435</f>
        <v>1.2757571428571428</v>
      </c>
      <c r="B1435">
        <v>2813</v>
      </c>
      <c r="C1435" s="3" t="s">
        <v>2813</v>
      </c>
      <c r="D1435" s="3" t="s">
        <v>6923</v>
      </c>
      <c r="E1435" s="5">
        <v>2800</v>
      </c>
      <c r="F1435" s="5">
        <v>3572.12</v>
      </c>
      <c r="G1435" t="s">
        <v>8219</v>
      </c>
      <c r="H1435" t="s">
        <v>8224</v>
      </c>
      <c r="I1435" t="s">
        <v>8246</v>
      </c>
      <c r="J1435">
        <v>1481737761</v>
      </c>
      <c r="K1435">
        <v>1479577761</v>
      </c>
      <c r="L1435" t="b">
        <v>0</v>
      </c>
      <c r="M1435">
        <v>96</v>
      </c>
      <c r="N1435" t="b">
        <v>1</v>
      </c>
      <c r="O1435" t="s">
        <v>8271</v>
      </c>
      <c r="P1435" s="9">
        <f>IFERROR(F1435/M1435,"NULL")</f>
        <v>37.209583333333335</v>
      </c>
      <c r="Q1435" t="str">
        <f>LEFT(O1435,SEARCH("/",O1435,1)-1)</f>
        <v>theater</v>
      </c>
      <c r="R1435" t="str">
        <f>RIGHT(O1435,LEN(O1435)-SEARCH("/",O1435,1))</f>
        <v>plays</v>
      </c>
      <c r="S1435" s="17">
        <f>(((K1435/60)/60)/24)+DATE(1970,1,1)</f>
        <v>42693.742604166662</v>
      </c>
      <c r="T1435" s="15">
        <f>(((J1435/60)/60)/24)+DATE(1970,1,1)</f>
        <v>42718.742604166662</v>
      </c>
      <c r="U1435" t="b">
        <f>AND(L1435,N1435)</f>
        <v>0</v>
      </c>
    </row>
    <row r="1436" spans="1:21" ht="20" customHeight="1" x14ac:dyDescent="0.35">
      <c r="A1436" s="13">
        <f>F1436/E1436</f>
        <v>1.0773333333333333</v>
      </c>
      <c r="B1436">
        <v>2814</v>
      </c>
      <c r="C1436" s="3" t="s">
        <v>2814</v>
      </c>
      <c r="D1436" s="3" t="s">
        <v>6924</v>
      </c>
      <c r="E1436" s="5">
        <v>1500</v>
      </c>
      <c r="F1436" s="5">
        <v>1616</v>
      </c>
      <c r="G1436" t="s">
        <v>8219</v>
      </c>
      <c r="H1436" t="s">
        <v>8225</v>
      </c>
      <c r="I1436" t="s">
        <v>8247</v>
      </c>
      <c r="J1436">
        <v>1431164115</v>
      </c>
      <c r="K1436">
        <v>1428572115</v>
      </c>
      <c r="L1436" t="b">
        <v>0</v>
      </c>
      <c r="M1436">
        <v>64</v>
      </c>
      <c r="N1436" t="b">
        <v>1</v>
      </c>
      <c r="O1436" t="s">
        <v>8271</v>
      </c>
      <c r="P1436" s="9">
        <f>IFERROR(F1436/M1436,"NULL")</f>
        <v>25.25</v>
      </c>
      <c r="Q1436" t="str">
        <f>LEFT(O1436,SEARCH("/",O1436,1)-1)</f>
        <v>theater</v>
      </c>
      <c r="R1436" t="str">
        <f>RIGHT(O1436,LEN(O1436)-SEARCH("/",O1436,1))</f>
        <v>plays</v>
      </c>
      <c r="S1436" s="17">
        <f>(((K1436/60)/60)/24)+DATE(1970,1,1)</f>
        <v>42103.399479166663</v>
      </c>
      <c r="T1436" s="15">
        <f>(((J1436/60)/60)/24)+DATE(1970,1,1)</f>
        <v>42133.399479166663</v>
      </c>
      <c r="U1436" t="b">
        <f>AND(L1436,N1436)</f>
        <v>0</v>
      </c>
    </row>
    <row r="1437" spans="1:21" ht="20" customHeight="1" x14ac:dyDescent="0.35">
      <c r="A1437" s="13">
        <f>F1437/E1437</f>
        <v>2.42</v>
      </c>
      <c r="B1437">
        <v>2815</v>
      </c>
      <c r="C1437" s="3" t="s">
        <v>2815</v>
      </c>
      <c r="D1437" s="3" t="s">
        <v>6925</v>
      </c>
      <c r="E1437" s="5">
        <v>250</v>
      </c>
      <c r="F1437" s="5">
        <v>605</v>
      </c>
      <c r="G1437" t="s">
        <v>8219</v>
      </c>
      <c r="H1437" t="s">
        <v>8229</v>
      </c>
      <c r="I1437" t="s">
        <v>8251</v>
      </c>
      <c r="J1437">
        <v>1470595109</v>
      </c>
      <c r="K1437">
        <v>1468003109</v>
      </c>
      <c r="L1437" t="b">
        <v>0</v>
      </c>
      <c r="M1437">
        <v>14</v>
      </c>
      <c r="N1437" t="b">
        <v>1</v>
      </c>
      <c r="O1437" t="s">
        <v>8271</v>
      </c>
      <c r="P1437" s="9">
        <f>IFERROR(F1437/M1437,"NULL")</f>
        <v>43.214285714285715</v>
      </c>
      <c r="Q1437" t="str">
        <f>LEFT(O1437,SEARCH("/",O1437,1)-1)</f>
        <v>theater</v>
      </c>
      <c r="R1437" t="str">
        <f>RIGHT(O1437,LEN(O1437)-SEARCH("/",O1437,1))</f>
        <v>plays</v>
      </c>
      <c r="S1437" s="17">
        <f>(((K1437/60)/60)/24)+DATE(1970,1,1)</f>
        <v>42559.776724537034</v>
      </c>
      <c r="T1437" s="15">
        <f>(((J1437/60)/60)/24)+DATE(1970,1,1)</f>
        <v>42589.776724537034</v>
      </c>
      <c r="U1437" t="b">
        <f>AND(L1437,N1437)</f>
        <v>0</v>
      </c>
    </row>
    <row r="1438" spans="1:21" ht="20" customHeight="1" x14ac:dyDescent="0.35">
      <c r="A1438" s="13">
        <f>F1438/E1438</f>
        <v>1.4156666666666666</v>
      </c>
      <c r="B1438">
        <v>2816</v>
      </c>
      <c r="C1438" s="3" t="s">
        <v>2816</v>
      </c>
      <c r="D1438" s="3" t="s">
        <v>6926</v>
      </c>
      <c r="E1438" s="5">
        <v>3000</v>
      </c>
      <c r="F1438" s="5">
        <v>4247</v>
      </c>
      <c r="G1438" t="s">
        <v>8219</v>
      </c>
      <c r="H1438" t="s">
        <v>8225</v>
      </c>
      <c r="I1438" t="s">
        <v>8247</v>
      </c>
      <c r="J1438">
        <v>1438531200</v>
      </c>
      <c r="K1438">
        <v>1435921992</v>
      </c>
      <c r="L1438" t="b">
        <v>0</v>
      </c>
      <c r="M1438">
        <v>169</v>
      </c>
      <c r="N1438" t="b">
        <v>1</v>
      </c>
      <c r="O1438" t="s">
        <v>8271</v>
      </c>
      <c r="P1438" s="9">
        <f>IFERROR(F1438/M1438,"NULL")</f>
        <v>25.130177514792898</v>
      </c>
      <c r="Q1438" t="str">
        <f>LEFT(O1438,SEARCH("/",O1438,1)-1)</f>
        <v>theater</v>
      </c>
      <c r="R1438" t="str">
        <f>RIGHT(O1438,LEN(O1438)-SEARCH("/",O1438,1))</f>
        <v>plays</v>
      </c>
      <c r="S1438" s="17">
        <f>(((K1438/60)/60)/24)+DATE(1970,1,1)</f>
        <v>42188.467499999999</v>
      </c>
      <c r="T1438" s="15">
        <f>(((J1438/60)/60)/24)+DATE(1970,1,1)</f>
        <v>42218.666666666672</v>
      </c>
      <c r="U1438" t="b">
        <f>AND(L1438,N1438)</f>
        <v>0</v>
      </c>
    </row>
    <row r="1439" spans="1:21" ht="20" customHeight="1" x14ac:dyDescent="0.35">
      <c r="A1439" s="13">
        <f>F1439/E1439</f>
        <v>1.3</v>
      </c>
      <c r="B1439">
        <v>2817</v>
      </c>
      <c r="C1439" s="3" t="s">
        <v>2817</v>
      </c>
      <c r="D1439" s="3" t="s">
        <v>6927</v>
      </c>
      <c r="E1439" s="5">
        <v>600</v>
      </c>
      <c r="F1439" s="5">
        <v>780</v>
      </c>
      <c r="G1439" t="s">
        <v>8219</v>
      </c>
      <c r="H1439" t="s">
        <v>8225</v>
      </c>
      <c r="I1439" t="s">
        <v>8247</v>
      </c>
      <c r="J1439">
        <v>1425136462</v>
      </c>
      <c r="K1439">
        <v>1421680462</v>
      </c>
      <c r="L1439" t="b">
        <v>0</v>
      </c>
      <c r="M1439">
        <v>33</v>
      </c>
      <c r="N1439" t="b">
        <v>1</v>
      </c>
      <c r="O1439" t="s">
        <v>8271</v>
      </c>
      <c r="P1439" s="9">
        <f>IFERROR(F1439/M1439,"NULL")</f>
        <v>23.636363636363637</v>
      </c>
      <c r="Q1439" t="str">
        <f>LEFT(O1439,SEARCH("/",O1439,1)-1)</f>
        <v>theater</v>
      </c>
      <c r="R1439" t="str">
        <f>RIGHT(O1439,LEN(O1439)-SEARCH("/",O1439,1))</f>
        <v>plays</v>
      </c>
      <c r="S1439" s="17">
        <f>(((K1439/60)/60)/24)+DATE(1970,1,1)</f>
        <v>42023.634976851856</v>
      </c>
      <c r="T1439" s="15">
        <f>(((J1439/60)/60)/24)+DATE(1970,1,1)</f>
        <v>42063.634976851856</v>
      </c>
      <c r="U1439" t="b">
        <f>AND(L1439,N1439)</f>
        <v>0</v>
      </c>
    </row>
    <row r="1440" spans="1:21" ht="20" customHeight="1" x14ac:dyDescent="0.35">
      <c r="A1440" s="13">
        <f>F1440/E1440</f>
        <v>1.0603</v>
      </c>
      <c r="B1440">
        <v>2818</v>
      </c>
      <c r="C1440" s="3" t="s">
        <v>2818</v>
      </c>
      <c r="D1440" s="3" t="s">
        <v>6928</v>
      </c>
      <c r="E1440" s="5">
        <v>10000</v>
      </c>
      <c r="F1440" s="5">
        <v>10603</v>
      </c>
      <c r="G1440" t="s">
        <v>8219</v>
      </c>
      <c r="H1440" t="s">
        <v>8224</v>
      </c>
      <c r="I1440" t="s">
        <v>8246</v>
      </c>
      <c r="J1440">
        <v>1443018086</v>
      </c>
      <c r="K1440">
        <v>1441290086</v>
      </c>
      <c r="L1440" t="b">
        <v>0</v>
      </c>
      <c r="M1440">
        <v>102</v>
      </c>
      <c r="N1440" t="b">
        <v>1</v>
      </c>
      <c r="O1440" t="s">
        <v>8271</v>
      </c>
      <c r="P1440" s="9">
        <f>IFERROR(F1440/M1440,"NULL")</f>
        <v>103.95098039215686</v>
      </c>
      <c r="Q1440" t="str">
        <f>LEFT(O1440,SEARCH("/",O1440,1)-1)</f>
        <v>theater</v>
      </c>
      <c r="R1440" t="str">
        <f>RIGHT(O1440,LEN(O1440)-SEARCH("/",O1440,1))</f>
        <v>plays</v>
      </c>
      <c r="S1440" s="17">
        <f>(((K1440/60)/60)/24)+DATE(1970,1,1)</f>
        <v>42250.598217592589</v>
      </c>
      <c r="T1440" s="15">
        <f>(((J1440/60)/60)/24)+DATE(1970,1,1)</f>
        <v>42270.598217592589</v>
      </c>
      <c r="U1440" t="b">
        <f>AND(L1440,N1440)</f>
        <v>0</v>
      </c>
    </row>
    <row r="1441" spans="1:21" ht="20" customHeight="1" x14ac:dyDescent="0.35">
      <c r="A1441" s="13">
        <f>F1441/E1441</f>
        <v>1.048</v>
      </c>
      <c r="B1441">
        <v>2819</v>
      </c>
      <c r="C1441" s="3" t="s">
        <v>2819</v>
      </c>
      <c r="D1441" s="3" t="s">
        <v>6929</v>
      </c>
      <c r="E1441" s="5">
        <v>5000</v>
      </c>
      <c r="F1441" s="5">
        <v>5240</v>
      </c>
      <c r="G1441" t="s">
        <v>8219</v>
      </c>
      <c r="H1441" t="s">
        <v>8225</v>
      </c>
      <c r="I1441" t="s">
        <v>8247</v>
      </c>
      <c r="J1441">
        <v>1434285409</v>
      </c>
      <c r="K1441">
        <v>1431693409</v>
      </c>
      <c r="L1441" t="b">
        <v>0</v>
      </c>
      <c r="M1441">
        <v>104</v>
      </c>
      <c r="N1441" t="b">
        <v>1</v>
      </c>
      <c r="O1441" t="s">
        <v>8271</v>
      </c>
      <c r="P1441" s="9">
        <f>IFERROR(F1441/M1441,"NULL")</f>
        <v>50.384615384615387</v>
      </c>
      <c r="Q1441" t="str">
        <f>LEFT(O1441,SEARCH("/",O1441,1)-1)</f>
        <v>theater</v>
      </c>
      <c r="R1441" t="str">
        <f>RIGHT(O1441,LEN(O1441)-SEARCH("/",O1441,1))</f>
        <v>plays</v>
      </c>
      <c r="S1441" s="17">
        <f>(((K1441/60)/60)/24)+DATE(1970,1,1)</f>
        <v>42139.525567129633</v>
      </c>
      <c r="T1441" s="15">
        <f>(((J1441/60)/60)/24)+DATE(1970,1,1)</f>
        <v>42169.525567129633</v>
      </c>
      <c r="U1441" t="b">
        <f>AND(L1441,N1441)</f>
        <v>0</v>
      </c>
    </row>
    <row r="1442" spans="1:21" ht="20" customHeight="1" x14ac:dyDescent="0.35">
      <c r="A1442" s="13">
        <f>F1442/E1442</f>
        <v>1.36</v>
      </c>
      <c r="B1442">
        <v>2820</v>
      </c>
      <c r="C1442" s="3" t="s">
        <v>2820</v>
      </c>
      <c r="D1442" s="3" t="s">
        <v>6930</v>
      </c>
      <c r="E1442" s="5">
        <v>200</v>
      </c>
      <c r="F1442" s="5">
        <v>272</v>
      </c>
      <c r="G1442" t="s">
        <v>8219</v>
      </c>
      <c r="H1442" t="s">
        <v>8225</v>
      </c>
      <c r="I1442" t="s">
        <v>8247</v>
      </c>
      <c r="J1442">
        <v>1456444800</v>
      </c>
      <c r="K1442">
        <v>1454337589</v>
      </c>
      <c r="L1442" t="b">
        <v>0</v>
      </c>
      <c r="M1442">
        <v>20</v>
      </c>
      <c r="N1442" t="b">
        <v>1</v>
      </c>
      <c r="O1442" t="s">
        <v>8271</v>
      </c>
      <c r="P1442" s="9">
        <f>IFERROR(F1442/M1442,"NULL")</f>
        <v>13.6</v>
      </c>
      <c r="Q1442" t="str">
        <f>LEFT(O1442,SEARCH("/",O1442,1)-1)</f>
        <v>theater</v>
      </c>
      <c r="R1442" t="str">
        <f>RIGHT(O1442,LEN(O1442)-SEARCH("/",O1442,1))</f>
        <v>plays</v>
      </c>
      <c r="S1442" s="17">
        <f>(((K1442/60)/60)/24)+DATE(1970,1,1)</f>
        <v>42401.610983796301</v>
      </c>
      <c r="T1442" s="15">
        <f>(((J1442/60)/60)/24)+DATE(1970,1,1)</f>
        <v>42426</v>
      </c>
      <c r="U1442" t="b">
        <f>AND(L1442,N1442)</f>
        <v>0</v>
      </c>
    </row>
    <row r="1443" spans="1:21" ht="20" customHeight="1" x14ac:dyDescent="0.35">
      <c r="A1443" s="13">
        <f>F1443/E1443</f>
        <v>1</v>
      </c>
      <c r="B1443">
        <v>2821</v>
      </c>
      <c r="C1443" s="3" t="s">
        <v>2821</v>
      </c>
      <c r="D1443" s="3" t="s">
        <v>6931</v>
      </c>
      <c r="E1443" s="5">
        <v>1000</v>
      </c>
      <c r="F1443" s="5">
        <v>1000</v>
      </c>
      <c r="G1443" t="s">
        <v>8219</v>
      </c>
      <c r="H1443" t="s">
        <v>8225</v>
      </c>
      <c r="I1443" t="s">
        <v>8247</v>
      </c>
      <c r="J1443">
        <v>1411510135</v>
      </c>
      <c r="K1443">
        <v>1408918135</v>
      </c>
      <c r="L1443" t="b">
        <v>0</v>
      </c>
      <c r="M1443">
        <v>35</v>
      </c>
      <c r="N1443" t="b">
        <v>1</v>
      </c>
      <c r="O1443" t="s">
        <v>8271</v>
      </c>
      <c r="P1443" s="9">
        <f>IFERROR(F1443/M1443,"NULL")</f>
        <v>28.571428571428573</v>
      </c>
      <c r="Q1443" t="str">
        <f>LEFT(O1443,SEARCH("/",O1443,1)-1)</f>
        <v>theater</v>
      </c>
      <c r="R1443" t="str">
        <f>RIGHT(O1443,LEN(O1443)-SEARCH("/",O1443,1))</f>
        <v>plays</v>
      </c>
      <c r="S1443" s="17">
        <f>(((K1443/60)/60)/24)+DATE(1970,1,1)</f>
        <v>41875.922858796301</v>
      </c>
      <c r="T1443" s="15">
        <f>(((J1443/60)/60)/24)+DATE(1970,1,1)</f>
        <v>41905.922858796301</v>
      </c>
      <c r="U1443" t="b">
        <f>AND(L1443,N1443)</f>
        <v>0</v>
      </c>
    </row>
    <row r="1444" spans="1:21" ht="20" customHeight="1" x14ac:dyDescent="0.35">
      <c r="A1444" s="13">
        <f>F1444/E1444</f>
        <v>1</v>
      </c>
      <c r="B1444">
        <v>2822</v>
      </c>
      <c r="C1444" s="3" t="s">
        <v>2822</v>
      </c>
      <c r="D1444" s="3" t="s">
        <v>6932</v>
      </c>
      <c r="E1444" s="5">
        <v>6000</v>
      </c>
      <c r="F1444" s="5">
        <v>6000</v>
      </c>
      <c r="G1444" t="s">
        <v>8219</v>
      </c>
      <c r="H1444" t="s">
        <v>8224</v>
      </c>
      <c r="I1444" t="s">
        <v>8246</v>
      </c>
      <c r="J1444">
        <v>1427469892</v>
      </c>
      <c r="K1444">
        <v>1424881492</v>
      </c>
      <c r="L1444" t="b">
        <v>0</v>
      </c>
      <c r="M1444">
        <v>94</v>
      </c>
      <c r="N1444" t="b">
        <v>1</v>
      </c>
      <c r="O1444" t="s">
        <v>8271</v>
      </c>
      <c r="P1444" s="9">
        <f>IFERROR(F1444/M1444,"NULL")</f>
        <v>63.829787234042556</v>
      </c>
      <c r="Q1444" t="str">
        <f>LEFT(O1444,SEARCH("/",O1444,1)-1)</f>
        <v>theater</v>
      </c>
      <c r="R1444" t="str">
        <f>RIGHT(O1444,LEN(O1444)-SEARCH("/",O1444,1))</f>
        <v>plays</v>
      </c>
      <c r="S1444" s="17">
        <f>(((K1444/60)/60)/24)+DATE(1970,1,1)</f>
        <v>42060.683935185181</v>
      </c>
      <c r="T1444" s="15">
        <f>(((J1444/60)/60)/24)+DATE(1970,1,1)</f>
        <v>42090.642268518524</v>
      </c>
      <c r="U1444" t="b">
        <f>AND(L1444,N1444)</f>
        <v>0</v>
      </c>
    </row>
    <row r="1445" spans="1:21" ht="20" customHeight="1" x14ac:dyDescent="0.35">
      <c r="A1445" s="13">
        <f>F1445/E1445</f>
        <v>1.24</v>
      </c>
      <c r="B1445">
        <v>2823</v>
      </c>
      <c r="C1445" s="3" t="s">
        <v>2823</v>
      </c>
      <c r="D1445" s="3" t="s">
        <v>6933</v>
      </c>
      <c r="E1445" s="5">
        <v>100</v>
      </c>
      <c r="F1445" s="5">
        <v>124</v>
      </c>
      <c r="G1445" t="s">
        <v>8219</v>
      </c>
      <c r="H1445" t="s">
        <v>8225</v>
      </c>
      <c r="I1445" t="s">
        <v>8247</v>
      </c>
      <c r="J1445">
        <v>1427842740</v>
      </c>
      <c r="K1445">
        <v>1425428206</v>
      </c>
      <c r="L1445" t="b">
        <v>0</v>
      </c>
      <c r="M1445">
        <v>14</v>
      </c>
      <c r="N1445" t="b">
        <v>1</v>
      </c>
      <c r="O1445" t="s">
        <v>8271</v>
      </c>
      <c r="P1445" s="9">
        <f>IFERROR(F1445/M1445,"NULL")</f>
        <v>8.8571428571428577</v>
      </c>
      <c r="Q1445" t="str">
        <f>LEFT(O1445,SEARCH("/",O1445,1)-1)</f>
        <v>theater</v>
      </c>
      <c r="R1445" t="str">
        <f>RIGHT(O1445,LEN(O1445)-SEARCH("/",O1445,1))</f>
        <v>plays</v>
      </c>
      <c r="S1445" s="17">
        <f>(((K1445/60)/60)/24)+DATE(1970,1,1)</f>
        <v>42067.011643518519</v>
      </c>
      <c r="T1445" s="15">
        <f>(((J1445/60)/60)/24)+DATE(1970,1,1)</f>
        <v>42094.957638888889</v>
      </c>
      <c r="U1445" t="b">
        <f>AND(L1445,N1445)</f>
        <v>0</v>
      </c>
    </row>
    <row r="1446" spans="1:21" ht="20" customHeight="1" x14ac:dyDescent="0.35">
      <c r="A1446" s="13">
        <f>F1446/E1446</f>
        <v>1.1692307692307693</v>
      </c>
      <c r="B1446">
        <v>2824</v>
      </c>
      <c r="C1446" s="3" t="s">
        <v>2824</v>
      </c>
      <c r="D1446" s="3" t="s">
        <v>6934</v>
      </c>
      <c r="E1446" s="5">
        <v>650</v>
      </c>
      <c r="F1446" s="5">
        <v>760</v>
      </c>
      <c r="G1446" t="s">
        <v>8219</v>
      </c>
      <c r="H1446" t="s">
        <v>8224</v>
      </c>
      <c r="I1446" t="s">
        <v>8246</v>
      </c>
      <c r="J1446">
        <v>1434159780</v>
      </c>
      <c r="K1446">
        <v>1431412196</v>
      </c>
      <c r="L1446" t="b">
        <v>0</v>
      </c>
      <c r="M1446">
        <v>15</v>
      </c>
      <c r="N1446" t="b">
        <v>1</v>
      </c>
      <c r="O1446" t="s">
        <v>8271</v>
      </c>
      <c r="P1446" s="9">
        <f>IFERROR(F1446/M1446,"NULL")</f>
        <v>50.666666666666664</v>
      </c>
      <c r="Q1446" t="str">
        <f>LEFT(O1446,SEARCH("/",O1446,1)-1)</f>
        <v>theater</v>
      </c>
      <c r="R1446" t="str">
        <f>RIGHT(O1446,LEN(O1446)-SEARCH("/",O1446,1))</f>
        <v>plays</v>
      </c>
      <c r="S1446" s="17">
        <f>(((K1446/60)/60)/24)+DATE(1970,1,1)</f>
        <v>42136.270787037036</v>
      </c>
      <c r="T1446" s="15">
        <f>(((J1446/60)/60)/24)+DATE(1970,1,1)</f>
        <v>42168.071527777778</v>
      </c>
      <c r="U1446" t="b">
        <f>AND(L1446,N1446)</f>
        <v>0</v>
      </c>
    </row>
    <row r="1447" spans="1:21" ht="20" customHeight="1" x14ac:dyDescent="0.35">
      <c r="A1447" s="13">
        <f>F1447/E1447</f>
        <v>1.0333333333333334</v>
      </c>
      <c r="B1447">
        <v>2825</v>
      </c>
      <c r="C1447" s="3" t="s">
        <v>2825</v>
      </c>
      <c r="D1447" s="3" t="s">
        <v>6935</v>
      </c>
      <c r="E1447" s="5">
        <v>3000</v>
      </c>
      <c r="F1447" s="5">
        <v>3100</v>
      </c>
      <c r="G1447" t="s">
        <v>8219</v>
      </c>
      <c r="H1447" t="s">
        <v>8225</v>
      </c>
      <c r="I1447" t="s">
        <v>8247</v>
      </c>
      <c r="J1447">
        <v>1449255686</v>
      </c>
      <c r="K1447">
        <v>1446663686</v>
      </c>
      <c r="L1447" t="b">
        <v>0</v>
      </c>
      <c r="M1447">
        <v>51</v>
      </c>
      <c r="N1447" t="b">
        <v>1</v>
      </c>
      <c r="O1447" t="s">
        <v>8271</v>
      </c>
      <c r="P1447" s="9">
        <f>IFERROR(F1447/M1447,"NULL")</f>
        <v>60.784313725490193</v>
      </c>
      <c r="Q1447" t="str">
        <f>LEFT(O1447,SEARCH("/",O1447,1)-1)</f>
        <v>theater</v>
      </c>
      <c r="R1447" t="str">
        <f>RIGHT(O1447,LEN(O1447)-SEARCH("/",O1447,1))</f>
        <v>plays</v>
      </c>
      <c r="S1447" s="17">
        <f>(((K1447/60)/60)/24)+DATE(1970,1,1)</f>
        <v>42312.792662037042</v>
      </c>
      <c r="T1447" s="15">
        <f>(((J1447/60)/60)/24)+DATE(1970,1,1)</f>
        <v>42342.792662037042</v>
      </c>
      <c r="U1447" t="b">
        <f>AND(L1447,N1447)</f>
        <v>0</v>
      </c>
    </row>
    <row r="1448" spans="1:21" ht="20" customHeight="1" x14ac:dyDescent="0.35">
      <c r="A1448" s="13">
        <f>F1448/E1448</f>
        <v>1.0774999999999999</v>
      </c>
      <c r="B1448">
        <v>2826</v>
      </c>
      <c r="C1448" s="3" t="s">
        <v>2826</v>
      </c>
      <c r="D1448" s="3" t="s">
        <v>6936</v>
      </c>
      <c r="E1448" s="5">
        <v>2000</v>
      </c>
      <c r="F1448" s="5">
        <v>2155</v>
      </c>
      <c r="G1448" t="s">
        <v>8219</v>
      </c>
      <c r="H1448" t="s">
        <v>8224</v>
      </c>
      <c r="I1448" t="s">
        <v>8246</v>
      </c>
      <c r="J1448">
        <v>1436511600</v>
      </c>
      <c r="K1448">
        <v>1434415812</v>
      </c>
      <c r="L1448" t="b">
        <v>0</v>
      </c>
      <c r="M1448">
        <v>19</v>
      </c>
      <c r="N1448" t="b">
        <v>1</v>
      </c>
      <c r="O1448" t="s">
        <v>8271</v>
      </c>
      <c r="P1448" s="9">
        <f>IFERROR(F1448/M1448,"NULL")</f>
        <v>113.42105263157895</v>
      </c>
      <c r="Q1448" t="str">
        <f>LEFT(O1448,SEARCH("/",O1448,1)-1)</f>
        <v>theater</v>
      </c>
      <c r="R1448" t="str">
        <f>RIGHT(O1448,LEN(O1448)-SEARCH("/",O1448,1))</f>
        <v>plays</v>
      </c>
      <c r="S1448" s="17">
        <f>(((K1448/60)/60)/24)+DATE(1970,1,1)</f>
        <v>42171.034861111111</v>
      </c>
      <c r="T1448" s="15">
        <f>(((J1448/60)/60)/24)+DATE(1970,1,1)</f>
        <v>42195.291666666672</v>
      </c>
      <c r="U1448" t="b">
        <f>AND(L1448,N1448)</f>
        <v>0</v>
      </c>
    </row>
    <row r="1449" spans="1:21" ht="20" customHeight="1" x14ac:dyDescent="0.35">
      <c r="A1449" s="13">
        <f>F1449/E1449</f>
        <v>1.2024999999999999</v>
      </c>
      <c r="B1449">
        <v>2827</v>
      </c>
      <c r="C1449" s="3" t="s">
        <v>2827</v>
      </c>
      <c r="D1449" s="3" t="s">
        <v>6937</v>
      </c>
      <c r="E1449" s="5">
        <v>2000</v>
      </c>
      <c r="F1449" s="5">
        <v>2405</v>
      </c>
      <c r="G1449" t="s">
        <v>8219</v>
      </c>
      <c r="H1449" t="s">
        <v>8224</v>
      </c>
      <c r="I1449" t="s">
        <v>8246</v>
      </c>
      <c r="J1449">
        <v>1464971400</v>
      </c>
      <c r="K1449">
        <v>1462379066</v>
      </c>
      <c r="L1449" t="b">
        <v>0</v>
      </c>
      <c r="M1449">
        <v>23</v>
      </c>
      <c r="N1449" t="b">
        <v>1</v>
      </c>
      <c r="O1449" t="s">
        <v>8271</v>
      </c>
      <c r="P1449" s="9">
        <f>IFERROR(F1449/M1449,"NULL")</f>
        <v>104.56521739130434</v>
      </c>
      <c r="Q1449" t="str">
        <f>LEFT(O1449,SEARCH("/",O1449,1)-1)</f>
        <v>theater</v>
      </c>
      <c r="R1449" t="str">
        <f>RIGHT(O1449,LEN(O1449)-SEARCH("/",O1449,1))</f>
        <v>plays</v>
      </c>
      <c r="S1449" s="17">
        <f>(((K1449/60)/60)/24)+DATE(1970,1,1)</f>
        <v>42494.683634259258</v>
      </c>
      <c r="T1449" s="15">
        <f>(((J1449/60)/60)/24)+DATE(1970,1,1)</f>
        <v>42524.6875</v>
      </c>
      <c r="U1449" t="b">
        <f>AND(L1449,N1449)</f>
        <v>0</v>
      </c>
    </row>
    <row r="1450" spans="1:21" ht="20" customHeight="1" x14ac:dyDescent="0.35">
      <c r="A1450" s="13">
        <f>F1450/E1450</f>
        <v>1.0037894736842106</v>
      </c>
      <c r="B1450">
        <v>2828</v>
      </c>
      <c r="C1450" s="3" t="s">
        <v>2828</v>
      </c>
      <c r="D1450" s="3" t="s">
        <v>6938</v>
      </c>
      <c r="E1450" s="5">
        <v>9500</v>
      </c>
      <c r="F1450" s="5">
        <v>9536</v>
      </c>
      <c r="G1450" t="s">
        <v>8219</v>
      </c>
      <c r="H1450" t="s">
        <v>8225</v>
      </c>
      <c r="I1450" t="s">
        <v>8247</v>
      </c>
      <c r="J1450">
        <v>1443826800</v>
      </c>
      <c r="K1450">
        <v>1441606869</v>
      </c>
      <c r="L1450" t="b">
        <v>0</v>
      </c>
      <c r="M1450">
        <v>97</v>
      </c>
      <c r="N1450" t="b">
        <v>1</v>
      </c>
      <c r="O1450" t="s">
        <v>8271</v>
      </c>
      <c r="P1450" s="9">
        <f>IFERROR(F1450/M1450,"NULL")</f>
        <v>98.30927835051547</v>
      </c>
      <c r="Q1450" t="str">
        <f>LEFT(O1450,SEARCH("/",O1450,1)-1)</f>
        <v>theater</v>
      </c>
      <c r="R1450" t="str">
        <f>RIGHT(O1450,LEN(O1450)-SEARCH("/",O1450,1))</f>
        <v>plays</v>
      </c>
      <c r="S1450" s="17">
        <f>(((K1450/60)/60)/24)+DATE(1970,1,1)</f>
        <v>42254.264687499999</v>
      </c>
      <c r="T1450" s="15">
        <f>(((J1450/60)/60)/24)+DATE(1970,1,1)</f>
        <v>42279.958333333328</v>
      </c>
      <c r="U1450" t="b">
        <f>AND(L1450,N1450)</f>
        <v>0</v>
      </c>
    </row>
    <row r="1451" spans="1:21" ht="20" customHeight="1" x14ac:dyDescent="0.35">
      <c r="A1451" s="13">
        <f>F1451/E1451</f>
        <v>1.0651999999999999</v>
      </c>
      <c r="B1451">
        <v>2829</v>
      </c>
      <c r="C1451" s="3" t="s">
        <v>2829</v>
      </c>
      <c r="D1451" s="3" t="s">
        <v>6939</v>
      </c>
      <c r="E1451" s="5">
        <v>2500</v>
      </c>
      <c r="F1451" s="5">
        <v>2663</v>
      </c>
      <c r="G1451" t="s">
        <v>8219</v>
      </c>
      <c r="H1451" t="s">
        <v>8225</v>
      </c>
      <c r="I1451" t="s">
        <v>8247</v>
      </c>
      <c r="J1451">
        <v>1464863118</v>
      </c>
      <c r="K1451">
        <v>1462443918</v>
      </c>
      <c r="L1451" t="b">
        <v>0</v>
      </c>
      <c r="M1451">
        <v>76</v>
      </c>
      <c r="N1451" t="b">
        <v>1</v>
      </c>
      <c r="O1451" t="s">
        <v>8271</v>
      </c>
      <c r="P1451" s="9">
        <f>IFERROR(F1451/M1451,"NULL")</f>
        <v>35.039473684210527</v>
      </c>
      <c r="Q1451" t="str">
        <f>LEFT(O1451,SEARCH("/",O1451,1)-1)</f>
        <v>theater</v>
      </c>
      <c r="R1451" t="str">
        <f>RIGHT(O1451,LEN(O1451)-SEARCH("/",O1451,1))</f>
        <v>plays</v>
      </c>
      <c r="S1451" s="17">
        <f>(((K1451/60)/60)/24)+DATE(1970,1,1)</f>
        <v>42495.434236111112</v>
      </c>
      <c r="T1451" s="15">
        <f>(((J1451/60)/60)/24)+DATE(1970,1,1)</f>
        <v>42523.434236111112</v>
      </c>
      <c r="U1451" t="b">
        <f>AND(L1451,N1451)</f>
        <v>0</v>
      </c>
    </row>
    <row r="1452" spans="1:21" ht="20" customHeight="1" x14ac:dyDescent="0.35">
      <c r="A1452" s="13">
        <f>F1452/E1452</f>
        <v>1</v>
      </c>
      <c r="B1452">
        <v>2830</v>
      </c>
      <c r="C1452" s="3" t="s">
        <v>2830</v>
      </c>
      <c r="D1452" s="3" t="s">
        <v>6940</v>
      </c>
      <c r="E1452" s="5">
        <v>3000</v>
      </c>
      <c r="F1452" s="5">
        <v>3000</v>
      </c>
      <c r="G1452" t="s">
        <v>8219</v>
      </c>
      <c r="H1452" t="s">
        <v>8224</v>
      </c>
      <c r="I1452" t="s">
        <v>8246</v>
      </c>
      <c r="J1452">
        <v>1399867140</v>
      </c>
      <c r="K1452">
        <v>1398802148</v>
      </c>
      <c r="L1452" t="b">
        <v>0</v>
      </c>
      <c r="M1452">
        <v>11</v>
      </c>
      <c r="N1452" t="b">
        <v>1</v>
      </c>
      <c r="O1452" t="s">
        <v>8271</v>
      </c>
      <c r="P1452" s="9">
        <f>IFERROR(F1452/M1452,"NULL")</f>
        <v>272.72727272727275</v>
      </c>
      <c r="Q1452" t="str">
        <f>LEFT(O1452,SEARCH("/",O1452,1)-1)</f>
        <v>theater</v>
      </c>
      <c r="R1452" t="str">
        <f>RIGHT(O1452,LEN(O1452)-SEARCH("/",O1452,1))</f>
        <v>plays</v>
      </c>
      <c r="S1452" s="17">
        <f>(((K1452/60)/60)/24)+DATE(1970,1,1)</f>
        <v>41758.839675925927</v>
      </c>
      <c r="T1452" s="15">
        <f>(((J1452/60)/60)/24)+DATE(1970,1,1)</f>
        <v>41771.165972222225</v>
      </c>
      <c r="U1452" t="b">
        <f>AND(L1452,N1452)</f>
        <v>0</v>
      </c>
    </row>
    <row r="1453" spans="1:21" ht="20" customHeight="1" x14ac:dyDescent="0.35">
      <c r="A1453" s="13">
        <f>F1453/E1453</f>
        <v>1.1066666666666667</v>
      </c>
      <c r="B1453">
        <v>2831</v>
      </c>
      <c r="C1453" s="3" t="s">
        <v>2831</v>
      </c>
      <c r="D1453" s="3" t="s">
        <v>6941</v>
      </c>
      <c r="E1453" s="5">
        <v>3000</v>
      </c>
      <c r="F1453" s="5">
        <v>3320</v>
      </c>
      <c r="G1453" t="s">
        <v>8219</v>
      </c>
      <c r="H1453" t="s">
        <v>8224</v>
      </c>
      <c r="I1453" t="s">
        <v>8246</v>
      </c>
      <c r="J1453">
        <v>1437076070</v>
      </c>
      <c r="K1453">
        <v>1434484070</v>
      </c>
      <c r="L1453" t="b">
        <v>0</v>
      </c>
      <c r="M1453">
        <v>52</v>
      </c>
      <c r="N1453" t="b">
        <v>1</v>
      </c>
      <c r="O1453" t="s">
        <v>8271</v>
      </c>
      <c r="P1453" s="9">
        <f>IFERROR(F1453/M1453,"NULL")</f>
        <v>63.846153846153847</v>
      </c>
      <c r="Q1453" t="str">
        <f>LEFT(O1453,SEARCH("/",O1453,1)-1)</f>
        <v>theater</v>
      </c>
      <c r="R1453" t="str">
        <f>RIGHT(O1453,LEN(O1453)-SEARCH("/",O1453,1))</f>
        <v>plays</v>
      </c>
      <c r="S1453" s="17">
        <f>(((K1453/60)/60)/24)+DATE(1970,1,1)</f>
        <v>42171.824884259258</v>
      </c>
      <c r="T1453" s="15">
        <f>(((J1453/60)/60)/24)+DATE(1970,1,1)</f>
        <v>42201.824884259258</v>
      </c>
      <c r="U1453" t="b">
        <f>AND(L1453,N1453)</f>
        <v>0</v>
      </c>
    </row>
    <row r="1454" spans="1:21" ht="20" customHeight="1" x14ac:dyDescent="0.35">
      <c r="A1454" s="13">
        <f>F1454/E1454</f>
        <v>1.1471959999999999</v>
      </c>
      <c r="B1454">
        <v>2832</v>
      </c>
      <c r="C1454" s="3" t="s">
        <v>2832</v>
      </c>
      <c r="D1454" s="3" t="s">
        <v>6942</v>
      </c>
      <c r="E1454" s="5">
        <v>2500</v>
      </c>
      <c r="F1454" s="5">
        <v>2867.99</v>
      </c>
      <c r="G1454" t="s">
        <v>8219</v>
      </c>
      <c r="H1454" t="s">
        <v>8225</v>
      </c>
      <c r="I1454" t="s">
        <v>8247</v>
      </c>
      <c r="J1454">
        <v>1416780000</v>
      </c>
      <c r="K1454">
        <v>1414342894</v>
      </c>
      <c r="L1454" t="b">
        <v>0</v>
      </c>
      <c r="M1454">
        <v>95</v>
      </c>
      <c r="N1454" t="b">
        <v>1</v>
      </c>
      <c r="O1454" t="s">
        <v>8271</v>
      </c>
      <c r="P1454" s="9">
        <f>IFERROR(F1454/M1454,"NULL")</f>
        <v>30.189368421052631</v>
      </c>
      <c r="Q1454" t="str">
        <f>LEFT(O1454,SEARCH("/",O1454,1)-1)</f>
        <v>theater</v>
      </c>
      <c r="R1454" t="str">
        <f>RIGHT(O1454,LEN(O1454)-SEARCH("/",O1454,1))</f>
        <v>plays</v>
      </c>
      <c r="S1454" s="17">
        <f>(((K1454/60)/60)/24)+DATE(1970,1,1)</f>
        <v>41938.709421296298</v>
      </c>
      <c r="T1454" s="15">
        <f>(((J1454/60)/60)/24)+DATE(1970,1,1)</f>
        <v>41966.916666666672</v>
      </c>
      <c r="U1454" t="b">
        <f>AND(L1454,N1454)</f>
        <v>0</v>
      </c>
    </row>
    <row r="1455" spans="1:21" ht="20" customHeight="1" x14ac:dyDescent="0.35">
      <c r="A1455" s="13">
        <f>F1455/E1455</f>
        <v>1.0825925925925926</v>
      </c>
      <c r="B1455">
        <v>2833</v>
      </c>
      <c r="C1455" s="3" t="s">
        <v>2833</v>
      </c>
      <c r="D1455" s="3" t="s">
        <v>6943</v>
      </c>
      <c r="E1455" s="5">
        <v>2700</v>
      </c>
      <c r="F1455" s="5">
        <v>2923</v>
      </c>
      <c r="G1455" t="s">
        <v>8219</v>
      </c>
      <c r="H1455" t="s">
        <v>8224</v>
      </c>
      <c r="I1455" t="s">
        <v>8246</v>
      </c>
      <c r="J1455">
        <v>1444528800</v>
      </c>
      <c r="K1455">
        <v>1442804633</v>
      </c>
      <c r="L1455" t="b">
        <v>0</v>
      </c>
      <c r="M1455">
        <v>35</v>
      </c>
      <c r="N1455" t="b">
        <v>1</v>
      </c>
      <c r="O1455" t="s">
        <v>8271</v>
      </c>
      <c r="P1455" s="9">
        <f>IFERROR(F1455/M1455,"NULL")</f>
        <v>83.51428571428572</v>
      </c>
      <c r="Q1455" t="str">
        <f>LEFT(O1455,SEARCH("/",O1455,1)-1)</f>
        <v>theater</v>
      </c>
      <c r="R1455" t="str">
        <f>RIGHT(O1455,LEN(O1455)-SEARCH("/",O1455,1))</f>
        <v>plays</v>
      </c>
      <c r="S1455" s="17">
        <f>(((K1455/60)/60)/24)+DATE(1970,1,1)</f>
        <v>42268.127696759257</v>
      </c>
      <c r="T1455" s="15">
        <f>(((J1455/60)/60)/24)+DATE(1970,1,1)</f>
        <v>42288.083333333328</v>
      </c>
      <c r="U1455" t="b">
        <f>AND(L1455,N1455)</f>
        <v>0</v>
      </c>
    </row>
    <row r="1456" spans="1:21" ht="20" customHeight="1" x14ac:dyDescent="0.35">
      <c r="A1456" s="13">
        <f>F1456/E1456</f>
        <v>1.7</v>
      </c>
      <c r="B1456">
        <v>2834</v>
      </c>
      <c r="C1456" s="3" t="s">
        <v>2834</v>
      </c>
      <c r="D1456" s="3" t="s">
        <v>6944</v>
      </c>
      <c r="E1456" s="5">
        <v>800</v>
      </c>
      <c r="F1456" s="5">
        <v>1360</v>
      </c>
      <c r="G1456" t="s">
        <v>8219</v>
      </c>
      <c r="H1456" t="s">
        <v>8225</v>
      </c>
      <c r="I1456" t="s">
        <v>8247</v>
      </c>
      <c r="J1456">
        <v>1422658930</v>
      </c>
      <c r="K1456">
        <v>1421362930</v>
      </c>
      <c r="L1456" t="b">
        <v>0</v>
      </c>
      <c r="M1456">
        <v>21</v>
      </c>
      <c r="N1456" t="b">
        <v>1</v>
      </c>
      <c r="O1456" t="s">
        <v>8271</v>
      </c>
      <c r="P1456" s="9">
        <f>IFERROR(F1456/M1456,"NULL")</f>
        <v>64.761904761904759</v>
      </c>
      <c r="Q1456" t="str">
        <f>LEFT(O1456,SEARCH("/",O1456,1)-1)</f>
        <v>theater</v>
      </c>
      <c r="R1456" t="str">
        <f>RIGHT(O1456,LEN(O1456)-SEARCH("/",O1456,1))</f>
        <v>plays</v>
      </c>
      <c r="S1456" s="17">
        <f>(((K1456/60)/60)/24)+DATE(1970,1,1)</f>
        <v>42019.959837962961</v>
      </c>
      <c r="T1456" s="15">
        <f>(((J1456/60)/60)/24)+DATE(1970,1,1)</f>
        <v>42034.959837962961</v>
      </c>
      <c r="U1456" t="b">
        <f>AND(L1456,N1456)</f>
        <v>0</v>
      </c>
    </row>
    <row r="1457" spans="1:21" ht="20" customHeight="1" x14ac:dyDescent="0.35">
      <c r="A1457" s="13">
        <f>F1457/E1457</f>
        <v>1.8709899999999999</v>
      </c>
      <c r="B1457">
        <v>2835</v>
      </c>
      <c r="C1457" s="3" t="s">
        <v>2835</v>
      </c>
      <c r="D1457" s="3" t="s">
        <v>6945</v>
      </c>
      <c r="E1457" s="5">
        <v>1000</v>
      </c>
      <c r="F1457" s="5">
        <v>1870.99</v>
      </c>
      <c r="G1457" t="s">
        <v>8219</v>
      </c>
      <c r="H1457" t="s">
        <v>8225</v>
      </c>
      <c r="I1457" t="s">
        <v>8247</v>
      </c>
      <c r="J1457">
        <v>1449273600</v>
      </c>
      <c r="K1457">
        <v>1446742417</v>
      </c>
      <c r="L1457" t="b">
        <v>0</v>
      </c>
      <c r="M1457">
        <v>93</v>
      </c>
      <c r="N1457" t="b">
        <v>1</v>
      </c>
      <c r="O1457" t="s">
        <v>8271</v>
      </c>
      <c r="P1457" s="9">
        <f>IFERROR(F1457/M1457,"NULL")</f>
        <v>20.118172043010752</v>
      </c>
      <c r="Q1457" t="str">
        <f>LEFT(O1457,SEARCH("/",O1457,1)-1)</f>
        <v>theater</v>
      </c>
      <c r="R1457" t="str">
        <f>RIGHT(O1457,LEN(O1457)-SEARCH("/",O1457,1))</f>
        <v>plays</v>
      </c>
      <c r="S1457" s="17">
        <f>(((K1457/60)/60)/24)+DATE(1970,1,1)</f>
        <v>42313.703900462962</v>
      </c>
      <c r="T1457" s="15">
        <f>(((J1457/60)/60)/24)+DATE(1970,1,1)</f>
        <v>42343</v>
      </c>
      <c r="U1457" t="b">
        <f>AND(L1457,N1457)</f>
        <v>0</v>
      </c>
    </row>
    <row r="1458" spans="1:21" ht="20" customHeight="1" x14ac:dyDescent="0.35">
      <c r="A1458" s="13">
        <f>F1458/E1458</f>
        <v>1.0777777777777777</v>
      </c>
      <c r="B1458">
        <v>2836</v>
      </c>
      <c r="C1458" s="3" t="s">
        <v>2836</v>
      </c>
      <c r="D1458" s="3" t="s">
        <v>6946</v>
      </c>
      <c r="E1458" s="5">
        <v>450</v>
      </c>
      <c r="F1458" s="5">
        <v>485</v>
      </c>
      <c r="G1458" t="s">
        <v>8219</v>
      </c>
      <c r="H1458" t="s">
        <v>8224</v>
      </c>
      <c r="I1458" t="s">
        <v>8246</v>
      </c>
      <c r="J1458">
        <v>1487393940</v>
      </c>
      <c r="K1458">
        <v>1484115418</v>
      </c>
      <c r="L1458" t="b">
        <v>0</v>
      </c>
      <c r="M1458">
        <v>11</v>
      </c>
      <c r="N1458" t="b">
        <v>1</v>
      </c>
      <c r="O1458" t="s">
        <v>8271</v>
      </c>
      <c r="P1458" s="9">
        <f>IFERROR(F1458/M1458,"NULL")</f>
        <v>44.090909090909093</v>
      </c>
      <c r="Q1458" t="str">
        <f>LEFT(O1458,SEARCH("/",O1458,1)-1)</f>
        <v>theater</v>
      </c>
      <c r="R1458" t="str">
        <f>RIGHT(O1458,LEN(O1458)-SEARCH("/",O1458,1))</f>
        <v>plays</v>
      </c>
      <c r="S1458" s="17">
        <f>(((K1458/60)/60)/24)+DATE(1970,1,1)</f>
        <v>42746.261782407411</v>
      </c>
      <c r="T1458" s="15">
        <f>(((J1458/60)/60)/24)+DATE(1970,1,1)</f>
        <v>42784.207638888889</v>
      </c>
      <c r="U1458" t="b">
        <f>AND(L1458,N1458)</f>
        <v>0</v>
      </c>
    </row>
    <row r="1459" spans="1:21" ht="20" customHeight="1" x14ac:dyDescent="0.35">
      <c r="A1459" s="13">
        <f>F1459/E1459</f>
        <v>1</v>
      </c>
      <c r="B1459">
        <v>2837</v>
      </c>
      <c r="C1459" s="3" t="s">
        <v>2837</v>
      </c>
      <c r="D1459" s="3" t="s">
        <v>6947</v>
      </c>
      <c r="E1459" s="5">
        <v>850</v>
      </c>
      <c r="F1459" s="5">
        <v>850</v>
      </c>
      <c r="G1459" t="s">
        <v>8219</v>
      </c>
      <c r="H1459" t="s">
        <v>8229</v>
      </c>
      <c r="I1459" t="s">
        <v>8251</v>
      </c>
      <c r="J1459">
        <v>1449701284</v>
      </c>
      <c r="K1459">
        <v>1446241684</v>
      </c>
      <c r="L1459" t="b">
        <v>0</v>
      </c>
      <c r="M1459">
        <v>21</v>
      </c>
      <c r="N1459" t="b">
        <v>1</v>
      </c>
      <c r="O1459" t="s">
        <v>8271</v>
      </c>
      <c r="P1459" s="9">
        <f>IFERROR(F1459/M1459,"NULL")</f>
        <v>40.476190476190474</v>
      </c>
      <c r="Q1459" t="str">
        <f>LEFT(O1459,SEARCH("/",O1459,1)-1)</f>
        <v>theater</v>
      </c>
      <c r="R1459" t="str">
        <f>RIGHT(O1459,LEN(O1459)-SEARCH("/",O1459,1))</f>
        <v>plays</v>
      </c>
      <c r="S1459" s="17">
        <f>(((K1459/60)/60)/24)+DATE(1970,1,1)</f>
        <v>42307.908379629633</v>
      </c>
      <c r="T1459" s="15">
        <f>(((J1459/60)/60)/24)+DATE(1970,1,1)</f>
        <v>42347.950046296297</v>
      </c>
      <c r="U1459" t="b">
        <f>AND(L1459,N1459)</f>
        <v>0</v>
      </c>
    </row>
    <row r="1460" spans="1:21" ht="20" customHeight="1" x14ac:dyDescent="0.35">
      <c r="A1460" s="13">
        <f>F1460/E1460</f>
        <v>1.2024999999999999</v>
      </c>
      <c r="B1460">
        <v>2838</v>
      </c>
      <c r="C1460" s="3" t="s">
        <v>2838</v>
      </c>
      <c r="D1460" s="3" t="s">
        <v>6948</v>
      </c>
      <c r="E1460" s="5">
        <v>2000</v>
      </c>
      <c r="F1460" s="5">
        <v>2405</v>
      </c>
      <c r="G1460" t="s">
        <v>8219</v>
      </c>
      <c r="H1460" t="s">
        <v>8224</v>
      </c>
      <c r="I1460" t="s">
        <v>8246</v>
      </c>
      <c r="J1460">
        <v>1407967200</v>
      </c>
      <c r="K1460">
        <v>1406039696</v>
      </c>
      <c r="L1460" t="b">
        <v>0</v>
      </c>
      <c r="M1460">
        <v>54</v>
      </c>
      <c r="N1460" t="b">
        <v>1</v>
      </c>
      <c r="O1460" t="s">
        <v>8271</v>
      </c>
      <c r="P1460" s="9">
        <f>IFERROR(F1460/M1460,"NULL")</f>
        <v>44.537037037037038</v>
      </c>
      <c r="Q1460" t="str">
        <f>LEFT(O1460,SEARCH("/",O1460,1)-1)</f>
        <v>theater</v>
      </c>
      <c r="R1460" t="str">
        <f>RIGHT(O1460,LEN(O1460)-SEARCH("/",O1460,1))</f>
        <v>plays</v>
      </c>
      <c r="S1460" s="17">
        <f>(((K1460/60)/60)/24)+DATE(1970,1,1)</f>
        <v>41842.607592592591</v>
      </c>
      <c r="T1460" s="15">
        <f>(((J1460/60)/60)/24)+DATE(1970,1,1)</f>
        <v>41864.916666666664</v>
      </c>
      <c r="U1460" t="b">
        <f>AND(L1460,N1460)</f>
        <v>0</v>
      </c>
    </row>
    <row r="1461" spans="1:21" ht="20" customHeight="1" x14ac:dyDescent="0.35">
      <c r="A1461" s="13">
        <f>F1461/E1461</f>
        <v>1.1142857142857143</v>
      </c>
      <c r="B1461">
        <v>2839</v>
      </c>
      <c r="C1461" s="3" t="s">
        <v>2839</v>
      </c>
      <c r="D1461" s="3" t="s">
        <v>6949</v>
      </c>
      <c r="E1461" s="5">
        <v>3500</v>
      </c>
      <c r="F1461" s="5">
        <v>3900</v>
      </c>
      <c r="G1461" t="s">
        <v>8219</v>
      </c>
      <c r="H1461" t="s">
        <v>8224</v>
      </c>
      <c r="I1461" t="s">
        <v>8246</v>
      </c>
      <c r="J1461">
        <v>1408942740</v>
      </c>
      <c r="K1461">
        <v>1406958354</v>
      </c>
      <c r="L1461" t="b">
        <v>0</v>
      </c>
      <c r="M1461">
        <v>31</v>
      </c>
      <c r="N1461" t="b">
        <v>1</v>
      </c>
      <c r="O1461" t="s">
        <v>8271</v>
      </c>
      <c r="P1461" s="9">
        <f>IFERROR(F1461/M1461,"NULL")</f>
        <v>125.80645161290323</v>
      </c>
      <c r="Q1461" t="str">
        <f>LEFT(O1461,SEARCH("/",O1461,1)-1)</f>
        <v>theater</v>
      </c>
      <c r="R1461" t="str">
        <f>RIGHT(O1461,LEN(O1461)-SEARCH("/",O1461,1))</f>
        <v>plays</v>
      </c>
      <c r="S1461" s="17">
        <f>(((K1461/60)/60)/24)+DATE(1970,1,1)</f>
        <v>41853.240208333329</v>
      </c>
      <c r="T1461" s="15">
        <f>(((J1461/60)/60)/24)+DATE(1970,1,1)</f>
        <v>41876.207638888889</v>
      </c>
      <c r="U1461" t="b">
        <f>AND(L1461,N1461)</f>
        <v>0</v>
      </c>
    </row>
    <row r="1462" spans="1:21" ht="20" customHeight="1" x14ac:dyDescent="0.35">
      <c r="A1462" s="13">
        <f>F1462/E1462</f>
        <v>1.04</v>
      </c>
      <c r="B1462">
        <v>2840</v>
      </c>
      <c r="C1462" s="3" t="s">
        <v>2840</v>
      </c>
      <c r="D1462" s="3" t="s">
        <v>6950</v>
      </c>
      <c r="E1462" s="5">
        <v>2500</v>
      </c>
      <c r="F1462" s="5">
        <v>2600</v>
      </c>
      <c r="G1462" t="s">
        <v>8219</v>
      </c>
      <c r="H1462" t="s">
        <v>8225</v>
      </c>
      <c r="I1462" t="s">
        <v>8247</v>
      </c>
      <c r="J1462">
        <v>1426698000</v>
      </c>
      <c r="K1462">
        <v>1424825479</v>
      </c>
      <c r="L1462" t="b">
        <v>0</v>
      </c>
      <c r="M1462">
        <v>132</v>
      </c>
      <c r="N1462" t="b">
        <v>1</v>
      </c>
      <c r="O1462" t="s">
        <v>8271</v>
      </c>
      <c r="P1462" s="9">
        <f>IFERROR(F1462/M1462,"NULL")</f>
        <v>19.696969696969695</v>
      </c>
      <c r="Q1462" t="str">
        <f>LEFT(O1462,SEARCH("/",O1462,1)-1)</f>
        <v>theater</v>
      </c>
      <c r="R1462" t="str">
        <f>RIGHT(O1462,LEN(O1462)-SEARCH("/",O1462,1))</f>
        <v>plays</v>
      </c>
      <c r="S1462" s="17">
        <f>(((K1462/60)/60)/24)+DATE(1970,1,1)</f>
        <v>42060.035636574074</v>
      </c>
      <c r="T1462" s="15">
        <f>(((J1462/60)/60)/24)+DATE(1970,1,1)</f>
        <v>42081.708333333328</v>
      </c>
      <c r="U1462" t="b">
        <f>AND(L1462,N1462)</f>
        <v>0</v>
      </c>
    </row>
    <row r="1463" spans="1:21" ht="20" customHeight="1" x14ac:dyDescent="0.35">
      <c r="A1463" s="13">
        <f>F1463/E1463</f>
        <v>1.29</v>
      </c>
      <c r="B1463">
        <v>2921</v>
      </c>
      <c r="C1463" s="3" t="s">
        <v>2921</v>
      </c>
      <c r="D1463" s="3" t="s">
        <v>7031</v>
      </c>
      <c r="E1463" s="5">
        <v>100</v>
      </c>
      <c r="F1463" s="5">
        <v>129</v>
      </c>
      <c r="G1463" t="s">
        <v>8219</v>
      </c>
      <c r="H1463" t="s">
        <v>8224</v>
      </c>
      <c r="I1463" t="s">
        <v>8246</v>
      </c>
      <c r="J1463">
        <v>1411679804</v>
      </c>
      <c r="K1463">
        <v>1409087804</v>
      </c>
      <c r="L1463" t="b">
        <v>0</v>
      </c>
      <c r="M1463">
        <v>3</v>
      </c>
      <c r="N1463" t="b">
        <v>1</v>
      </c>
      <c r="O1463" t="s">
        <v>8305</v>
      </c>
      <c r="P1463" s="9">
        <f>IFERROR(F1463/M1463,"NULL")</f>
        <v>43</v>
      </c>
      <c r="Q1463" t="str">
        <f>LEFT(O1463,SEARCH("/",O1463,1)-1)</f>
        <v>theater</v>
      </c>
      <c r="R1463" t="str">
        <f>RIGHT(O1463,LEN(O1463)-SEARCH("/",O1463,1))</f>
        <v>musical</v>
      </c>
      <c r="S1463" s="17">
        <f>(((K1463/60)/60)/24)+DATE(1970,1,1)</f>
        <v>41877.886620370373</v>
      </c>
      <c r="T1463" s="15">
        <f>(((J1463/60)/60)/24)+DATE(1970,1,1)</f>
        <v>41907.886620370373</v>
      </c>
      <c r="U1463" t="b">
        <f>AND(L1463,N1463)</f>
        <v>0</v>
      </c>
    </row>
    <row r="1464" spans="1:21" ht="20" customHeight="1" x14ac:dyDescent="0.35">
      <c r="A1464" s="13">
        <f>F1464/E1464</f>
        <v>1</v>
      </c>
      <c r="B1464">
        <v>2922</v>
      </c>
      <c r="C1464" s="3" t="s">
        <v>2922</v>
      </c>
      <c r="D1464" s="3" t="s">
        <v>7032</v>
      </c>
      <c r="E1464" s="5">
        <v>500</v>
      </c>
      <c r="F1464" s="5">
        <v>500</v>
      </c>
      <c r="G1464" t="s">
        <v>8219</v>
      </c>
      <c r="H1464" t="s">
        <v>8225</v>
      </c>
      <c r="I1464" t="s">
        <v>8247</v>
      </c>
      <c r="J1464">
        <v>1431982727</v>
      </c>
      <c r="K1464">
        <v>1428094727</v>
      </c>
      <c r="L1464" t="b">
        <v>0</v>
      </c>
      <c r="M1464">
        <v>6</v>
      </c>
      <c r="N1464" t="b">
        <v>1</v>
      </c>
      <c r="O1464" t="s">
        <v>8305</v>
      </c>
      <c r="P1464" s="9">
        <f>IFERROR(F1464/M1464,"NULL")</f>
        <v>83.333333333333329</v>
      </c>
      <c r="Q1464" t="str">
        <f>LEFT(O1464,SEARCH("/",O1464,1)-1)</f>
        <v>theater</v>
      </c>
      <c r="R1464" t="str">
        <f>RIGHT(O1464,LEN(O1464)-SEARCH("/",O1464,1))</f>
        <v>musical</v>
      </c>
      <c r="S1464" s="17">
        <f>(((K1464/60)/60)/24)+DATE(1970,1,1)</f>
        <v>42097.874155092592</v>
      </c>
      <c r="T1464" s="15">
        <f>(((J1464/60)/60)/24)+DATE(1970,1,1)</f>
        <v>42142.874155092592</v>
      </c>
      <c r="U1464" t="b">
        <f>AND(L1464,N1464)</f>
        <v>0</v>
      </c>
    </row>
    <row r="1465" spans="1:21" ht="20" customHeight="1" x14ac:dyDescent="0.35">
      <c r="A1465" s="13">
        <f>F1465/E1465</f>
        <v>1</v>
      </c>
      <c r="B1465">
        <v>2923</v>
      </c>
      <c r="C1465" s="3" t="s">
        <v>2923</v>
      </c>
      <c r="D1465" s="3" t="s">
        <v>7033</v>
      </c>
      <c r="E1465" s="5">
        <v>300</v>
      </c>
      <c r="F1465" s="5">
        <v>300</v>
      </c>
      <c r="G1465" t="s">
        <v>8219</v>
      </c>
      <c r="H1465" t="s">
        <v>8224</v>
      </c>
      <c r="I1465" t="s">
        <v>8246</v>
      </c>
      <c r="J1465">
        <v>1422068400</v>
      </c>
      <c r="K1465">
        <v>1420774779</v>
      </c>
      <c r="L1465" t="b">
        <v>0</v>
      </c>
      <c r="M1465">
        <v>10</v>
      </c>
      <c r="N1465" t="b">
        <v>1</v>
      </c>
      <c r="O1465" t="s">
        <v>8305</v>
      </c>
      <c r="P1465" s="9">
        <f>IFERROR(F1465/M1465,"NULL")</f>
        <v>30</v>
      </c>
      <c r="Q1465" t="str">
        <f>LEFT(O1465,SEARCH("/",O1465,1)-1)</f>
        <v>theater</v>
      </c>
      <c r="R1465" t="str">
        <f>RIGHT(O1465,LEN(O1465)-SEARCH("/",O1465,1))</f>
        <v>musical</v>
      </c>
      <c r="S1465" s="17">
        <f>(((K1465/60)/60)/24)+DATE(1970,1,1)</f>
        <v>42013.15253472222</v>
      </c>
      <c r="T1465" s="15">
        <f>(((J1465/60)/60)/24)+DATE(1970,1,1)</f>
        <v>42028.125</v>
      </c>
      <c r="U1465" t="b">
        <f>AND(L1465,N1465)</f>
        <v>0</v>
      </c>
    </row>
    <row r="1466" spans="1:21" ht="20" customHeight="1" x14ac:dyDescent="0.35">
      <c r="A1466" s="13">
        <f>F1466/E1466</f>
        <v>1.032</v>
      </c>
      <c r="B1466">
        <v>2924</v>
      </c>
      <c r="C1466" s="3" t="s">
        <v>2924</v>
      </c>
      <c r="D1466" s="3" t="s">
        <v>7034</v>
      </c>
      <c r="E1466" s="5">
        <v>25000</v>
      </c>
      <c r="F1466" s="5">
        <v>25800</v>
      </c>
      <c r="G1466" t="s">
        <v>8219</v>
      </c>
      <c r="H1466" t="s">
        <v>8224</v>
      </c>
      <c r="I1466" t="s">
        <v>8246</v>
      </c>
      <c r="J1466">
        <v>1431143940</v>
      </c>
      <c r="K1466">
        <v>1428585710</v>
      </c>
      <c r="L1466" t="b">
        <v>0</v>
      </c>
      <c r="M1466">
        <v>147</v>
      </c>
      <c r="N1466" t="b">
        <v>1</v>
      </c>
      <c r="O1466" t="s">
        <v>8305</v>
      </c>
      <c r="P1466" s="9">
        <f>IFERROR(F1466/M1466,"NULL")</f>
        <v>175.51020408163265</v>
      </c>
      <c r="Q1466" t="str">
        <f>LEFT(O1466,SEARCH("/",O1466,1)-1)</f>
        <v>theater</v>
      </c>
      <c r="R1466" t="str">
        <f>RIGHT(O1466,LEN(O1466)-SEARCH("/",O1466,1))</f>
        <v>musical</v>
      </c>
      <c r="S1466" s="17">
        <f>(((K1466/60)/60)/24)+DATE(1970,1,1)</f>
        <v>42103.556828703702</v>
      </c>
      <c r="T1466" s="15">
        <f>(((J1466/60)/60)/24)+DATE(1970,1,1)</f>
        <v>42133.165972222225</v>
      </c>
      <c r="U1466" t="b">
        <f>AND(L1466,N1466)</f>
        <v>0</v>
      </c>
    </row>
    <row r="1467" spans="1:21" ht="20" customHeight="1" x14ac:dyDescent="0.35">
      <c r="A1467" s="13">
        <f>F1467/E1467</f>
        <v>1.0244597777777777</v>
      </c>
      <c r="B1467">
        <v>2925</v>
      </c>
      <c r="C1467" s="3" t="s">
        <v>2925</v>
      </c>
      <c r="D1467" s="3" t="s">
        <v>7035</v>
      </c>
      <c r="E1467" s="5">
        <v>45000</v>
      </c>
      <c r="F1467" s="5">
        <v>46100.69</v>
      </c>
      <c r="G1467" t="s">
        <v>8219</v>
      </c>
      <c r="H1467" t="s">
        <v>8224</v>
      </c>
      <c r="I1467" t="s">
        <v>8246</v>
      </c>
      <c r="J1467">
        <v>1410444068</v>
      </c>
      <c r="K1467">
        <v>1407852068</v>
      </c>
      <c r="L1467" t="b">
        <v>0</v>
      </c>
      <c r="M1467">
        <v>199</v>
      </c>
      <c r="N1467" t="b">
        <v>1</v>
      </c>
      <c r="O1467" t="s">
        <v>8305</v>
      </c>
      <c r="P1467" s="9">
        <f>IFERROR(F1467/M1467,"NULL")</f>
        <v>231.66175879396985</v>
      </c>
      <c r="Q1467" t="str">
        <f>LEFT(O1467,SEARCH("/",O1467,1)-1)</f>
        <v>theater</v>
      </c>
      <c r="R1467" t="str">
        <f>RIGHT(O1467,LEN(O1467)-SEARCH("/",O1467,1))</f>
        <v>musical</v>
      </c>
      <c r="S1467" s="17">
        <f>(((K1467/60)/60)/24)+DATE(1970,1,1)</f>
        <v>41863.584120370368</v>
      </c>
      <c r="T1467" s="15">
        <f>(((J1467/60)/60)/24)+DATE(1970,1,1)</f>
        <v>41893.584120370368</v>
      </c>
      <c r="U1467" t="b">
        <f>AND(L1467,N1467)</f>
        <v>0</v>
      </c>
    </row>
    <row r="1468" spans="1:21" ht="20" customHeight="1" x14ac:dyDescent="0.35">
      <c r="A1468" s="13">
        <f>F1468/E1468</f>
        <v>1.25</v>
      </c>
      <c r="B1468">
        <v>2926</v>
      </c>
      <c r="C1468" s="3" t="s">
        <v>2926</v>
      </c>
      <c r="D1468" s="3" t="s">
        <v>7036</v>
      </c>
      <c r="E1468" s="5">
        <v>3000</v>
      </c>
      <c r="F1468" s="5">
        <v>3750</v>
      </c>
      <c r="G1468" t="s">
        <v>8219</v>
      </c>
      <c r="H1468" t="s">
        <v>8224</v>
      </c>
      <c r="I1468" t="s">
        <v>8246</v>
      </c>
      <c r="J1468">
        <v>1424715779</v>
      </c>
      <c r="K1468">
        <v>1423506179</v>
      </c>
      <c r="L1468" t="b">
        <v>0</v>
      </c>
      <c r="M1468">
        <v>50</v>
      </c>
      <c r="N1468" t="b">
        <v>1</v>
      </c>
      <c r="O1468" t="s">
        <v>8305</v>
      </c>
      <c r="P1468" s="9">
        <f>IFERROR(F1468/M1468,"NULL")</f>
        <v>75</v>
      </c>
      <c r="Q1468" t="str">
        <f>LEFT(O1468,SEARCH("/",O1468,1)-1)</f>
        <v>theater</v>
      </c>
      <c r="R1468" t="str">
        <f>RIGHT(O1468,LEN(O1468)-SEARCH("/",O1468,1))</f>
        <v>musical</v>
      </c>
      <c r="S1468" s="17">
        <f>(((K1468/60)/60)/24)+DATE(1970,1,1)</f>
        <v>42044.765960648147</v>
      </c>
      <c r="T1468" s="15">
        <f>(((J1468/60)/60)/24)+DATE(1970,1,1)</f>
        <v>42058.765960648147</v>
      </c>
      <c r="U1468" t="b">
        <f>AND(L1468,N1468)</f>
        <v>0</v>
      </c>
    </row>
    <row r="1469" spans="1:21" ht="20" customHeight="1" x14ac:dyDescent="0.35">
      <c r="A1469" s="13">
        <f>F1469/E1469</f>
        <v>1.3083333333333333</v>
      </c>
      <c r="B1469">
        <v>2927</v>
      </c>
      <c r="C1469" s="3" t="s">
        <v>2927</v>
      </c>
      <c r="D1469" s="3" t="s">
        <v>7037</v>
      </c>
      <c r="E1469" s="5">
        <v>1800</v>
      </c>
      <c r="F1469" s="5">
        <v>2355</v>
      </c>
      <c r="G1469" t="s">
        <v>8219</v>
      </c>
      <c r="H1469" t="s">
        <v>8224</v>
      </c>
      <c r="I1469" t="s">
        <v>8246</v>
      </c>
      <c r="J1469">
        <v>1405400400</v>
      </c>
      <c r="K1469">
        <v>1402934629</v>
      </c>
      <c r="L1469" t="b">
        <v>0</v>
      </c>
      <c r="M1469">
        <v>21</v>
      </c>
      <c r="N1469" t="b">
        <v>1</v>
      </c>
      <c r="O1469" t="s">
        <v>8305</v>
      </c>
      <c r="P1469" s="9">
        <f>IFERROR(F1469/M1469,"NULL")</f>
        <v>112.14285714285714</v>
      </c>
      <c r="Q1469" t="str">
        <f>LEFT(O1469,SEARCH("/",O1469,1)-1)</f>
        <v>theater</v>
      </c>
      <c r="R1469" t="str">
        <f>RIGHT(O1469,LEN(O1469)-SEARCH("/",O1469,1))</f>
        <v>musical</v>
      </c>
      <c r="S1469" s="17">
        <f>(((K1469/60)/60)/24)+DATE(1970,1,1)</f>
        <v>41806.669317129628</v>
      </c>
      <c r="T1469" s="15">
        <f>(((J1469/60)/60)/24)+DATE(1970,1,1)</f>
        <v>41835.208333333336</v>
      </c>
      <c r="U1469" t="b">
        <f>AND(L1469,N1469)</f>
        <v>0</v>
      </c>
    </row>
    <row r="1470" spans="1:21" ht="20" customHeight="1" x14ac:dyDescent="0.35">
      <c r="A1470" s="13">
        <f>F1470/E1470</f>
        <v>1</v>
      </c>
      <c r="B1470">
        <v>2928</v>
      </c>
      <c r="C1470" s="3" t="s">
        <v>2928</v>
      </c>
      <c r="D1470" s="3" t="s">
        <v>7038</v>
      </c>
      <c r="E1470" s="5">
        <v>1000</v>
      </c>
      <c r="F1470" s="5">
        <v>1000</v>
      </c>
      <c r="G1470" t="s">
        <v>8219</v>
      </c>
      <c r="H1470" t="s">
        <v>8224</v>
      </c>
      <c r="I1470" t="s">
        <v>8246</v>
      </c>
      <c r="J1470">
        <v>1457135846</v>
      </c>
      <c r="K1470">
        <v>1454543846</v>
      </c>
      <c r="L1470" t="b">
        <v>0</v>
      </c>
      <c r="M1470">
        <v>24</v>
      </c>
      <c r="N1470" t="b">
        <v>1</v>
      </c>
      <c r="O1470" t="s">
        <v>8305</v>
      </c>
      <c r="P1470" s="9">
        <f>IFERROR(F1470/M1470,"NULL")</f>
        <v>41.666666666666664</v>
      </c>
      <c r="Q1470" t="str">
        <f>LEFT(O1470,SEARCH("/",O1470,1)-1)</f>
        <v>theater</v>
      </c>
      <c r="R1470" t="str">
        <f>RIGHT(O1470,LEN(O1470)-SEARCH("/",O1470,1))</f>
        <v>musical</v>
      </c>
      <c r="S1470" s="17">
        <f>(((K1470/60)/60)/24)+DATE(1970,1,1)</f>
        <v>42403.998217592598</v>
      </c>
      <c r="T1470" s="15">
        <f>(((J1470/60)/60)/24)+DATE(1970,1,1)</f>
        <v>42433.998217592598</v>
      </c>
      <c r="U1470" t="b">
        <f>AND(L1470,N1470)</f>
        <v>0</v>
      </c>
    </row>
    <row r="1471" spans="1:21" ht="20" customHeight="1" x14ac:dyDescent="0.35">
      <c r="A1471" s="13">
        <f>F1471/E1471</f>
        <v>1.02069375</v>
      </c>
      <c r="B1471">
        <v>2929</v>
      </c>
      <c r="C1471" s="3" t="s">
        <v>2929</v>
      </c>
      <c r="D1471" s="3" t="s">
        <v>7039</v>
      </c>
      <c r="E1471" s="5">
        <v>8000</v>
      </c>
      <c r="F1471" s="5">
        <v>8165.55</v>
      </c>
      <c r="G1471" t="s">
        <v>8219</v>
      </c>
      <c r="H1471" t="s">
        <v>8224</v>
      </c>
      <c r="I1471" t="s">
        <v>8246</v>
      </c>
      <c r="J1471">
        <v>1401024758</v>
      </c>
      <c r="K1471">
        <v>1398432758</v>
      </c>
      <c r="L1471" t="b">
        <v>0</v>
      </c>
      <c r="M1471">
        <v>32</v>
      </c>
      <c r="N1471" t="b">
        <v>1</v>
      </c>
      <c r="O1471" t="s">
        <v>8305</v>
      </c>
      <c r="P1471" s="9">
        <f>IFERROR(F1471/M1471,"NULL")</f>
        <v>255.17343750000001</v>
      </c>
      <c r="Q1471" t="str">
        <f>LEFT(O1471,SEARCH("/",O1471,1)-1)</f>
        <v>theater</v>
      </c>
      <c r="R1471" t="str">
        <f>RIGHT(O1471,LEN(O1471)-SEARCH("/",O1471,1))</f>
        <v>musical</v>
      </c>
      <c r="S1471" s="17">
        <f>(((K1471/60)/60)/24)+DATE(1970,1,1)</f>
        <v>41754.564328703702</v>
      </c>
      <c r="T1471" s="15">
        <f>(((J1471/60)/60)/24)+DATE(1970,1,1)</f>
        <v>41784.564328703702</v>
      </c>
      <c r="U1471" t="b">
        <f>AND(L1471,N1471)</f>
        <v>0</v>
      </c>
    </row>
    <row r="1472" spans="1:21" ht="20" customHeight="1" x14ac:dyDescent="0.35">
      <c r="A1472" s="13">
        <f>F1472/E1472</f>
        <v>1.0092000000000001</v>
      </c>
      <c r="B1472">
        <v>2930</v>
      </c>
      <c r="C1472" s="3" t="s">
        <v>2930</v>
      </c>
      <c r="D1472" s="3" t="s">
        <v>7040</v>
      </c>
      <c r="E1472" s="5">
        <v>10000</v>
      </c>
      <c r="F1472" s="5">
        <v>10092</v>
      </c>
      <c r="G1472" t="s">
        <v>8219</v>
      </c>
      <c r="H1472" t="s">
        <v>8225</v>
      </c>
      <c r="I1472" t="s">
        <v>8247</v>
      </c>
      <c r="J1472">
        <v>1431007264</v>
      </c>
      <c r="K1472">
        <v>1428415264</v>
      </c>
      <c r="L1472" t="b">
        <v>0</v>
      </c>
      <c r="M1472">
        <v>62</v>
      </c>
      <c r="N1472" t="b">
        <v>1</v>
      </c>
      <c r="O1472" t="s">
        <v>8305</v>
      </c>
      <c r="P1472" s="9">
        <f>IFERROR(F1472/M1472,"NULL")</f>
        <v>162.7741935483871</v>
      </c>
      <c r="Q1472" t="str">
        <f>LEFT(O1472,SEARCH("/",O1472,1)-1)</f>
        <v>theater</v>
      </c>
      <c r="R1472" t="str">
        <f>RIGHT(O1472,LEN(O1472)-SEARCH("/",O1472,1))</f>
        <v>musical</v>
      </c>
      <c r="S1472" s="17">
        <f>(((K1472/60)/60)/24)+DATE(1970,1,1)</f>
        <v>42101.584074074075</v>
      </c>
      <c r="T1472" s="15">
        <f>(((J1472/60)/60)/24)+DATE(1970,1,1)</f>
        <v>42131.584074074075</v>
      </c>
      <c r="U1472" t="b">
        <f>AND(L1472,N1472)</f>
        <v>0</v>
      </c>
    </row>
    <row r="1473" spans="1:21" ht="20" customHeight="1" x14ac:dyDescent="0.35">
      <c r="A1473" s="13">
        <f>F1473/E1473</f>
        <v>1.06</v>
      </c>
      <c r="B1473">
        <v>2931</v>
      </c>
      <c r="C1473" s="3" t="s">
        <v>2931</v>
      </c>
      <c r="D1473" s="3" t="s">
        <v>7041</v>
      </c>
      <c r="E1473" s="5">
        <v>750</v>
      </c>
      <c r="F1473" s="5">
        <v>795</v>
      </c>
      <c r="G1473" t="s">
        <v>8219</v>
      </c>
      <c r="H1473" t="s">
        <v>8229</v>
      </c>
      <c r="I1473" t="s">
        <v>8251</v>
      </c>
      <c r="J1473">
        <v>1410761280</v>
      </c>
      <c r="K1473">
        <v>1408604363</v>
      </c>
      <c r="L1473" t="b">
        <v>0</v>
      </c>
      <c r="M1473">
        <v>9</v>
      </c>
      <c r="N1473" t="b">
        <v>1</v>
      </c>
      <c r="O1473" t="s">
        <v>8305</v>
      </c>
      <c r="P1473" s="9">
        <f>IFERROR(F1473/M1473,"NULL")</f>
        <v>88.333333333333329</v>
      </c>
      <c r="Q1473" t="str">
        <f>LEFT(O1473,SEARCH("/",O1473,1)-1)</f>
        <v>theater</v>
      </c>
      <c r="R1473" t="str">
        <f>RIGHT(O1473,LEN(O1473)-SEARCH("/",O1473,1))</f>
        <v>musical</v>
      </c>
      <c r="S1473" s="17">
        <f>(((K1473/60)/60)/24)+DATE(1970,1,1)</f>
        <v>41872.291238425925</v>
      </c>
      <c r="T1473" s="15">
        <f>(((J1473/60)/60)/24)+DATE(1970,1,1)</f>
        <v>41897.255555555559</v>
      </c>
      <c r="U1473" t="b">
        <f>AND(L1473,N1473)</f>
        <v>0</v>
      </c>
    </row>
    <row r="1474" spans="1:21" ht="20" customHeight="1" x14ac:dyDescent="0.35">
      <c r="A1474" s="13">
        <f>F1474/E1474</f>
        <v>1.0509677419354839</v>
      </c>
      <c r="B1474">
        <v>2932</v>
      </c>
      <c r="C1474" s="3" t="s">
        <v>2932</v>
      </c>
      <c r="D1474" s="3" t="s">
        <v>7042</v>
      </c>
      <c r="E1474" s="5">
        <v>3100</v>
      </c>
      <c r="F1474" s="5">
        <v>3258</v>
      </c>
      <c r="G1474" t="s">
        <v>8219</v>
      </c>
      <c r="H1474" t="s">
        <v>8226</v>
      </c>
      <c r="I1474" t="s">
        <v>8248</v>
      </c>
      <c r="J1474">
        <v>1424516400</v>
      </c>
      <c r="K1474">
        <v>1421812637</v>
      </c>
      <c r="L1474" t="b">
        <v>0</v>
      </c>
      <c r="M1474">
        <v>38</v>
      </c>
      <c r="N1474" t="b">
        <v>1</v>
      </c>
      <c r="O1474" t="s">
        <v>8305</v>
      </c>
      <c r="P1474" s="9">
        <f>IFERROR(F1474/M1474,"NULL")</f>
        <v>85.736842105263165</v>
      </c>
      <c r="Q1474" t="str">
        <f>LEFT(O1474,SEARCH("/",O1474,1)-1)</f>
        <v>theater</v>
      </c>
      <c r="R1474" t="str">
        <f>RIGHT(O1474,LEN(O1474)-SEARCH("/",O1474,1))</f>
        <v>musical</v>
      </c>
      <c r="S1474" s="17">
        <f>(((K1474/60)/60)/24)+DATE(1970,1,1)</f>
        <v>42025.164780092593</v>
      </c>
      <c r="T1474" s="15">
        <f>(((J1474/60)/60)/24)+DATE(1970,1,1)</f>
        <v>42056.458333333328</v>
      </c>
      <c r="U1474" t="b">
        <f>AND(L1474,N1474)</f>
        <v>0</v>
      </c>
    </row>
    <row r="1475" spans="1:21" ht="20" customHeight="1" x14ac:dyDescent="0.35">
      <c r="A1475" s="13">
        <f>F1475/E1475</f>
        <v>1.0276000000000001</v>
      </c>
      <c r="B1475">
        <v>2933</v>
      </c>
      <c r="C1475" s="3" t="s">
        <v>2933</v>
      </c>
      <c r="D1475" s="3" t="s">
        <v>7043</v>
      </c>
      <c r="E1475" s="5">
        <v>2500</v>
      </c>
      <c r="F1475" s="5">
        <v>2569</v>
      </c>
      <c r="G1475" t="s">
        <v>8219</v>
      </c>
      <c r="H1475" t="s">
        <v>8224</v>
      </c>
      <c r="I1475" t="s">
        <v>8246</v>
      </c>
      <c r="J1475">
        <v>1465081053</v>
      </c>
      <c r="K1475">
        <v>1462489053</v>
      </c>
      <c r="L1475" t="b">
        <v>0</v>
      </c>
      <c r="M1475">
        <v>54</v>
      </c>
      <c r="N1475" t="b">
        <v>1</v>
      </c>
      <c r="O1475" t="s">
        <v>8305</v>
      </c>
      <c r="P1475" s="9">
        <f>IFERROR(F1475/M1475,"NULL")</f>
        <v>47.574074074074076</v>
      </c>
      <c r="Q1475" t="str">
        <f>LEFT(O1475,SEARCH("/",O1475,1)-1)</f>
        <v>theater</v>
      </c>
      <c r="R1475" t="str">
        <f>RIGHT(O1475,LEN(O1475)-SEARCH("/",O1475,1))</f>
        <v>musical</v>
      </c>
      <c r="S1475" s="17">
        <f>(((K1475/60)/60)/24)+DATE(1970,1,1)</f>
        <v>42495.956631944442</v>
      </c>
      <c r="T1475" s="15">
        <f>(((J1475/60)/60)/24)+DATE(1970,1,1)</f>
        <v>42525.956631944442</v>
      </c>
      <c r="U1475" t="b">
        <f>AND(L1475,N1475)</f>
        <v>0</v>
      </c>
    </row>
    <row r="1476" spans="1:21" ht="20" customHeight="1" x14ac:dyDescent="0.35">
      <c r="A1476" s="13">
        <f>F1476/E1476</f>
        <v>1.08</v>
      </c>
      <c r="B1476">
        <v>2934</v>
      </c>
      <c r="C1476" s="3" t="s">
        <v>2934</v>
      </c>
      <c r="D1476" s="3" t="s">
        <v>7044</v>
      </c>
      <c r="E1476" s="5">
        <v>2500</v>
      </c>
      <c r="F1476" s="5">
        <v>2700</v>
      </c>
      <c r="G1476" t="s">
        <v>8219</v>
      </c>
      <c r="H1476" t="s">
        <v>8229</v>
      </c>
      <c r="I1476" t="s">
        <v>8251</v>
      </c>
      <c r="J1476">
        <v>1402845364</v>
      </c>
      <c r="K1476">
        <v>1400253364</v>
      </c>
      <c r="L1476" t="b">
        <v>0</v>
      </c>
      <c r="M1476">
        <v>37</v>
      </c>
      <c r="N1476" t="b">
        <v>1</v>
      </c>
      <c r="O1476" t="s">
        <v>8305</v>
      </c>
      <c r="P1476" s="9">
        <f>IFERROR(F1476/M1476,"NULL")</f>
        <v>72.972972972972968</v>
      </c>
      <c r="Q1476" t="str">
        <f>LEFT(O1476,SEARCH("/",O1476,1)-1)</f>
        <v>theater</v>
      </c>
      <c r="R1476" t="str">
        <f>RIGHT(O1476,LEN(O1476)-SEARCH("/",O1476,1))</f>
        <v>musical</v>
      </c>
      <c r="S1476" s="17">
        <f>(((K1476/60)/60)/24)+DATE(1970,1,1)</f>
        <v>41775.636157407411</v>
      </c>
      <c r="T1476" s="15">
        <f>(((J1476/60)/60)/24)+DATE(1970,1,1)</f>
        <v>41805.636157407411</v>
      </c>
      <c r="U1476" t="b">
        <f>AND(L1476,N1476)</f>
        <v>0</v>
      </c>
    </row>
    <row r="1477" spans="1:21" ht="20" customHeight="1" x14ac:dyDescent="0.35">
      <c r="A1477" s="13">
        <f>F1477/E1477</f>
        <v>1.0088571428571429</v>
      </c>
      <c r="B1477">
        <v>2935</v>
      </c>
      <c r="C1477" s="3" t="s">
        <v>2935</v>
      </c>
      <c r="D1477" s="3" t="s">
        <v>7045</v>
      </c>
      <c r="E1477" s="5">
        <v>3500</v>
      </c>
      <c r="F1477" s="5">
        <v>3531</v>
      </c>
      <c r="G1477" t="s">
        <v>8219</v>
      </c>
      <c r="H1477" t="s">
        <v>8224</v>
      </c>
      <c r="I1477" t="s">
        <v>8246</v>
      </c>
      <c r="J1477">
        <v>1472490000</v>
      </c>
      <c r="K1477">
        <v>1467468008</v>
      </c>
      <c r="L1477" t="b">
        <v>0</v>
      </c>
      <c r="M1477">
        <v>39</v>
      </c>
      <c r="N1477" t="b">
        <v>1</v>
      </c>
      <c r="O1477" t="s">
        <v>8305</v>
      </c>
      <c r="P1477" s="9">
        <f>IFERROR(F1477/M1477,"NULL")</f>
        <v>90.538461538461533</v>
      </c>
      <c r="Q1477" t="str">
        <f>LEFT(O1477,SEARCH("/",O1477,1)-1)</f>
        <v>theater</v>
      </c>
      <c r="R1477" t="str">
        <f>RIGHT(O1477,LEN(O1477)-SEARCH("/",O1477,1))</f>
        <v>musical</v>
      </c>
      <c r="S1477" s="17">
        <f>(((K1477/60)/60)/24)+DATE(1970,1,1)</f>
        <v>42553.583425925928</v>
      </c>
      <c r="T1477" s="15">
        <f>(((J1477/60)/60)/24)+DATE(1970,1,1)</f>
        <v>42611.708333333328</v>
      </c>
      <c r="U1477" t="b">
        <f>AND(L1477,N1477)</f>
        <v>0</v>
      </c>
    </row>
    <row r="1478" spans="1:21" ht="20" customHeight="1" x14ac:dyDescent="0.35">
      <c r="A1478" s="13">
        <f>F1478/E1478</f>
        <v>1.28</v>
      </c>
      <c r="B1478">
        <v>2936</v>
      </c>
      <c r="C1478" s="3" t="s">
        <v>2936</v>
      </c>
      <c r="D1478" s="3" t="s">
        <v>7046</v>
      </c>
      <c r="E1478" s="5">
        <v>1000</v>
      </c>
      <c r="F1478" s="5">
        <v>1280</v>
      </c>
      <c r="G1478" t="s">
        <v>8219</v>
      </c>
      <c r="H1478" t="s">
        <v>8224</v>
      </c>
      <c r="I1478" t="s">
        <v>8246</v>
      </c>
      <c r="J1478">
        <v>1413176340</v>
      </c>
      <c r="K1478">
        <v>1412091423</v>
      </c>
      <c r="L1478" t="b">
        <v>0</v>
      </c>
      <c r="M1478">
        <v>34</v>
      </c>
      <c r="N1478" t="b">
        <v>1</v>
      </c>
      <c r="O1478" t="s">
        <v>8305</v>
      </c>
      <c r="P1478" s="9">
        <f>IFERROR(F1478/M1478,"NULL")</f>
        <v>37.647058823529413</v>
      </c>
      <c r="Q1478" t="str">
        <f>LEFT(O1478,SEARCH("/",O1478,1)-1)</f>
        <v>theater</v>
      </c>
      <c r="R1478" t="str">
        <f>RIGHT(O1478,LEN(O1478)-SEARCH("/",O1478,1))</f>
        <v>musical</v>
      </c>
      <c r="S1478" s="17">
        <f>(((K1478/60)/60)/24)+DATE(1970,1,1)</f>
        <v>41912.650729166664</v>
      </c>
      <c r="T1478" s="15">
        <f>(((J1478/60)/60)/24)+DATE(1970,1,1)</f>
        <v>41925.207638888889</v>
      </c>
      <c r="U1478" t="b">
        <f>AND(L1478,N1478)</f>
        <v>0</v>
      </c>
    </row>
    <row r="1479" spans="1:21" ht="20" customHeight="1" x14ac:dyDescent="0.35">
      <c r="A1479" s="13">
        <f>F1479/E1479</f>
        <v>1.3333333333333333</v>
      </c>
      <c r="B1479">
        <v>2937</v>
      </c>
      <c r="C1479" s="3" t="s">
        <v>2937</v>
      </c>
      <c r="D1479" s="3" t="s">
        <v>7047</v>
      </c>
      <c r="E1479" s="5">
        <v>1500</v>
      </c>
      <c r="F1479" s="5">
        <v>2000</v>
      </c>
      <c r="G1479" t="s">
        <v>8219</v>
      </c>
      <c r="H1479" t="s">
        <v>8225</v>
      </c>
      <c r="I1479" t="s">
        <v>8247</v>
      </c>
      <c r="J1479">
        <v>1405249113</v>
      </c>
      <c r="K1479">
        <v>1402657113</v>
      </c>
      <c r="L1479" t="b">
        <v>0</v>
      </c>
      <c r="M1479">
        <v>55</v>
      </c>
      <c r="N1479" t="b">
        <v>1</v>
      </c>
      <c r="O1479" t="s">
        <v>8305</v>
      </c>
      <c r="P1479" s="9">
        <f>IFERROR(F1479/M1479,"NULL")</f>
        <v>36.363636363636367</v>
      </c>
      <c r="Q1479" t="str">
        <f>LEFT(O1479,SEARCH("/",O1479,1)-1)</f>
        <v>theater</v>
      </c>
      <c r="R1479" t="str">
        <f>RIGHT(O1479,LEN(O1479)-SEARCH("/",O1479,1))</f>
        <v>musical</v>
      </c>
      <c r="S1479" s="17">
        <f>(((K1479/60)/60)/24)+DATE(1970,1,1)</f>
        <v>41803.457326388889</v>
      </c>
      <c r="T1479" s="15">
        <f>(((J1479/60)/60)/24)+DATE(1970,1,1)</f>
        <v>41833.457326388889</v>
      </c>
      <c r="U1479" t="b">
        <f>AND(L1479,N1479)</f>
        <v>0</v>
      </c>
    </row>
    <row r="1480" spans="1:21" ht="20" customHeight="1" x14ac:dyDescent="0.35">
      <c r="A1480" s="13">
        <f>F1480/E1480</f>
        <v>1.0137499999999999</v>
      </c>
      <c r="B1480">
        <v>2938</v>
      </c>
      <c r="C1480" s="3" t="s">
        <v>2938</v>
      </c>
      <c r="D1480" s="3" t="s">
        <v>7048</v>
      </c>
      <c r="E1480" s="5">
        <v>4000</v>
      </c>
      <c r="F1480" s="5">
        <v>4055</v>
      </c>
      <c r="G1480" t="s">
        <v>8219</v>
      </c>
      <c r="H1480" t="s">
        <v>8224</v>
      </c>
      <c r="I1480" t="s">
        <v>8246</v>
      </c>
      <c r="J1480">
        <v>1422636814</v>
      </c>
      <c r="K1480">
        <v>1420044814</v>
      </c>
      <c r="L1480" t="b">
        <v>0</v>
      </c>
      <c r="M1480">
        <v>32</v>
      </c>
      <c r="N1480" t="b">
        <v>1</v>
      </c>
      <c r="O1480" t="s">
        <v>8305</v>
      </c>
      <c r="P1480" s="9">
        <f>IFERROR(F1480/M1480,"NULL")</f>
        <v>126.71875</v>
      </c>
      <c r="Q1480" t="str">
        <f>LEFT(O1480,SEARCH("/",O1480,1)-1)</f>
        <v>theater</v>
      </c>
      <c r="R1480" t="str">
        <f>RIGHT(O1480,LEN(O1480)-SEARCH("/",O1480,1))</f>
        <v>musical</v>
      </c>
      <c r="S1480" s="17">
        <f>(((K1480/60)/60)/24)+DATE(1970,1,1)</f>
        <v>42004.703865740739</v>
      </c>
      <c r="T1480" s="15">
        <f>(((J1480/60)/60)/24)+DATE(1970,1,1)</f>
        <v>42034.703865740739</v>
      </c>
      <c r="U1480" t="b">
        <f>AND(L1480,N1480)</f>
        <v>0</v>
      </c>
    </row>
    <row r="1481" spans="1:21" ht="20" customHeight="1" x14ac:dyDescent="0.35">
      <c r="A1481" s="13">
        <f>F1481/E1481</f>
        <v>1.0287500000000001</v>
      </c>
      <c r="B1481">
        <v>2939</v>
      </c>
      <c r="C1481" s="3" t="s">
        <v>2939</v>
      </c>
      <c r="D1481" s="3" t="s">
        <v>7049</v>
      </c>
      <c r="E1481" s="5">
        <v>8000</v>
      </c>
      <c r="F1481" s="5">
        <v>8230</v>
      </c>
      <c r="G1481" t="s">
        <v>8219</v>
      </c>
      <c r="H1481" t="s">
        <v>8224</v>
      </c>
      <c r="I1481" t="s">
        <v>8246</v>
      </c>
      <c r="J1481">
        <v>1409187600</v>
      </c>
      <c r="K1481">
        <v>1406316312</v>
      </c>
      <c r="L1481" t="b">
        <v>0</v>
      </c>
      <c r="M1481">
        <v>25</v>
      </c>
      <c r="N1481" t="b">
        <v>1</v>
      </c>
      <c r="O1481" t="s">
        <v>8305</v>
      </c>
      <c r="P1481" s="9">
        <f>IFERROR(F1481/M1481,"NULL")</f>
        <v>329.2</v>
      </c>
      <c r="Q1481" t="str">
        <f>LEFT(O1481,SEARCH("/",O1481,1)-1)</f>
        <v>theater</v>
      </c>
      <c r="R1481" t="str">
        <f>RIGHT(O1481,LEN(O1481)-SEARCH("/",O1481,1))</f>
        <v>musical</v>
      </c>
      <c r="S1481" s="17">
        <f>(((K1481/60)/60)/24)+DATE(1970,1,1)</f>
        <v>41845.809166666666</v>
      </c>
      <c r="T1481" s="15">
        <f>(((J1481/60)/60)/24)+DATE(1970,1,1)</f>
        <v>41879.041666666664</v>
      </c>
      <c r="U1481" t="b">
        <f>AND(L1481,N1481)</f>
        <v>0</v>
      </c>
    </row>
    <row r="1482" spans="1:21" ht="20" customHeight="1" x14ac:dyDescent="0.35">
      <c r="A1482" s="13">
        <f>F1482/E1482</f>
        <v>1.0724</v>
      </c>
      <c r="B1482">
        <v>2940</v>
      </c>
      <c r="C1482" s="3" t="s">
        <v>2940</v>
      </c>
      <c r="D1482" s="3" t="s">
        <v>7050</v>
      </c>
      <c r="E1482" s="5">
        <v>2500</v>
      </c>
      <c r="F1482" s="5">
        <v>2681</v>
      </c>
      <c r="G1482" t="s">
        <v>8219</v>
      </c>
      <c r="H1482" t="s">
        <v>8224</v>
      </c>
      <c r="I1482" t="s">
        <v>8246</v>
      </c>
      <c r="J1482">
        <v>1421606018</v>
      </c>
      <c r="K1482">
        <v>1418150018</v>
      </c>
      <c r="L1482" t="b">
        <v>0</v>
      </c>
      <c r="M1482">
        <v>33</v>
      </c>
      <c r="N1482" t="b">
        <v>1</v>
      </c>
      <c r="O1482" t="s">
        <v>8305</v>
      </c>
      <c r="P1482" s="9">
        <f>IFERROR(F1482/M1482,"NULL")</f>
        <v>81.242424242424249</v>
      </c>
      <c r="Q1482" t="str">
        <f>LEFT(O1482,SEARCH("/",O1482,1)-1)</f>
        <v>theater</v>
      </c>
      <c r="R1482" t="str">
        <f>RIGHT(O1482,LEN(O1482)-SEARCH("/",O1482,1))</f>
        <v>musical</v>
      </c>
      <c r="S1482" s="17">
        <f>(((K1482/60)/60)/24)+DATE(1970,1,1)</f>
        <v>41982.773356481484</v>
      </c>
      <c r="T1482" s="15">
        <f>(((J1482/60)/60)/24)+DATE(1970,1,1)</f>
        <v>42022.773356481484</v>
      </c>
      <c r="U1482" t="b">
        <f>AND(L1482,N1482)</f>
        <v>0</v>
      </c>
    </row>
    <row r="1483" spans="1:21" ht="20" customHeight="1" x14ac:dyDescent="0.35">
      <c r="A1483" s="13">
        <f>F1483/E1483</f>
        <v>1.0962000000000001</v>
      </c>
      <c r="B1483">
        <v>2961</v>
      </c>
      <c r="C1483" s="3" t="s">
        <v>2961</v>
      </c>
      <c r="D1483" s="3" t="s">
        <v>7071</v>
      </c>
      <c r="E1483" s="5">
        <v>5000</v>
      </c>
      <c r="F1483" s="5">
        <v>5481</v>
      </c>
      <c r="G1483" t="s">
        <v>8219</v>
      </c>
      <c r="H1483" t="s">
        <v>8224</v>
      </c>
      <c r="I1483" t="s">
        <v>8246</v>
      </c>
      <c r="J1483">
        <v>1427342400</v>
      </c>
      <c r="K1483">
        <v>1424927159</v>
      </c>
      <c r="L1483" t="b">
        <v>0</v>
      </c>
      <c r="M1483">
        <v>108</v>
      </c>
      <c r="N1483" t="b">
        <v>1</v>
      </c>
      <c r="O1483" t="s">
        <v>8271</v>
      </c>
      <c r="P1483" s="9">
        <f>IFERROR(F1483/M1483,"NULL")</f>
        <v>50.75</v>
      </c>
      <c r="Q1483" t="str">
        <f>LEFT(O1483,SEARCH("/",O1483,1)-1)</f>
        <v>theater</v>
      </c>
      <c r="R1483" t="str">
        <f>RIGHT(O1483,LEN(O1483)-SEARCH("/",O1483,1))</f>
        <v>plays</v>
      </c>
      <c r="S1483" s="17">
        <f>(((K1483/60)/60)/24)+DATE(1970,1,1)</f>
        <v>42061.212488425925</v>
      </c>
      <c r="T1483" s="15">
        <f>(((J1483/60)/60)/24)+DATE(1970,1,1)</f>
        <v>42089.166666666672</v>
      </c>
      <c r="U1483" t="b">
        <f>AND(L1483,N1483)</f>
        <v>0</v>
      </c>
    </row>
    <row r="1484" spans="1:21" ht="20" customHeight="1" x14ac:dyDescent="0.35">
      <c r="A1484" s="13">
        <f>F1484/E1484</f>
        <v>1.218</v>
      </c>
      <c r="B1484">
        <v>2962</v>
      </c>
      <c r="C1484" s="3" t="s">
        <v>2962</v>
      </c>
      <c r="D1484" s="3" t="s">
        <v>7072</v>
      </c>
      <c r="E1484" s="5">
        <v>1000</v>
      </c>
      <c r="F1484" s="5">
        <v>1218</v>
      </c>
      <c r="G1484" t="s">
        <v>8219</v>
      </c>
      <c r="H1484" t="s">
        <v>8224</v>
      </c>
      <c r="I1484" t="s">
        <v>8246</v>
      </c>
      <c r="J1484">
        <v>1425193140</v>
      </c>
      <c r="K1484">
        <v>1422769906</v>
      </c>
      <c r="L1484" t="b">
        <v>0</v>
      </c>
      <c r="M1484">
        <v>20</v>
      </c>
      <c r="N1484" t="b">
        <v>1</v>
      </c>
      <c r="O1484" t="s">
        <v>8271</v>
      </c>
      <c r="P1484" s="9">
        <f>IFERROR(F1484/M1484,"NULL")</f>
        <v>60.9</v>
      </c>
      <c r="Q1484" t="str">
        <f>LEFT(O1484,SEARCH("/",O1484,1)-1)</f>
        <v>theater</v>
      </c>
      <c r="R1484" t="str">
        <f>RIGHT(O1484,LEN(O1484)-SEARCH("/",O1484,1))</f>
        <v>plays</v>
      </c>
      <c r="S1484" s="17">
        <f>(((K1484/60)/60)/24)+DATE(1970,1,1)</f>
        <v>42036.24428240741</v>
      </c>
      <c r="T1484" s="15">
        <f>(((J1484/60)/60)/24)+DATE(1970,1,1)</f>
        <v>42064.290972222225</v>
      </c>
      <c r="U1484" t="b">
        <f>AND(L1484,N1484)</f>
        <v>0</v>
      </c>
    </row>
    <row r="1485" spans="1:21" ht="20" customHeight="1" x14ac:dyDescent="0.35">
      <c r="A1485" s="13">
        <f>F1485/E1485</f>
        <v>1.0685</v>
      </c>
      <c r="B1485">
        <v>2963</v>
      </c>
      <c r="C1485" s="3" t="s">
        <v>2963</v>
      </c>
      <c r="D1485" s="3" t="s">
        <v>7073</v>
      </c>
      <c r="E1485" s="5">
        <v>10000</v>
      </c>
      <c r="F1485" s="5">
        <v>10685</v>
      </c>
      <c r="G1485" t="s">
        <v>8219</v>
      </c>
      <c r="H1485" t="s">
        <v>8224</v>
      </c>
      <c r="I1485" t="s">
        <v>8246</v>
      </c>
      <c r="J1485">
        <v>1435835824</v>
      </c>
      <c r="K1485">
        <v>1433243824</v>
      </c>
      <c r="L1485" t="b">
        <v>0</v>
      </c>
      <c r="M1485">
        <v>98</v>
      </c>
      <c r="N1485" t="b">
        <v>1</v>
      </c>
      <c r="O1485" t="s">
        <v>8271</v>
      </c>
      <c r="P1485" s="9">
        <f>IFERROR(F1485/M1485,"NULL")</f>
        <v>109.03061224489795</v>
      </c>
      <c r="Q1485" t="str">
        <f>LEFT(O1485,SEARCH("/",O1485,1)-1)</f>
        <v>theater</v>
      </c>
      <c r="R1485" t="str">
        <f>RIGHT(O1485,LEN(O1485)-SEARCH("/",O1485,1))</f>
        <v>plays</v>
      </c>
      <c r="S1485" s="17">
        <f>(((K1485/60)/60)/24)+DATE(1970,1,1)</f>
        <v>42157.470185185186</v>
      </c>
      <c r="T1485" s="15">
        <f>(((J1485/60)/60)/24)+DATE(1970,1,1)</f>
        <v>42187.470185185186</v>
      </c>
      <c r="U1485" t="b">
        <f>AND(L1485,N1485)</f>
        <v>0</v>
      </c>
    </row>
    <row r="1486" spans="1:21" ht="20" customHeight="1" x14ac:dyDescent="0.35">
      <c r="A1486" s="13">
        <f>F1486/E1486</f>
        <v>1.0071379999999999</v>
      </c>
      <c r="B1486">
        <v>2964</v>
      </c>
      <c r="C1486" s="3" t="s">
        <v>2964</v>
      </c>
      <c r="D1486" s="3" t="s">
        <v>7074</v>
      </c>
      <c r="E1486" s="5">
        <v>5000</v>
      </c>
      <c r="F1486" s="5">
        <v>5035.6899999999996</v>
      </c>
      <c r="G1486" t="s">
        <v>8219</v>
      </c>
      <c r="H1486" t="s">
        <v>8224</v>
      </c>
      <c r="I1486" t="s">
        <v>8246</v>
      </c>
      <c r="J1486">
        <v>1407360720</v>
      </c>
      <c r="K1486">
        <v>1404769819</v>
      </c>
      <c r="L1486" t="b">
        <v>0</v>
      </c>
      <c r="M1486">
        <v>196</v>
      </c>
      <c r="N1486" t="b">
        <v>1</v>
      </c>
      <c r="O1486" t="s">
        <v>8271</v>
      </c>
      <c r="P1486" s="9">
        <f>IFERROR(F1486/M1486,"NULL")</f>
        <v>25.692295918367346</v>
      </c>
      <c r="Q1486" t="str">
        <f>LEFT(O1486,SEARCH("/",O1486,1)-1)</f>
        <v>theater</v>
      </c>
      <c r="R1486" t="str">
        <f>RIGHT(O1486,LEN(O1486)-SEARCH("/",O1486,1))</f>
        <v>plays</v>
      </c>
      <c r="S1486" s="17">
        <f>(((K1486/60)/60)/24)+DATE(1970,1,1)</f>
        <v>41827.909942129627</v>
      </c>
      <c r="T1486" s="15">
        <f>(((J1486/60)/60)/24)+DATE(1970,1,1)</f>
        <v>41857.897222222222</v>
      </c>
      <c r="U1486" t="b">
        <f>AND(L1486,N1486)</f>
        <v>0</v>
      </c>
    </row>
    <row r="1487" spans="1:21" ht="20" customHeight="1" x14ac:dyDescent="0.35">
      <c r="A1487" s="13">
        <f>F1487/E1487</f>
        <v>1.0900000000000001</v>
      </c>
      <c r="B1487">
        <v>2965</v>
      </c>
      <c r="C1487" s="3" t="s">
        <v>2965</v>
      </c>
      <c r="D1487" s="3" t="s">
        <v>7075</v>
      </c>
      <c r="E1487" s="5">
        <v>1500</v>
      </c>
      <c r="F1487" s="5">
        <v>1635</v>
      </c>
      <c r="G1487" t="s">
        <v>8219</v>
      </c>
      <c r="H1487" t="s">
        <v>8224</v>
      </c>
      <c r="I1487" t="s">
        <v>8246</v>
      </c>
      <c r="J1487">
        <v>1436290233</v>
      </c>
      <c r="K1487">
        <v>1433698233</v>
      </c>
      <c r="L1487" t="b">
        <v>0</v>
      </c>
      <c r="M1487">
        <v>39</v>
      </c>
      <c r="N1487" t="b">
        <v>1</v>
      </c>
      <c r="O1487" t="s">
        <v>8271</v>
      </c>
      <c r="P1487" s="9">
        <f>IFERROR(F1487/M1487,"NULL")</f>
        <v>41.92307692307692</v>
      </c>
      <c r="Q1487" t="str">
        <f>LEFT(O1487,SEARCH("/",O1487,1)-1)</f>
        <v>theater</v>
      </c>
      <c r="R1487" t="str">
        <f>RIGHT(O1487,LEN(O1487)-SEARCH("/",O1487,1))</f>
        <v>plays</v>
      </c>
      <c r="S1487" s="17">
        <f>(((K1487/60)/60)/24)+DATE(1970,1,1)</f>
        <v>42162.729548611111</v>
      </c>
      <c r="T1487" s="15">
        <f>(((J1487/60)/60)/24)+DATE(1970,1,1)</f>
        <v>42192.729548611111</v>
      </c>
      <c r="U1487" t="b">
        <f>AND(L1487,N1487)</f>
        <v>0</v>
      </c>
    </row>
    <row r="1488" spans="1:21" ht="20" customHeight="1" x14ac:dyDescent="0.35">
      <c r="A1488" s="13">
        <f>F1488/E1488</f>
        <v>1.1363000000000001</v>
      </c>
      <c r="B1488">
        <v>2966</v>
      </c>
      <c r="C1488" s="3" t="s">
        <v>2966</v>
      </c>
      <c r="D1488" s="3" t="s">
        <v>7076</v>
      </c>
      <c r="E1488" s="5">
        <v>10000</v>
      </c>
      <c r="F1488" s="5">
        <v>11363</v>
      </c>
      <c r="G1488" t="s">
        <v>8219</v>
      </c>
      <c r="H1488" t="s">
        <v>8224</v>
      </c>
      <c r="I1488" t="s">
        <v>8246</v>
      </c>
      <c r="J1488">
        <v>1442425412</v>
      </c>
      <c r="K1488">
        <v>1439833412</v>
      </c>
      <c r="L1488" t="b">
        <v>0</v>
      </c>
      <c r="M1488">
        <v>128</v>
      </c>
      <c r="N1488" t="b">
        <v>1</v>
      </c>
      <c r="O1488" t="s">
        <v>8271</v>
      </c>
      <c r="P1488" s="9">
        <f>IFERROR(F1488/M1488,"NULL")</f>
        <v>88.7734375</v>
      </c>
      <c r="Q1488" t="str">
        <f>LEFT(O1488,SEARCH("/",O1488,1)-1)</f>
        <v>theater</v>
      </c>
      <c r="R1488" t="str">
        <f>RIGHT(O1488,LEN(O1488)-SEARCH("/",O1488,1))</f>
        <v>plays</v>
      </c>
      <c r="S1488" s="17">
        <f>(((K1488/60)/60)/24)+DATE(1970,1,1)</f>
        <v>42233.738564814819</v>
      </c>
      <c r="T1488" s="15">
        <f>(((J1488/60)/60)/24)+DATE(1970,1,1)</f>
        <v>42263.738564814819</v>
      </c>
      <c r="U1488" t="b">
        <f>AND(L1488,N1488)</f>
        <v>0</v>
      </c>
    </row>
    <row r="1489" spans="1:21" ht="20" customHeight="1" x14ac:dyDescent="0.35">
      <c r="A1489" s="13">
        <f>F1489/E1489</f>
        <v>1.1392</v>
      </c>
      <c r="B1489">
        <v>2967</v>
      </c>
      <c r="C1489" s="3" t="s">
        <v>2967</v>
      </c>
      <c r="D1489" s="3" t="s">
        <v>7077</v>
      </c>
      <c r="E1489" s="5">
        <v>5000</v>
      </c>
      <c r="F1489" s="5">
        <v>5696</v>
      </c>
      <c r="G1489" t="s">
        <v>8219</v>
      </c>
      <c r="H1489" t="s">
        <v>8224</v>
      </c>
      <c r="I1489" t="s">
        <v>8246</v>
      </c>
      <c r="J1489">
        <v>1425872692</v>
      </c>
      <c r="K1489">
        <v>1423284292</v>
      </c>
      <c r="L1489" t="b">
        <v>0</v>
      </c>
      <c r="M1489">
        <v>71</v>
      </c>
      <c r="N1489" t="b">
        <v>1</v>
      </c>
      <c r="O1489" t="s">
        <v>8271</v>
      </c>
      <c r="P1489" s="9">
        <f>IFERROR(F1489/M1489,"NULL")</f>
        <v>80.225352112676063</v>
      </c>
      <c r="Q1489" t="str">
        <f>LEFT(O1489,SEARCH("/",O1489,1)-1)</f>
        <v>theater</v>
      </c>
      <c r="R1489" t="str">
        <f>RIGHT(O1489,LEN(O1489)-SEARCH("/",O1489,1))</f>
        <v>plays</v>
      </c>
      <c r="S1489" s="17">
        <f>(((K1489/60)/60)/24)+DATE(1970,1,1)</f>
        <v>42042.197824074072</v>
      </c>
      <c r="T1489" s="15">
        <f>(((J1489/60)/60)/24)+DATE(1970,1,1)</f>
        <v>42072.156157407408</v>
      </c>
      <c r="U1489" t="b">
        <f>AND(L1489,N1489)</f>
        <v>0</v>
      </c>
    </row>
    <row r="1490" spans="1:21" ht="20" customHeight="1" x14ac:dyDescent="0.35">
      <c r="A1490" s="13">
        <f>F1490/E1490</f>
        <v>1.06</v>
      </c>
      <c r="B1490">
        <v>2968</v>
      </c>
      <c r="C1490" s="3" t="s">
        <v>2968</v>
      </c>
      <c r="D1490" s="3" t="s">
        <v>7078</v>
      </c>
      <c r="E1490" s="5">
        <v>3500</v>
      </c>
      <c r="F1490" s="5">
        <v>3710</v>
      </c>
      <c r="G1490" t="s">
        <v>8219</v>
      </c>
      <c r="H1490" t="s">
        <v>8224</v>
      </c>
      <c r="I1490" t="s">
        <v>8246</v>
      </c>
      <c r="J1490">
        <v>1471406340</v>
      </c>
      <c r="K1490">
        <v>1470227660</v>
      </c>
      <c r="L1490" t="b">
        <v>0</v>
      </c>
      <c r="M1490">
        <v>47</v>
      </c>
      <c r="N1490" t="b">
        <v>1</v>
      </c>
      <c r="O1490" t="s">
        <v>8271</v>
      </c>
      <c r="P1490" s="9">
        <f>IFERROR(F1490/M1490,"NULL")</f>
        <v>78.936170212765958</v>
      </c>
      <c r="Q1490" t="str">
        <f>LEFT(O1490,SEARCH("/",O1490,1)-1)</f>
        <v>theater</v>
      </c>
      <c r="R1490" t="str">
        <f>RIGHT(O1490,LEN(O1490)-SEARCH("/",O1490,1))</f>
        <v>plays</v>
      </c>
      <c r="S1490" s="17">
        <f>(((K1490/60)/60)/24)+DATE(1970,1,1)</f>
        <v>42585.523842592593</v>
      </c>
      <c r="T1490" s="15">
        <f>(((J1490/60)/60)/24)+DATE(1970,1,1)</f>
        <v>42599.165972222225</v>
      </c>
      <c r="U1490" t="b">
        <f>AND(L1490,N1490)</f>
        <v>0</v>
      </c>
    </row>
    <row r="1491" spans="1:21" ht="20" customHeight="1" x14ac:dyDescent="0.35">
      <c r="A1491" s="13">
        <f>F1491/E1491</f>
        <v>1.625</v>
      </c>
      <c r="B1491">
        <v>2969</v>
      </c>
      <c r="C1491" s="3" t="s">
        <v>2969</v>
      </c>
      <c r="D1491" s="3" t="s">
        <v>7079</v>
      </c>
      <c r="E1491" s="5">
        <v>1000</v>
      </c>
      <c r="F1491" s="5">
        <v>1625</v>
      </c>
      <c r="G1491" t="s">
        <v>8219</v>
      </c>
      <c r="H1491" t="s">
        <v>8229</v>
      </c>
      <c r="I1491" t="s">
        <v>8251</v>
      </c>
      <c r="J1491">
        <v>1430693460</v>
      </c>
      <c r="K1491">
        <v>1428087153</v>
      </c>
      <c r="L1491" t="b">
        <v>0</v>
      </c>
      <c r="M1491">
        <v>17</v>
      </c>
      <c r="N1491" t="b">
        <v>1</v>
      </c>
      <c r="O1491" t="s">
        <v>8271</v>
      </c>
      <c r="P1491" s="9">
        <f>IFERROR(F1491/M1491,"NULL")</f>
        <v>95.588235294117652</v>
      </c>
      <c r="Q1491" t="str">
        <f>LEFT(O1491,SEARCH("/",O1491,1)-1)</f>
        <v>theater</v>
      </c>
      <c r="R1491" t="str">
        <f>RIGHT(O1491,LEN(O1491)-SEARCH("/",O1491,1))</f>
        <v>plays</v>
      </c>
      <c r="S1491" s="17">
        <f>(((K1491/60)/60)/24)+DATE(1970,1,1)</f>
        <v>42097.786493055552</v>
      </c>
      <c r="T1491" s="15">
        <f>(((J1491/60)/60)/24)+DATE(1970,1,1)</f>
        <v>42127.952083333337</v>
      </c>
      <c r="U1491" t="b">
        <f>AND(L1491,N1491)</f>
        <v>0</v>
      </c>
    </row>
    <row r="1492" spans="1:21" ht="20" customHeight="1" x14ac:dyDescent="0.35">
      <c r="A1492" s="13">
        <f>F1492/E1492</f>
        <v>1.06</v>
      </c>
      <c r="B1492">
        <v>2970</v>
      </c>
      <c r="C1492" s="3" t="s">
        <v>2970</v>
      </c>
      <c r="D1492" s="3" t="s">
        <v>7080</v>
      </c>
      <c r="E1492" s="5">
        <v>6000</v>
      </c>
      <c r="F1492" s="5">
        <v>6360</v>
      </c>
      <c r="G1492" t="s">
        <v>8219</v>
      </c>
      <c r="H1492" t="s">
        <v>8224</v>
      </c>
      <c r="I1492" t="s">
        <v>8246</v>
      </c>
      <c r="J1492">
        <v>1405699451</v>
      </c>
      <c r="K1492">
        <v>1403107451</v>
      </c>
      <c r="L1492" t="b">
        <v>0</v>
      </c>
      <c r="M1492">
        <v>91</v>
      </c>
      <c r="N1492" t="b">
        <v>1</v>
      </c>
      <c r="O1492" t="s">
        <v>8271</v>
      </c>
      <c r="P1492" s="9">
        <f>IFERROR(F1492/M1492,"NULL")</f>
        <v>69.890109890109883</v>
      </c>
      <c r="Q1492" t="str">
        <f>LEFT(O1492,SEARCH("/",O1492,1)-1)</f>
        <v>theater</v>
      </c>
      <c r="R1492" t="str">
        <f>RIGHT(O1492,LEN(O1492)-SEARCH("/",O1492,1))</f>
        <v>plays</v>
      </c>
      <c r="S1492" s="17">
        <f>(((K1492/60)/60)/24)+DATE(1970,1,1)</f>
        <v>41808.669571759259</v>
      </c>
      <c r="T1492" s="15">
        <f>(((J1492/60)/60)/24)+DATE(1970,1,1)</f>
        <v>41838.669571759259</v>
      </c>
      <c r="U1492" t="b">
        <f>AND(L1492,N1492)</f>
        <v>0</v>
      </c>
    </row>
    <row r="1493" spans="1:21" ht="20" customHeight="1" x14ac:dyDescent="0.35">
      <c r="A1493" s="13">
        <f>F1493/E1493</f>
        <v>1.0015624999999999</v>
      </c>
      <c r="B1493">
        <v>2971</v>
      </c>
      <c r="C1493" s="3" t="s">
        <v>2971</v>
      </c>
      <c r="D1493" s="3" t="s">
        <v>7081</v>
      </c>
      <c r="E1493" s="5">
        <v>3200</v>
      </c>
      <c r="F1493" s="5">
        <v>3205</v>
      </c>
      <c r="G1493" t="s">
        <v>8219</v>
      </c>
      <c r="H1493" t="s">
        <v>8224</v>
      </c>
      <c r="I1493" t="s">
        <v>8246</v>
      </c>
      <c r="J1493">
        <v>1409500078</v>
      </c>
      <c r="K1493">
        <v>1406908078</v>
      </c>
      <c r="L1493" t="b">
        <v>0</v>
      </c>
      <c r="M1493">
        <v>43</v>
      </c>
      <c r="N1493" t="b">
        <v>1</v>
      </c>
      <c r="O1493" t="s">
        <v>8271</v>
      </c>
      <c r="P1493" s="9">
        <f>IFERROR(F1493/M1493,"NULL")</f>
        <v>74.534883720930239</v>
      </c>
      <c r="Q1493" t="str">
        <f>LEFT(O1493,SEARCH("/",O1493,1)-1)</f>
        <v>theater</v>
      </c>
      <c r="R1493" t="str">
        <f>RIGHT(O1493,LEN(O1493)-SEARCH("/",O1493,1))</f>
        <v>plays</v>
      </c>
      <c r="S1493" s="17">
        <f>(((K1493/60)/60)/24)+DATE(1970,1,1)</f>
        <v>41852.658310185187</v>
      </c>
      <c r="T1493" s="15">
        <f>(((J1493/60)/60)/24)+DATE(1970,1,1)</f>
        <v>41882.658310185187</v>
      </c>
      <c r="U1493" t="b">
        <f>AND(L1493,N1493)</f>
        <v>0</v>
      </c>
    </row>
    <row r="1494" spans="1:21" ht="20" customHeight="1" x14ac:dyDescent="0.35">
      <c r="A1494" s="13">
        <f>F1494/E1494</f>
        <v>1.0535000000000001</v>
      </c>
      <c r="B1494">
        <v>2972</v>
      </c>
      <c r="C1494" s="3" t="s">
        <v>2972</v>
      </c>
      <c r="D1494" s="3" t="s">
        <v>7082</v>
      </c>
      <c r="E1494" s="5">
        <v>2000</v>
      </c>
      <c r="F1494" s="5">
        <v>2107</v>
      </c>
      <c r="G1494" t="s">
        <v>8219</v>
      </c>
      <c r="H1494" t="s">
        <v>8224</v>
      </c>
      <c r="I1494" t="s">
        <v>8246</v>
      </c>
      <c r="J1494">
        <v>1480899600</v>
      </c>
      <c r="K1494">
        <v>1479609520</v>
      </c>
      <c r="L1494" t="b">
        <v>0</v>
      </c>
      <c r="M1494">
        <v>17</v>
      </c>
      <c r="N1494" t="b">
        <v>1</v>
      </c>
      <c r="O1494" t="s">
        <v>8271</v>
      </c>
      <c r="P1494" s="9">
        <f>IFERROR(F1494/M1494,"NULL")</f>
        <v>123.94117647058823</v>
      </c>
      <c r="Q1494" t="str">
        <f>LEFT(O1494,SEARCH("/",O1494,1)-1)</f>
        <v>theater</v>
      </c>
      <c r="R1494" t="str">
        <f>RIGHT(O1494,LEN(O1494)-SEARCH("/",O1494,1))</f>
        <v>plays</v>
      </c>
      <c r="S1494" s="17">
        <f>(((K1494/60)/60)/24)+DATE(1970,1,1)</f>
        <v>42694.110185185185</v>
      </c>
      <c r="T1494" s="15">
        <f>(((J1494/60)/60)/24)+DATE(1970,1,1)</f>
        <v>42709.041666666672</v>
      </c>
      <c r="U1494" t="b">
        <f>AND(L1494,N1494)</f>
        <v>0</v>
      </c>
    </row>
    <row r="1495" spans="1:21" ht="20" customHeight="1" x14ac:dyDescent="0.35">
      <c r="A1495" s="13">
        <f>F1495/E1495</f>
        <v>1.748</v>
      </c>
      <c r="B1495">
        <v>2973</v>
      </c>
      <c r="C1495" s="3" t="s">
        <v>2973</v>
      </c>
      <c r="D1495" s="3" t="s">
        <v>7083</v>
      </c>
      <c r="E1495" s="5">
        <v>5000</v>
      </c>
      <c r="F1495" s="5">
        <v>8740</v>
      </c>
      <c r="G1495" t="s">
        <v>8219</v>
      </c>
      <c r="H1495" t="s">
        <v>8224</v>
      </c>
      <c r="I1495" t="s">
        <v>8246</v>
      </c>
      <c r="J1495">
        <v>1451620800</v>
      </c>
      <c r="K1495">
        <v>1449171508</v>
      </c>
      <c r="L1495" t="b">
        <v>0</v>
      </c>
      <c r="M1495">
        <v>33</v>
      </c>
      <c r="N1495" t="b">
        <v>1</v>
      </c>
      <c r="O1495" t="s">
        <v>8271</v>
      </c>
      <c r="P1495" s="9">
        <f>IFERROR(F1495/M1495,"NULL")</f>
        <v>264.84848484848487</v>
      </c>
      <c r="Q1495" t="str">
        <f>LEFT(O1495,SEARCH("/",O1495,1)-1)</f>
        <v>theater</v>
      </c>
      <c r="R1495" t="str">
        <f>RIGHT(O1495,LEN(O1495)-SEARCH("/",O1495,1))</f>
        <v>plays</v>
      </c>
      <c r="S1495" s="17">
        <f>(((K1495/60)/60)/24)+DATE(1970,1,1)</f>
        <v>42341.818379629629</v>
      </c>
      <c r="T1495" s="15">
        <f>(((J1495/60)/60)/24)+DATE(1970,1,1)</f>
        <v>42370.166666666672</v>
      </c>
      <c r="U1495" t="b">
        <f>AND(L1495,N1495)</f>
        <v>0</v>
      </c>
    </row>
    <row r="1496" spans="1:21" ht="20" customHeight="1" x14ac:dyDescent="0.35">
      <c r="A1496" s="13">
        <f>F1496/E1496</f>
        <v>1.02</v>
      </c>
      <c r="B1496">
        <v>2974</v>
      </c>
      <c r="C1496" s="3" t="s">
        <v>2974</v>
      </c>
      <c r="D1496" s="3" t="s">
        <v>7084</v>
      </c>
      <c r="E1496" s="5">
        <v>5000</v>
      </c>
      <c r="F1496" s="5">
        <v>5100</v>
      </c>
      <c r="G1496" t="s">
        <v>8219</v>
      </c>
      <c r="H1496" t="s">
        <v>8224</v>
      </c>
      <c r="I1496" t="s">
        <v>8246</v>
      </c>
      <c r="J1496">
        <v>1411695300</v>
      </c>
      <c r="K1496">
        <v>1409275671</v>
      </c>
      <c r="L1496" t="b">
        <v>0</v>
      </c>
      <c r="M1496">
        <v>87</v>
      </c>
      <c r="N1496" t="b">
        <v>1</v>
      </c>
      <c r="O1496" t="s">
        <v>8271</v>
      </c>
      <c r="P1496" s="9">
        <f>IFERROR(F1496/M1496,"NULL")</f>
        <v>58.620689655172413</v>
      </c>
      <c r="Q1496" t="str">
        <f>LEFT(O1496,SEARCH("/",O1496,1)-1)</f>
        <v>theater</v>
      </c>
      <c r="R1496" t="str">
        <f>RIGHT(O1496,LEN(O1496)-SEARCH("/",O1496,1))</f>
        <v>plays</v>
      </c>
      <c r="S1496" s="17">
        <f>(((K1496/60)/60)/24)+DATE(1970,1,1)</f>
        <v>41880.061006944445</v>
      </c>
      <c r="T1496" s="15">
        <f>(((J1496/60)/60)/24)+DATE(1970,1,1)</f>
        <v>41908.065972222219</v>
      </c>
      <c r="U1496" t="b">
        <f>AND(L1496,N1496)</f>
        <v>0</v>
      </c>
    </row>
    <row r="1497" spans="1:21" ht="20" customHeight="1" x14ac:dyDescent="0.35">
      <c r="A1497" s="13">
        <f>F1497/E1497</f>
        <v>1.00125</v>
      </c>
      <c r="B1497">
        <v>2975</v>
      </c>
      <c r="C1497" s="3" t="s">
        <v>2975</v>
      </c>
      <c r="D1497" s="3" t="s">
        <v>7085</v>
      </c>
      <c r="E1497" s="5">
        <v>8000</v>
      </c>
      <c r="F1497" s="5">
        <v>8010</v>
      </c>
      <c r="G1497" t="s">
        <v>8219</v>
      </c>
      <c r="H1497" t="s">
        <v>8224</v>
      </c>
      <c r="I1497" t="s">
        <v>8246</v>
      </c>
      <c r="J1497">
        <v>1417057200</v>
      </c>
      <c r="K1497">
        <v>1414599886</v>
      </c>
      <c r="L1497" t="b">
        <v>0</v>
      </c>
      <c r="M1497">
        <v>113</v>
      </c>
      <c r="N1497" t="b">
        <v>1</v>
      </c>
      <c r="O1497" t="s">
        <v>8271</v>
      </c>
      <c r="P1497" s="9">
        <f>IFERROR(F1497/M1497,"NULL")</f>
        <v>70.884955752212392</v>
      </c>
      <c r="Q1497" t="str">
        <f>LEFT(O1497,SEARCH("/",O1497,1)-1)</f>
        <v>theater</v>
      </c>
      <c r="R1497" t="str">
        <f>RIGHT(O1497,LEN(O1497)-SEARCH("/",O1497,1))</f>
        <v>plays</v>
      </c>
      <c r="S1497" s="17">
        <f>(((K1497/60)/60)/24)+DATE(1970,1,1)</f>
        <v>41941.683865740742</v>
      </c>
      <c r="T1497" s="15">
        <f>(((J1497/60)/60)/24)+DATE(1970,1,1)</f>
        <v>41970.125</v>
      </c>
      <c r="U1497" t="b">
        <f>AND(L1497,N1497)</f>
        <v>0</v>
      </c>
    </row>
    <row r="1498" spans="1:21" ht="20" customHeight="1" x14ac:dyDescent="0.35">
      <c r="A1498" s="13">
        <f>F1498/E1498</f>
        <v>1.7142857142857142</v>
      </c>
      <c r="B1498">
        <v>2976</v>
      </c>
      <c r="C1498" s="3" t="s">
        <v>2976</v>
      </c>
      <c r="D1498" s="3" t="s">
        <v>7086</v>
      </c>
      <c r="E1498" s="5">
        <v>70</v>
      </c>
      <c r="F1498" s="5">
        <v>120</v>
      </c>
      <c r="G1498" t="s">
        <v>8219</v>
      </c>
      <c r="H1498" t="s">
        <v>8225</v>
      </c>
      <c r="I1498" t="s">
        <v>8247</v>
      </c>
      <c r="J1498">
        <v>1457870400</v>
      </c>
      <c r="K1498">
        <v>1456421530</v>
      </c>
      <c r="L1498" t="b">
        <v>0</v>
      </c>
      <c r="M1498">
        <v>14</v>
      </c>
      <c r="N1498" t="b">
        <v>1</v>
      </c>
      <c r="O1498" t="s">
        <v>8271</v>
      </c>
      <c r="P1498" s="9">
        <f>IFERROR(F1498/M1498,"NULL")</f>
        <v>8.5714285714285712</v>
      </c>
      <c r="Q1498" t="str">
        <f>LEFT(O1498,SEARCH("/",O1498,1)-1)</f>
        <v>theater</v>
      </c>
      <c r="R1498" t="str">
        <f>RIGHT(O1498,LEN(O1498)-SEARCH("/",O1498,1))</f>
        <v>plays</v>
      </c>
      <c r="S1498" s="17">
        <f>(((K1498/60)/60)/24)+DATE(1970,1,1)</f>
        <v>42425.730671296296</v>
      </c>
      <c r="T1498" s="15">
        <f>(((J1498/60)/60)/24)+DATE(1970,1,1)</f>
        <v>42442.5</v>
      </c>
      <c r="U1498" t="b">
        <f>AND(L1498,N1498)</f>
        <v>0</v>
      </c>
    </row>
    <row r="1499" spans="1:21" ht="20" customHeight="1" x14ac:dyDescent="0.35">
      <c r="A1499" s="13">
        <f>F1499/E1499</f>
        <v>1.1356666666666666</v>
      </c>
      <c r="B1499">
        <v>2977</v>
      </c>
      <c r="C1499" s="3" t="s">
        <v>2977</v>
      </c>
      <c r="D1499" s="3" t="s">
        <v>7087</v>
      </c>
      <c r="E1499" s="5">
        <v>3000</v>
      </c>
      <c r="F1499" s="5">
        <v>3407</v>
      </c>
      <c r="G1499" t="s">
        <v>8219</v>
      </c>
      <c r="H1499" t="s">
        <v>8224</v>
      </c>
      <c r="I1499" t="s">
        <v>8246</v>
      </c>
      <c r="J1499">
        <v>1427076840</v>
      </c>
      <c r="K1499">
        <v>1421960934</v>
      </c>
      <c r="L1499" t="b">
        <v>0</v>
      </c>
      <c r="M1499">
        <v>30</v>
      </c>
      <c r="N1499" t="b">
        <v>1</v>
      </c>
      <c r="O1499" t="s">
        <v>8271</v>
      </c>
      <c r="P1499" s="9">
        <f>IFERROR(F1499/M1499,"NULL")</f>
        <v>113.56666666666666</v>
      </c>
      <c r="Q1499" t="str">
        <f>LEFT(O1499,SEARCH("/",O1499,1)-1)</f>
        <v>theater</v>
      </c>
      <c r="R1499" t="str">
        <f>RIGHT(O1499,LEN(O1499)-SEARCH("/",O1499,1))</f>
        <v>plays</v>
      </c>
      <c r="S1499" s="17">
        <f>(((K1499/60)/60)/24)+DATE(1970,1,1)</f>
        <v>42026.88118055556</v>
      </c>
      <c r="T1499" s="15">
        <f>(((J1499/60)/60)/24)+DATE(1970,1,1)</f>
        <v>42086.093055555553</v>
      </c>
      <c r="U1499" t="b">
        <f>AND(L1499,N1499)</f>
        <v>0</v>
      </c>
    </row>
    <row r="1500" spans="1:21" ht="20" customHeight="1" x14ac:dyDescent="0.35">
      <c r="A1500" s="13">
        <f>F1500/E1500</f>
        <v>1.2946666666666666</v>
      </c>
      <c r="B1500">
        <v>2978</v>
      </c>
      <c r="C1500" s="3" t="s">
        <v>2978</v>
      </c>
      <c r="D1500" s="3" t="s">
        <v>7088</v>
      </c>
      <c r="E1500" s="5">
        <v>750</v>
      </c>
      <c r="F1500" s="5">
        <v>971</v>
      </c>
      <c r="G1500" t="s">
        <v>8219</v>
      </c>
      <c r="H1500" t="s">
        <v>8224</v>
      </c>
      <c r="I1500" t="s">
        <v>8246</v>
      </c>
      <c r="J1500">
        <v>1413784740</v>
      </c>
      <c r="K1500">
        <v>1412954547</v>
      </c>
      <c r="L1500" t="b">
        <v>0</v>
      </c>
      <c r="M1500">
        <v>16</v>
      </c>
      <c r="N1500" t="b">
        <v>1</v>
      </c>
      <c r="O1500" t="s">
        <v>8271</v>
      </c>
      <c r="P1500" s="9">
        <f>IFERROR(F1500/M1500,"NULL")</f>
        <v>60.6875</v>
      </c>
      <c r="Q1500" t="str">
        <f>LEFT(O1500,SEARCH("/",O1500,1)-1)</f>
        <v>theater</v>
      </c>
      <c r="R1500" t="str">
        <f>RIGHT(O1500,LEN(O1500)-SEARCH("/",O1500,1))</f>
        <v>plays</v>
      </c>
      <c r="S1500" s="17">
        <f>(((K1500/60)/60)/24)+DATE(1970,1,1)</f>
        <v>41922.640590277777</v>
      </c>
      <c r="T1500" s="15">
        <f>(((J1500/60)/60)/24)+DATE(1970,1,1)</f>
        <v>41932.249305555553</v>
      </c>
      <c r="U1500" t="b">
        <f>AND(L1500,N1500)</f>
        <v>0</v>
      </c>
    </row>
    <row r="1501" spans="1:21" ht="20" customHeight="1" x14ac:dyDescent="0.35">
      <c r="A1501" s="13">
        <f>F1501/E1501</f>
        <v>1.014</v>
      </c>
      <c r="B1501">
        <v>2979</v>
      </c>
      <c r="C1501" s="3" t="s">
        <v>2979</v>
      </c>
      <c r="D1501" s="3" t="s">
        <v>7089</v>
      </c>
      <c r="E1501" s="5">
        <v>5000</v>
      </c>
      <c r="F1501" s="5">
        <v>5070</v>
      </c>
      <c r="G1501" t="s">
        <v>8219</v>
      </c>
      <c r="H1501" t="s">
        <v>8224</v>
      </c>
      <c r="I1501" t="s">
        <v>8246</v>
      </c>
      <c r="J1501">
        <v>1420524000</v>
      </c>
      <c r="K1501">
        <v>1419104823</v>
      </c>
      <c r="L1501" t="b">
        <v>0</v>
      </c>
      <c r="M1501">
        <v>46</v>
      </c>
      <c r="N1501" t="b">
        <v>1</v>
      </c>
      <c r="O1501" t="s">
        <v>8271</v>
      </c>
      <c r="P1501" s="9">
        <f>IFERROR(F1501/M1501,"NULL")</f>
        <v>110.21739130434783</v>
      </c>
      <c r="Q1501" t="str">
        <f>LEFT(O1501,SEARCH("/",O1501,1)-1)</f>
        <v>theater</v>
      </c>
      <c r="R1501" t="str">
        <f>RIGHT(O1501,LEN(O1501)-SEARCH("/",O1501,1))</f>
        <v>plays</v>
      </c>
      <c r="S1501" s="17">
        <f>(((K1501/60)/60)/24)+DATE(1970,1,1)</f>
        <v>41993.824340277773</v>
      </c>
      <c r="T1501" s="15">
        <f>(((J1501/60)/60)/24)+DATE(1970,1,1)</f>
        <v>42010.25</v>
      </c>
      <c r="U1501" t="b">
        <f>AND(L1501,N1501)</f>
        <v>0</v>
      </c>
    </row>
    <row r="1502" spans="1:21" ht="20" customHeight="1" x14ac:dyDescent="0.35">
      <c r="A1502" s="13">
        <f>F1502/E1502</f>
        <v>1.0916666666666666</v>
      </c>
      <c r="B1502">
        <v>2980</v>
      </c>
      <c r="C1502" s="3" t="s">
        <v>2980</v>
      </c>
      <c r="D1502" s="3" t="s">
        <v>7090</v>
      </c>
      <c r="E1502" s="5">
        <v>3000</v>
      </c>
      <c r="F1502" s="5">
        <v>3275</v>
      </c>
      <c r="G1502" t="s">
        <v>8219</v>
      </c>
      <c r="H1502" t="s">
        <v>8224</v>
      </c>
      <c r="I1502" t="s">
        <v>8246</v>
      </c>
      <c r="J1502">
        <v>1440381600</v>
      </c>
      <c r="K1502">
        <v>1438639130</v>
      </c>
      <c r="L1502" t="b">
        <v>0</v>
      </c>
      <c r="M1502">
        <v>24</v>
      </c>
      <c r="N1502" t="b">
        <v>1</v>
      </c>
      <c r="O1502" t="s">
        <v>8271</v>
      </c>
      <c r="P1502" s="9">
        <f>IFERROR(F1502/M1502,"NULL")</f>
        <v>136.45833333333334</v>
      </c>
      <c r="Q1502" t="str">
        <f>LEFT(O1502,SEARCH("/",O1502,1)-1)</f>
        <v>theater</v>
      </c>
      <c r="R1502" t="str">
        <f>RIGHT(O1502,LEN(O1502)-SEARCH("/",O1502,1))</f>
        <v>plays</v>
      </c>
      <c r="S1502" s="17">
        <f>(((K1502/60)/60)/24)+DATE(1970,1,1)</f>
        <v>42219.915856481486</v>
      </c>
      <c r="T1502" s="15">
        <f>(((J1502/60)/60)/24)+DATE(1970,1,1)</f>
        <v>42240.083333333328</v>
      </c>
      <c r="U1502" t="b">
        <f>AND(L1502,N1502)</f>
        <v>0</v>
      </c>
    </row>
    <row r="1503" spans="1:21" ht="20" customHeight="1" x14ac:dyDescent="0.35">
      <c r="A1503" s="13">
        <f>F1503/E1503</f>
        <v>1.28925</v>
      </c>
      <c r="B1503">
        <v>2981</v>
      </c>
      <c r="C1503" s="3" t="s">
        <v>2981</v>
      </c>
      <c r="D1503" s="3" t="s">
        <v>7091</v>
      </c>
      <c r="E1503" s="5">
        <v>4000</v>
      </c>
      <c r="F1503" s="5">
        <v>5157</v>
      </c>
      <c r="G1503" t="s">
        <v>8219</v>
      </c>
      <c r="H1503" t="s">
        <v>8241</v>
      </c>
      <c r="I1503" t="s">
        <v>8249</v>
      </c>
      <c r="J1503">
        <v>1443014756</v>
      </c>
      <c r="K1503">
        <v>1439126756</v>
      </c>
      <c r="L1503" t="b">
        <v>1</v>
      </c>
      <c r="M1503">
        <v>97</v>
      </c>
      <c r="N1503" t="b">
        <v>1</v>
      </c>
      <c r="O1503" t="s">
        <v>8303</v>
      </c>
      <c r="P1503" s="9">
        <f>IFERROR(F1503/M1503,"NULL")</f>
        <v>53.164948453608247</v>
      </c>
      <c r="Q1503" t="str">
        <f>LEFT(O1503,SEARCH("/",O1503,1)-1)</f>
        <v>theater</v>
      </c>
      <c r="R1503" t="str">
        <f>RIGHT(O1503,LEN(O1503)-SEARCH("/",O1503,1))</f>
        <v>spaces</v>
      </c>
      <c r="S1503" s="17">
        <f>(((K1503/60)/60)/24)+DATE(1970,1,1)</f>
        <v>42225.559675925921</v>
      </c>
      <c r="T1503" s="15">
        <f>(((J1503/60)/60)/24)+DATE(1970,1,1)</f>
        <v>42270.559675925921</v>
      </c>
      <c r="U1503" t="b">
        <f>AND(L1503,N1503)</f>
        <v>1</v>
      </c>
    </row>
    <row r="1504" spans="1:21" ht="20" customHeight="1" x14ac:dyDescent="0.35">
      <c r="A1504" s="13">
        <f>F1504/E1504</f>
        <v>1.0206</v>
      </c>
      <c r="B1504">
        <v>2982</v>
      </c>
      <c r="C1504" s="3" t="s">
        <v>2982</v>
      </c>
      <c r="D1504" s="3" t="s">
        <v>7092</v>
      </c>
      <c r="E1504" s="5">
        <v>5000</v>
      </c>
      <c r="F1504" s="5">
        <v>5103</v>
      </c>
      <c r="G1504" t="s">
        <v>8219</v>
      </c>
      <c r="H1504" t="s">
        <v>8225</v>
      </c>
      <c r="I1504" t="s">
        <v>8247</v>
      </c>
      <c r="J1504">
        <v>1455208143</v>
      </c>
      <c r="K1504">
        <v>1452616143</v>
      </c>
      <c r="L1504" t="b">
        <v>1</v>
      </c>
      <c r="M1504">
        <v>59</v>
      </c>
      <c r="N1504" t="b">
        <v>1</v>
      </c>
      <c r="O1504" t="s">
        <v>8303</v>
      </c>
      <c r="P1504" s="9">
        <f>IFERROR(F1504/M1504,"NULL")</f>
        <v>86.491525423728817</v>
      </c>
      <c r="Q1504" t="str">
        <f>LEFT(O1504,SEARCH("/",O1504,1)-1)</f>
        <v>theater</v>
      </c>
      <c r="R1504" t="str">
        <f>RIGHT(O1504,LEN(O1504)-SEARCH("/",O1504,1))</f>
        <v>spaces</v>
      </c>
      <c r="S1504" s="17">
        <f>(((K1504/60)/60)/24)+DATE(1970,1,1)</f>
        <v>42381.686840277776</v>
      </c>
      <c r="T1504" s="15">
        <f>(((J1504/60)/60)/24)+DATE(1970,1,1)</f>
        <v>42411.686840277776</v>
      </c>
      <c r="U1504" t="b">
        <f>AND(L1504,N1504)</f>
        <v>1</v>
      </c>
    </row>
    <row r="1505" spans="1:21" ht="20" customHeight="1" x14ac:dyDescent="0.35">
      <c r="A1505" s="13">
        <f>F1505/E1505</f>
        <v>1.465395775862069</v>
      </c>
      <c r="B1505">
        <v>2983</v>
      </c>
      <c r="C1505" s="3" t="s">
        <v>2983</v>
      </c>
      <c r="D1505" s="3" t="s">
        <v>7093</v>
      </c>
      <c r="E1505" s="5">
        <v>116000</v>
      </c>
      <c r="F1505" s="5">
        <v>169985.91</v>
      </c>
      <c r="G1505" t="s">
        <v>8219</v>
      </c>
      <c r="H1505" t="s">
        <v>8224</v>
      </c>
      <c r="I1505" t="s">
        <v>8246</v>
      </c>
      <c r="J1505">
        <v>1415722236</v>
      </c>
      <c r="K1505">
        <v>1410534636</v>
      </c>
      <c r="L1505" t="b">
        <v>1</v>
      </c>
      <c r="M1505">
        <v>1095</v>
      </c>
      <c r="N1505" t="b">
        <v>1</v>
      </c>
      <c r="O1505" t="s">
        <v>8303</v>
      </c>
      <c r="P1505" s="9">
        <f>IFERROR(F1505/M1505,"NULL")</f>
        <v>155.23827397260274</v>
      </c>
      <c r="Q1505" t="str">
        <f>LEFT(O1505,SEARCH("/",O1505,1)-1)</f>
        <v>theater</v>
      </c>
      <c r="R1505" t="str">
        <f>RIGHT(O1505,LEN(O1505)-SEARCH("/",O1505,1))</f>
        <v>spaces</v>
      </c>
      <c r="S1505" s="17">
        <f>(((K1505/60)/60)/24)+DATE(1970,1,1)</f>
        <v>41894.632361111115</v>
      </c>
      <c r="T1505" s="15">
        <f>(((J1505/60)/60)/24)+DATE(1970,1,1)</f>
        <v>41954.674027777779</v>
      </c>
      <c r="U1505" t="b">
        <f>AND(L1505,N1505)</f>
        <v>1</v>
      </c>
    </row>
    <row r="1506" spans="1:21" ht="20" customHeight="1" x14ac:dyDescent="0.35">
      <c r="A1506" s="13">
        <f>F1506/E1506</f>
        <v>1.00352</v>
      </c>
      <c r="B1506">
        <v>2984</v>
      </c>
      <c r="C1506" s="3" t="s">
        <v>2984</v>
      </c>
      <c r="D1506" s="3" t="s">
        <v>7094</v>
      </c>
      <c r="E1506" s="5">
        <v>25000</v>
      </c>
      <c r="F1506" s="5">
        <v>25088</v>
      </c>
      <c r="G1506" t="s">
        <v>8219</v>
      </c>
      <c r="H1506" t="s">
        <v>8224</v>
      </c>
      <c r="I1506" t="s">
        <v>8246</v>
      </c>
      <c r="J1506">
        <v>1472020881</v>
      </c>
      <c r="K1506">
        <v>1469428881</v>
      </c>
      <c r="L1506" t="b">
        <v>1</v>
      </c>
      <c r="M1506">
        <v>218</v>
      </c>
      <c r="N1506" t="b">
        <v>1</v>
      </c>
      <c r="O1506" t="s">
        <v>8303</v>
      </c>
      <c r="P1506" s="9">
        <f>IFERROR(F1506/M1506,"NULL")</f>
        <v>115.08256880733946</v>
      </c>
      <c r="Q1506" t="str">
        <f>LEFT(O1506,SEARCH("/",O1506,1)-1)</f>
        <v>theater</v>
      </c>
      <c r="R1506" t="str">
        <f>RIGHT(O1506,LEN(O1506)-SEARCH("/",O1506,1))</f>
        <v>spaces</v>
      </c>
      <c r="S1506" s="17">
        <f>(((K1506/60)/60)/24)+DATE(1970,1,1)</f>
        <v>42576.278715277775</v>
      </c>
      <c r="T1506" s="15">
        <f>(((J1506/60)/60)/24)+DATE(1970,1,1)</f>
        <v>42606.278715277775</v>
      </c>
      <c r="U1506" t="b">
        <f>AND(L1506,N1506)</f>
        <v>1</v>
      </c>
    </row>
    <row r="1507" spans="1:21" ht="20" customHeight="1" x14ac:dyDescent="0.35">
      <c r="A1507" s="13">
        <f>F1507/E1507</f>
        <v>1.2164999999999999</v>
      </c>
      <c r="B1507">
        <v>2985</v>
      </c>
      <c r="C1507" s="3" t="s">
        <v>2985</v>
      </c>
      <c r="D1507" s="3" t="s">
        <v>7095</v>
      </c>
      <c r="E1507" s="5">
        <v>10000</v>
      </c>
      <c r="F1507" s="5">
        <v>12165</v>
      </c>
      <c r="G1507" t="s">
        <v>8219</v>
      </c>
      <c r="H1507" t="s">
        <v>8228</v>
      </c>
      <c r="I1507" t="s">
        <v>8250</v>
      </c>
      <c r="J1507">
        <v>1477886400</v>
      </c>
      <c r="K1507">
        <v>1476228128</v>
      </c>
      <c r="L1507" t="b">
        <v>0</v>
      </c>
      <c r="M1507">
        <v>111</v>
      </c>
      <c r="N1507" t="b">
        <v>1</v>
      </c>
      <c r="O1507" t="s">
        <v>8303</v>
      </c>
      <c r="P1507" s="9">
        <f>IFERROR(F1507/M1507,"NULL")</f>
        <v>109.5945945945946</v>
      </c>
      <c r="Q1507" t="str">
        <f>LEFT(O1507,SEARCH("/",O1507,1)-1)</f>
        <v>theater</v>
      </c>
      <c r="R1507" t="str">
        <f>RIGHT(O1507,LEN(O1507)-SEARCH("/",O1507,1))</f>
        <v>spaces</v>
      </c>
      <c r="S1507" s="17">
        <f>(((K1507/60)/60)/24)+DATE(1970,1,1)</f>
        <v>42654.973703703698</v>
      </c>
      <c r="T1507" s="15">
        <f>(((J1507/60)/60)/24)+DATE(1970,1,1)</f>
        <v>42674.166666666672</v>
      </c>
      <c r="U1507" t="b">
        <f>AND(L1507,N1507)</f>
        <v>0</v>
      </c>
    </row>
    <row r="1508" spans="1:21" ht="20" customHeight="1" x14ac:dyDescent="0.35">
      <c r="A1508" s="13">
        <f>F1508/E1508</f>
        <v>1.0549999999999999</v>
      </c>
      <c r="B1508">
        <v>2986</v>
      </c>
      <c r="C1508" s="3" t="s">
        <v>2986</v>
      </c>
      <c r="D1508" s="3" t="s">
        <v>7096</v>
      </c>
      <c r="E1508" s="5">
        <v>2400</v>
      </c>
      <c r="F1508" s="5">
        <v>2532</v>
      </c>
      <c r="G1508" t="s">
        <v>8219</v>
      </c>
      <c r="H1508" t="s">
        <v>8225</v>
      </c>
      <c r="I1508" t="s">
        <v>8247</v>
      </c>
      <c r="J1508">
        <v>1462100406</v>
      </c>
      <c r="K1508">
        <v>1456920006</v>
      </c>
      <c r="L1508" t="b">
        <v>0</v>
      </c>
      <c r="M1508">
        <v>56</v>
      </c>
      <c r="N1508" t="b">
        <v>1</v>
      </c>
      <c r="O1508" t="s">
        <v>8303</v>
      </c>
      <c r="P1508" s="9">
        <f>IFERROR(F1508/M1508,"NULL")</f>
        <v>45.214285714285715</v>
      </c>
      <c r="Q1508" t="str">
        <f>LEFT(O1508,SEARCH("/",O1508,1)-1)</f>
        <v>theater</v>
      </c>
      <c r="R1508" t="str">
        <f>RIGHT(O1508,LEN(O1508)-SEARCH("/",O1508,1))</f>
        <v>spaces</v>
      </c>
      <c r="S1508" s="17">
        <f>(((K1508/60)/60)/24)+DATE(1970,1,1)</f>
        <v>42431.500069444446</v>
      </c>
      <c r="T1508" s="15">
        <f>(((J1508/60)/60)/24)+DATE(1970,1,1)</f>
        <v>42491.458402777775</v>
      </c>
      <c r="U1508" t="b">
        <f>AND(L1508,N1508)</f>
        <v>0</v>
      </c>
    </row>
    <row r="1509" spans="1:21" ht="20" customHeight="1" x14ac:dyDescent="0.35">
      <c r="A1509" s="13">
        <f>F1509/E1509</f>
        <v>1.1040080000000001</v>
      </c>
      <c r="B1509">
        <v>2987</v>
      </c>
      <c r="C1509" s="3" t="s">
        <v>2987</v>
      </c>
      <c r="D1509" s="3" t="s">
        <v>7097</v>
      </c>
      <c r="E1509" s="5">
        <v>25000</v>
      </c>
      <c r="F1509" s="5">
        <v>27600.2</v>
      </c>
      <c r="G1509" t="s">
        <v>8219</v>
      </c>
      <c r="H1509" t="s">
        <v>8224</v>
      </c>
      <c r="I1509" t="s">
        <v>8246</v>
      </c>
      <c r="J1509">
        <v>1476316800</v>
      </c>
      <c r="K1509">
        <v>1473837751</v>
      </c>
      <c r="L1509" t="b">
        <v>0</v>
      </c>
      <c r="M1509">
        <v>265</v>
      </c>
      <c r="N1509" t="b">
        <v>1</v>
      </c>
      <c r="O1509" t="s">
        <v>8303</v>
      </c>
      <c r="P1509" s="9">
        <f>IFERROR(F1509/M1509,"NULL")</f>
        <v>104.15169811320754</v>
      </c>
      <c r="Q1509" t="str">
        <f>LEFT(O1509,SEARCH("/",O1509,1)-1)</f>
        <v>theater</v>
      </c>
      <c r="R1509" t="str">
        <f>RIGHT(O1509,LEN(O1509)-SEARCH("/",O1509,1))</f>
        <v>spaces</v>
      </c>
      <c r="S1509" s="17">
        <f>(((K1509/60)/60)/24)+DATE(1970,1,1)</f>
        <v>42627.307303240741</v>
      </c>
      <c r="T1509" s="15">
        <f>(((J1509/60)/60)/24)+DATE(1970,1,1)</f>
        <v>42656</v>
      </c>
      <c r="U1509" t="b">
        <f>AND(L1509,N1509)</f>
        <v>0</v>
      </c>
    </row>
    <row r="1510" spans="1:21" ht="20" customHeight="1" x14ac:dyDescent="0.35">
      <c r="A1510" s="13">
        <f>F1510/E1510</f>
        <v>1</v>
      </c>
      <c r="B1510">
        <v>2988</v>
      </c>
      <c r="C1510" s="3" t="s">
        <v>2988</v>
      </c>
      <c r="D1510" s="3" t="s">
        <v>7098</v>
      </c>
      <c r="E1510" s="5">
        <v>1000</v>
      </c>
      <c r="F1510" s="5">
        <v>1000</v>
      </c>
      <c r="G1510" t="s">
        <v>8219</v>
      </c>
      <c r="H1510" t="s">
        <v>8225</v>
      </c>
      <c r="I1510" t="s">
        <v>8247</v>
      </c>
      <c r="J1510">
        <v>1466412081</v>
      </c>
      <c r="K1510">
        <v>1463820081</v>
      </c>
      <c r="L1510" t="b">
        <v>0</v>
      </c>
      <c r="M1510">
        <v>28</v>
      </c>
      <c r="N1510" t="b">
        <v>1</v>
      </c>
      <c r="O1510" t="s">
        <v>8303</v>
      </c>
      <c r="P1510" s="9">
        <f>IFERROR(F1510/M1510,"NULL")</f>
        <v>35.714285714285715</v>
      </c>
      <c r="Q1510" t="str">
        <f>LEFT(O1510,SEARCH("/",O1510,1)-1)</f>
        <v>theater</v>
      </c>
      <c r="R1510" t="str">
        <f>RIGHT(O1510,LEN(O1510)-SEARCH("/",O1510,1))</f>
        <v>spaces</v>
      </c>
      <c r="S1510" s="17">
        <f>(((K1510/60)/60)/24)+DATE(1970,1,1)</f>
        <v>42511.362048611118</v>
      </c>
      <c r="T1510" s="15">
        <f>(((J1510/60)/60)/24)+DATE(1970,1,1)</f>
        <v>42541.362048611118</v>
      </c>
      <c r="U1510" t="b">
        <f>AND(L1510,N1510)</f>
        <v>0</v>
      </c>
    </row>
    <row r="1511" spans="1:21" ht="20" customHeight="1" x14ac:dyDescent="0.35">
      <c r="A1511" s="13">
        <f>F1511/E1511</f>
        <v>1.76535</v>
      </c>
      <c r="B1511">
        <v>2989</v>
      </c>
      <c r="C1511" s="3" t="s">
        <v>2989</v>
      </c>
      <c r="D1511" s="3" t="s">
        <v>7099</v>
      </c>
      <c r="E1511" s="5">
        <v>20000</v>
      </c>
      <c r="F1511" s="5">
        <v>35307</v>
      </c>
      <c r="G1511" t="s">
        <v>8219</v>
      </c>
      <c r="H1511" t="s">
        <v>8224</v>
      </c>
      <c r="I1511" t="s">
        <v>8246</v>
      </c>
      <c r="J1511">
        <v>1450673940</v>
      </c>
      <c r="K1511">
        <v>1448756962</v>
      </c>
      <c r="L1511" t="b">
        <v>0</v>
      </c>
      <c r="M1511">
        <v>364</v>
      </c>
      <c r="N1511" t="b">
        <v>1</v>
      </c>
      <c r="O1511" t="s">
        <v>8303</v>
      </c>
      <c r="P1511" s="9">
        <f>IFERROR(F1511/M1511,"NULL")</f>
        <v>96.997252747252745</v>
      </c>
      <c r="Q1511" t="str">
        <f>LEFT(O1511,SEARCH("/",O1511,1)-1)</f>
        <v>theater</v>
      </c>
      <c r="R1511" t="str">
        <f>RIGHT(O1511,LEN(O1511)-SEARCH("/",O1511,1))</f>
        <v>spaces</v>
      </c>
      <c r="S1511" s="17">
        <f>(((K1511/60)/60)/24)+DATE(1970,1,1)</f>
        <v>42337.02039351852</v>
      </c>
      <c r="T1511" s="15">
        <f>(((J1511/60)/60)/24)+DATE(1970,1,1)</f>
        <v>42359.207638888889</v>
      </c>
      <c r="U1511" t="b">
        <f>AND(L1511,N1511)</f>
        <v>0</v>
      </c>
    </row>
    <row r="1512" spans="1:21" ht="20" customHeight="1" x14ac:dyDescent="0.35">
      <c r="A1512" s="13">
        <f>F1512/E1512</f>
        <v>1</v>
      </c>
      <c r="B1512">
        <v>2990</v>
      </c>
      <c r="C1512" s="3" t="s">
        <v>2990</v>
      </c>
      <c r="D1512" s="3" t="s">
        <v>7100</v>
      </c>
      <c r="E1512" s="5">
        <v>10000</v>
      </c>
      <c r="F1512" s="5">
        <v>10000</v>
      </c>
      <c r="G1512" t="s">
        <v>8219</v>
      </c>
      <c r="H1512" t="s">
        <v>8224</v>
      </c>
      <c r="I1512" t="s">
        <v>8246</v>
      </c>
      <c r="J1512">
        <v>1452174420</v>
      </c>
      <c r="K1512">
        <v>1449150420</v>
      </c>
      <c r="L1512" t="b">
        <v>0</v>
      </c>
      <c r="M1512">
        <v>27</v>
      </c>
      <c r="N1512" t="b">
        <v>1</v>
      </c>
      <c r="O1512" t="s">
        <v>8303</v>
      </c>
      <c r="P1512" s="9">
        <f>IFERROR(F1512/M1512,"NULL")</f>
        <v>370.37037037037038</v>
      </c>
      <c r="Q1512" t="str">
        <f>LEFT(O1512,SEARCH("/",O1512,1)-1)</f>
        <v>theater</v>
      </c>
      <c r="R1512" t="str">
        <f>RIGHT(O1512,LEN(O1512)-SEARCH("/",O1512,1))</f>
        <v>spaces</v>
      </c>
      <c r="S1512" s="17">
        <f>(((K1512/60)/60)/24)+DATE(1970,1,1)</f>
        <v>42341.57430555555</v>
      </c>
      <c r="T1512" s="15">
        <f>(((J1512/60)/60)/24)+DATE(1970,1,1)</f>
        <v>42376.57430555555</v>
      </c>
      <c r="U1512" t="b">
        <f>AND(L1512,N1512)</f>
        <v>0</v>
      </c>
    </row>
    <row r="1513" spans="1:21" ht="20" customHeight="1" x14ac:dyDescent="0.35">
      <c r="A1513" s="13">
        <f>F1513/E1513</f>
        <v>1.0329411764705883</v>
      </c>
      <c r="B1513">
        <v>2991</v>
      </c>
      <c r="C1513" s="3" t="s">
        <v>2991</v>
      </c>
      <c r="D1513" s="3" t="s">
        <v>7101</v>
      </c>
      <c r="E1513" s="5">
        <v>8500</v>
      </c>
      <c r="F1513" s="5">
        <v>8780</v>
      </c>
      <c r="G1513" t="s">
        <v>8219</v>
      </c>
      <c r="H1513" t="s">
        <v>8224</v>
      </c>
      <c r="I1513" t="s">
        <v>8246</v>
      </c>
      <c r="J1513">
        <v>1485547530</v>
      </c>
      <c r="K1513">
        <v>1483646730</v>
      </c>
      <c r="L1513" t="b">
        <v>0</v>
      </c>
      <c r="M1513">
        <v>93</v>
      </c>
      <c r="N1513" t="b">
        <v>1</v>
      </c>
      <c r="O1513" t="s">
        <v>8303</v>
      </c>
      <c r="P1513" s="9">
        <f>IFERROR(F1513/M1513,"NULL")</f>
        <v>94.408602150537632</v>
      </c>
      <c r="Q1513" t="str">
        <f>LEFT(O1513,SEARCH("/",O1513,1)-1)</f>
        <v>theater</v>
      </c>
      <c r="R1513" t="str">
        <f>RIGHT(O1513,LEN(O1513)-SEARCH("/",O1513,1))</f>
        <v>spaces</v>
      </c>
      <c r="S1513" s="17">
        <f>(((K1513/60)/60)/24)+DATE(1970,1,1)</f>
        <v>42740.837152777778</v>
      </c>
      <c r="T1513" s="15">
        <f>(((J1513/60)/60)/24)+DATE(1970,1,1)</f>
        <v>42762.837152777778</v>
      </c>
      <c r="U1513" t="b">
        <f>AND(L1513,N1513)</f>
        <v>0</v>
      </c>
    </row>
    <row r="1514" spans="1:21" ht="20" customHeight="1" x14ac:dyDescent="0.35">
      <c r="A1514" s="13">
        <f>F1514/E1514</f>
        <v>1.0449999999999999</v>
      </c>
      <c r="B1514">
        <v>2992</v>
      </c>
      <c r="C1514" s="3" t="s">
        <v>2992</v>
      </c>
      <c r="D1514" s="3" t="s">
        <v>7102</v>
      </c>
      <c r="E1514" s="5">
        <v>3000</v>
      </c>
      <c r="F1514" s="5">
        <v>3135</v>
      </c>
      <c r="G1514" t="s">
        <v>8219</v>
      </c>
      <c r="H1514" t="s">
        <v>8224</v>
      </c>
      <c r="I1514" t="s">
        <v>8246</v>
      </c>
      <c r="J1514">
        <v>1476037510</v>
      </c>
      <c r="K1514">
        <v>1473445510</v>
      </c>
      <c r="L1514" t="b">
        <v>0</v>
      </c>
      <c r="M1514">
        <v>64</v>
      </c>
      <c r="N1514" t="b">
        <v>1</v>
      </c>
      <c r="O1514" t="s">
        <v>8303</v>
      </c>
      <c r="P1514" s="9">
        <f>IFERROR(F1514/M1514,"NULL")</f>
        <v>48.984375</v>
      </c>
      <c r="Q1514" t="str">
        <f>LEFT(O1514,SEARCH("/",O1514,1)-1)</f>
        <v>theater</v>
      </c>
      <c r="R1514" t="str">
        <f>RIGHT(O1514,LEN(O1514)-SEARCH("/",O1514,1))</f>
        <v>spaces</v>
      </c>
      <c r="S1514" s="17">
        <f>(((K1514/60)/60)/24)+DATE(1970,1,1)</f>
        <v>42622.767476851848</v>
      </c>
      <c r="T1514" s="15">
        <f>(((J1514/60)/60)/24)+DATE(1970,1,1)</f>
        <v>42652.767476851848</v>
      </c>
      <c r="U1514" t="b">
        <f>AND(L1514,N1514)</f>
        <v>0</v>
      </c>
    </row>
    <row r="1515" spans="1:21" ht="20" customHeight="1" x14ac:dyDescent="0.35">
      <c r="A1515" s="13">
        <f>F1515/E1515</f>
        <v>1.0029999999999999</v>
      </c>
      <c r="B1515">
        <v>2993</v>
      </c>
      <c r="C1515" s="3" t="s">
        <v>2993</v>
      </c>
      <c r="D1515" s="3" t="s">
        <v>7103</v>
      </c>
      <c r="E1515" s="5">
        <v>1000</v>
      </c>
      <c r="F1515" s="5">
        <v>1003</v>
      </c>
      <c r="G1515" t="s">
        <v>8219</v>
      </c>
      <c r="H1515" t="s">
        <v>8224</v>
      </c>
      <c r="I1515" t="s">
        <v>8246</v>
      </c>
      <c r="J1515">
        <v>1455998867</v>
      </c>
      <c r="K1515">
        <v>1453406867</v>
      </c>
      <c r="L1515" t="b">
        <v>0</v>
      </c>
      <c r="M1515">
        <v>22</v>
      </c>
      <c r="N1515" t="b">
        <v>1</v>
      </c>
      <c r="O1515" t="s">
        <v>8303</v>
      </c>
      <c r="P1515" s="9">
        <f>IFERROR(F1515/M1515,"NULL")</f>
        <v>45.590909090909093</v>
      </c>
      <c r="Q1515" t="str">
        <f>LEFT(O1515,SEARCH("/",O1515,1)-1)</f>
        <v>theater</v>
      </c>
      <c r="R1515" t="str">
        <f>RIGHT(O1515,LEN(O1515)-SEARCH("/",O1515,1))</f>
        <v>spaces</v>
      </c>
      <c r="S1515" s="17">
        <f>(((K1515/60)/60)/24)+DATE(1970,1,1)</f>
        <v>42390.838738425926</v>
      </c>
      <c r="T1515" s="15">
        <f>(((J1515/60)/60)/24)+DATE(1970,1,1)</f>
        <v>42420.838738425926</v>
      </c>
      <c r="U1515" t="b">
        <f>AND(L1515,N1515)</f>
        <v>0</v>
      </c>
    </row>
    <row r="1516" spans="1:21" ht="20" customHeight="1" x14ac:dyDescent="0.35">
      <c r="A1516" s="13">
        <f>F1516/E1516</f>
        <v>4.577466666666667</v>
      </c>
      <c r="B1516">
        <v>2994</v>
      </c>
      <c r="C1516" s="3" t="s">
        <v>2994</v>
      </c>
      <c r="D1516" s="3" t="s">
        <v>7104</v>
      </c>
      <c r="E1516" s="5">
        <v>300</v>
      </c>
      <c r="F1516" s="5">
        <v>1373.24</v>
      </c>
      <c r="G1516" t="s">
        <v>8219</v>
      </c>
      <c r="H1516" t="s">
        <v>8225</v>
      </c>
      <c r="I1516" t="s">
        <v>8247</v>
      </c>
      <c r="J1516">
        <v>1412335772</v>
      </c>
      <c r="K1516">
        <v>1409743772</v>
      </c>
      <c r="L1516" t="b">
        <v>0</v>
      </c>
      <c r="M1516">
        <v>59</v>
      </c>
      <c r="N1516" t="b">
        <v>1</v>
      </c>
      <c r="O1516" t="s">
        <v>8303</v>
      </c>
      <c r="P1516" s="9">
        <f>IFERROR(F1516/M1516,"NULL")</f>
        <v>23.275254237288134</v>
      </c>
      <c r="Q1516" t="str">
        <f>LEFT(O1516,SEARCH("/",O1516,1)-1)</f>
        <v>theater</v>
      </c>
      <c r="R1516" t="str">
        <f>RIGHT(O1516,LEN(O1516)-SEARCH("/",O1516,1))</f>
        <v>spaces</v>
      </c>
      <c r="S1516" s="17">
        <f>(((K1516/60)/60)/24)+DATE(1970,1,1)</f>
        <v>41885.478842592594</v>
      </c>
      <c r="T1516" s="15">
        <f>(((J1516/60)/60)/24)+DATE(1970,1,1)</f>
        <v>41915.478842592594</v>
      </c>
      <c r="U1516" t="b">
        <f>AND(L1516,N1516)</f>
        <v>0</v>
      </c>
    </row>
    <row r="1517" spans="1:21" ht="20" customHeight="1" x14ac:dyDescent="0.35">
      <c r="A1517" s="13">
        <f>F1517/E1517</f>
        <v>1.0496000000000001</v>
      </c>
      <c r="B1517">
        <v>2995</v>
      </c>
      <c r="C1517" s="3" t="s">
        <v>2995</v>
      </c>
      <c r="D1517" s="3" t="s">
        <v>7105</v>
      </c>
      <c r="E1517" s="5">
        <v>15000</v>
      </c>
      <c r="F1517" s="5">
        <v>15744</v>
      </c>
      <c r="G1517" t="s">
        <v>8219</v>
      </c>
      <c r="H1517" t="s">
        <v>8224</v>
      </c>
      <c r="I1517" t="s">
        <v>8246</v>
      </c>
      <c r="J1517">
        <v>1484841471</v>
      </c>
      <c r="K1517">
        <v>1482249471</v>
      </c>
      <c r="L1517" t="b">
        <v>0</v>
      </c>
      <c r="M1517">
        <v>249</v>
      </c>
      <c r="N1517" t="b">
        <v>1</v>
      </c>
      <c r="O1517" t="s">
        <v>8303</v>
      </c>
      <c r="P1517" s="9">
        <f>IFERROR(F1517/M1517,"NULL")</f>
        <v>63.2289156626506</v>
      </c>
      <c r="Q1517" t="str">
        <f>LEFT(O1517,SEARCH("/",O1517,1)-1)</f>
        <v>theater</v>
      </c>
      <c r="R1517" t="str">
        <f>RIGHT(O1517,LEN(O1517)-SEARCH("/",O1517,1))</f>
        <v>spaces</v>
      </c>
      <c r="S1517" s="17">
        <f>(((K1517/60)/60)/24)+DATE(1970,1,1)</f>
        <v>42724.665173611109</v>
      </c>
      <c r="T1517" s="15">
        <f>(((J1517/60)/60)/24)+DATE(1970,1,1)</f>
        <v>42754.665173611109</v>
      </c>
      <c r="U1517" t="b">
        <f>AND(L1517,N1517)</f>
        <v>0</v>
      </c>
    </row>
    <row r="1518" spans="1:21" ht="20" customHeight="1" x14ac:dyDescent="0.35">
      <c r="A1518" s="13">
        <f>F1518/E1518</f>
        <v>1.7194285714285715</v>
      </c>
      <c r="B1518">
        <v>2996</v>
      </c>
      <c r="C1518" s="3" t="s">
        <v>2996</v>
      </c>
      <c r="D1518" s="3" t="s">
        <v>7106</v>
      </c>
      <c r="E1518" s="5">
        <v>35000</v>
      </c>
      <c r="F1518" s="5">
        <v>60180</v>
      </c>
      <c r="G1518" t="s">
        <v>8219</v>
      </c>
      <c r="H1518" t="s">
        <v>8224</v>
      </c>
      <c r="I1518" t="s">
        <v>8246</v>
      </c>
      <c r="J1518">
        <v>1432677240</v>
      </c>
      <c r="K1518">
        <v>1427493240</v>
      </c>
      <c r="L1518" t="b">
        <v>0</v>
      </c>
      <c r="M1518">
        <v>392</v>
      </c>
      <c r="N1518" t="b">
        <v>1</v>
      </c>
      <c r="O1518" t="s">
        <v>8303</v>
      </c>
      <c r="P1518" s="9">
        <f>IFERROR(F1518/M1518,"NULL")</f>
        <v>153.5204081632653</v>
      </c>
      <c r="Q1518" t="str">
        <f>LEFT(O1518,SEARCH("/",O1518,1)-1)</f>
        <v>theater</v>
      </c>
      <c r="R1518" t="str">
        <f>RIGHT(O1518,LEN(O1518)-SEARCH("/",O1518,1))</f>
        <v>spaces</v>
      </c>
      <c r="S1518" s="17">
        <f>(((K1518/60)/60)/24)+DATE(1970,1,1)</f>
        <v>42090.912500000006</v>
      </c>
      <c r="T1518" s="15">
        <f>(((J1518/60)/60)/24)+DATE(1970,1,1)</f>
        <v>42150.912500000006</v>
      </c>
      <c r="U1518" t="b">
        <f>AND(L1518,N1518)</f>
        <v>0</v>
      </c>
    </row>
    <row r="1519" spans="1:21" ht="20" customHeight="1" x14ac:dyDescent="0.35">
      <c r="A1519" s="13">
        <f>F1519/E1519</f>
        <v>1.0373000000000001</v>
      </c>
      <c r="B1519">
        <v>2997</v>
      </c>
      <c r="C1519" s="3" t="s">
        <v>2997</v>
      </c>
      <c r="D1519" s="3" t="s">
        <v>7107</v>
      </c>
      <c r="E1519" s="5">
        <v>10000</v>
      </c>
      <c r="F1519" s="5">
        <v>10373</v>
      </c>
      <c r="G1519" t="s">
        <v>8219</v>
      </c>
      <c r="H1519" t="s">
        <v>8224</v>
      </c>
      <c r="I1519" t="s">
        <v>8246</v>
      </c>
      <c r="J1519">
        <v>1488171540</v>
      </c>
      <c r="K1519">
        <v>1486661793</v>
      </c>
      <c r="L1519" t="b">
        <v>0</v>
      </c>
      <c r="M1519">
        <v>115</v>
      </c>
      <c r="N1519" t="b">
        <v>1</v>
      </c>
      <c r="O1519" t="s">
        <v>8303</v>
      </c>
      <c r="P1519" s="9">
        <f>IFERROR(F1519/M1519,"NULL")</f>
        <v>90.2</v>
      </c>
      <c r="Q1519" t="str">
        <f>LEFT(O1519,SEARCH("/",O1519,1)-1)</f>
        <v>theater</v>
      </c>
      <c r="R1519" t="str">
        <f>RIGHT(O1519,LEN(O1519)-SEARCH("/",O1519,1))</f>
        <v>spaces</v>
      </c>
      <c r="S1519" s="17">
        <f>(((K1519/60)/60)/24)+DATE(1970,1,1)</f>
        <v>42775.733715277776</v>
      </c>
      <c r="T1519" s="15">
        <f>(((J1519/60)/60)/24)+DATE(1970,1,1)</f>
        <v>42793.207638888889</v>
      </c>
      <c r="U1519" t="b">
        <f>AND(L1519,N1519)</f>
        <v>0</v>
      </c>
    </row>
    <row r="1520" spans="1:21" ht="20" customHeight="1" x14ac:dyDescent="0.35">
      <c r="A1520" s="13">
        <f>F1520/E1520</f>
        <v>1.0302899999999999</v>
      </c>
      <c r="B1520">
        <v>2998</v>
      </c>
      <c r="C1520" s="3" t="s">
        <v>2998</v>
      </c>
      <c r="D1520" s="3" t="s">
        <v>7108</v>
      </c>
      <c r="E1520" s="5">
        <v>50000</v>
      </c>
      <c r="F1520" s="5">
        <v>51514.5</v>
      </c>
      <c r="G1520" t="s">
        <v>8219</v>
      </c>
      <c r="H1520" t="s">
        <v>8224</v>
      </c>
      <c r="I1520" t="s">
        <v>8246</v>
      </c>
      <c r="J1520">
        <v>1402892700</v>
      </c>
      <c r="K1520">
        <v>1400474329</v>
      </c>
      <c r="L1520" t="b">
        <v>0</v>
      </c>
      <c r="M1520">
        <v>433</v>
      </c>
      <c r="N1520" t="b">
        <v>1</v>
      </c>
      <c r="O1520" t="s">
        <v>8303</v>
      </c>
      <c r="P1520" s="9">
        <f>IFERROR(F1520/M1520,"NULL")</f>
        <v>118.97113163972287</v>
      </c>
      <c r="Q1520" t="str">
        <f>LEFT(O1520,SEARCH("/",O1520,1)-1)</f>
        <v>theater</v>
      </c>
      <c r="R1520" t="str">
        <f>RIGHT(O1520,LEN(O1520)-SEARCH("/",O1520,1))</f>
        <v>spaces</v>
      </c>
      <c r="S1520" s="17">
        <f>(((K1520/60)/60)/24)+DATE(1970,1,1)</f>
        <v>41778.193622685183</v>
      </c>
      <c r="T1520" s="15">
        <f>(((J1520/60)/60)/24)+DATE(1970,1,1)</f>
        <v>41806.184027777781</v>
      </c>
      <c r="U1520" t="b">
        <f>AND(L1520,N1520)</f>
        <v>0</v>
      </c>
    </row>
    <row r="1521" spans="1:21" ht="20" customHeight="1" x14ac:dyDescent="0.35">
      <c r="A1521" s="13">
        <f>F1521/E1521</f>
        <v>1.1888888888888889</v>
      </c>
      <c r="B1521">
        <v>2999</v>
      </c>
      <c r="C1521" s="3" t="s">
        <v>2999</v>
      </c>
      <c r="D1521" s="3" t="s">
        <v>7109</v>
      </c>
      <c r="E1521" s="5">
        <v>1350</v>
      </c>
      <c r="F1521" s="5">
        <v>1605</v>
      </c>
      <c r="G1521" t="s">
        <v>8219</v>
      </c>
      <c r="H1521" t="s">
        <v>8224</v>
      </c>
      <c r="I1521" t="s">
        <v>8246</v>
      </c>
      <c r="J1521">
        <v>1488333600</v>
      </c>
      <c r="K1521">
        <v>1487094360</v>
      </c>
      <c r="L1521" t="b">
        <v>0</v>
      </c>
      <c r="M1521">
        <v>20</v>
      </c>
      <c r="N1521" t="b">
        <v>1</v>
      </c>
      <c r="O1521" t="s">
        <v>8303</v>
      </c>
      <c r="P1521" s="9">
        <f>IFERROR(F1521/M1521,"NULL")</f>
        <v>80.25</v>
      </c>
      <c r="Q1521" t="str">
        <f>LEFT(O1521,SEARCH("/",O1521,1)-1)</f>
        <v>theater</v>
      </c>
      <c r="R1521" t="str">
        <f>RIGHT(O1521,LEN(O1521)-SEARCH("/",O1521,1))</f>
        <v>spaces</v>
      </c>
      <c r="S1521" s="17">
        <f>(((K1521/60)/60)/24)+DATE(1970,1,1)</f>
        <v>42780.740277777775</v>
      </c>
      <c r="T1521" s="15">
        <f>(((J1521/60)/60)/24)+DATE(1970,1,1)</f>
        <v>42795.083333333328</v>
      </c>
      <c r="U1521" t="b">
        <f>AND(L1521,N1521)</f>
        <v>0</v>
      </c>
    </row>
    <row r="1522" spans="1:21" ht="20" customHeight="1" x14ac:dyDescent="0.35">
      <c r="A1522" s="13">
        <f>F1522/E1522</f>
        <v>1</v>
      </c>
      <c r="B1522">
        <v>3000</v>
      </c>
      <c r="C1522" s="3" t="s">
        <v>3000</v>
      </c>
      <c r="D1522" s="3" t="s">
        <v>7110</v>
      </c>
      <c r="E1522" s="5">
        <v>500</v>
      </c>
      <c r="F1522" s="5">
        <v>500</v>
      </c>
      <c r="G1522" t="s">
        <v>8219</v>
      </c>
      <c r="H1522" t="s">
        <v>8224</v>
      </c>
      <c r="I1522" t="s">
        <v>8246</v>
      </c>
      <c r="J1522">
        <v>1485885600</v>
      </c>
      <c r="K1522">
        <v>1484682670</v>
      </c>
      <c r="L1522" t="b">
        <v>0</v>
      </c>
      <c r="M1522">
        <v>8</v>
      </c>
      <c r="N1522" t="b">
        <v>1</v>
      </c>
      <c r="O1522" t="s">
        <v>8303</v>
      </c>
      <c r="P1522" s="9">
        <f>IFERROR(F1522/M1522,"NULL")</f>
        <v>62.5</v>
      </c>
      <c r="Q1522" t="str">
        <f>LEFT(O1522,SEARCH("/",O1522,1)-1)</f>
        <v>theater</v>
      </c>
      <c r="R1522" t="str">
        <f>RIGHT(O1522,LEN(O1522)-SEARCH("/",O1522,1))</f>
        <v>spaces</v>
      </c>
      <c r="S1522" s="17">
        <f>(((K1522/60)/60)/24)+DATE(1970,1,1)</f>
        <v>42752.827199074076</v>
      </c>
      <c r="T1522" s="15">
        <f>(((J1522/60)/60)/24)+DATE(1970,1,1)</f>
        <v>42766.75</v>
      </c>
      <c r="U1522" t="b">
        <f>AND(L1522,N1522)</f>
        <v>0</v>
      </c>
    </row>
    <row r="1523" spans="1:21" ht="20" customHeight="1" x14ac:dyDescent="0.35">
      <c r="A1523" s="13">
        <f>F1523/E1523</f>
        <v>3.1869988910451896</v>
      </c>
      <c r="B1523">
        <v>3001</v>
      </c>
      <c r="C1523" s="3" t="s">
        <v>3001</v>
      </c>
      <c r="D1523" s="3" t="s">
        <v>7111</v>
      </c>
      <c r="E1523" s="5">
        <v>7214</v>
      </c>
      <c r="F1523" s="5">
        <v>22991.01</v>
      </c>
      <c r="G1523" t="s">
        <v>8219</v>
      </c>
      <c r="H1523" t="s">
        <v>8224</v>
      </c>
      <c r="I1523" t="s">
        <v>8246</v>
      </c>
      <c r="J1523">
        <v>1468445382</v>
      </c>
      <c r="K1523">
        <v>1465853382</v>
      </c>
      <c r="L1523" t="b">
        <v>0</v>
      </c>
      <c r="M1523">
        <v>175</v>
      </c>
      <c r="N1523" t="b">
        <v>1</v>
      </c>
      <c r="O1523" t="s">
        <v>8303</v>
      </c>
      <c r="P1523" s="9">
        <f>IFERROR(F1523/M1523,"NULL")</f>
        <v>131.37719999999999</v>
      </c>
      <c r="Q1523" t="str">
        <f>LEFT(O1523,SEARCH("/",O1523,1)-1)</f>
        <v>theater</v>
      </c>
      <c r="R1523" t="str">
        <f>RIGHT(O1523,LEN(O1523)-SEARCH("/",O1523,1))</f>
        <v>spaces</v>
      </c>
      <c r="S1523" s="17">
        <f>(((K1523/60)/60)/24)+DATE(1970,1,1)</f>
        <v>42534.895625000005</v>
      </c>
      <c r="T1523" s="15">
        <f>(((J1523/60)/60)/24)+DATE(1970,1,1)</f>
        <v>42564.895625000005</v>
      </c>
      <c r="U1523" t="b">
        <f>AND(L1523,N1523)</f>
        <v>0</v>
      </c>
    </row>
    <row r="1524" spans="1:21" ht="20" customHeight="1" x14ac:dyDescent="0.35">
      <c r="A1524" s="13">
        <f>F1524/E1524</f>
        <v>1.0850614285714286</v>
      </c>
      <c r="B1524">
        <v>3002</v>
      </c>
      <c r="C1524" s="3" t="s">
        <v>3002</v>
      </c>
      <c r="D1524" s="3" t="s">
        <v>7112</v>
      </c>
      <c r="E1524" s="5">
        <v>7000</v>
      </c>
      <c r="F1524" s="5">
        <v>7595.43</v>
      </c>
      <c r="G1524" t="s">
        <v>8219</v>
      </c>
      <c r="H1524" t="s">
        <v>8224</v>
      </c>
      <c r="I1524" t="s">
        <v>8246</v>
      </c>
      <c r="J1524">
        <v>1356552252</v>
      </c>
      <c r="K1524">
        <v>1353960252</v>
      </c>
      <c r="L1524" t="b">
        <v>0</v>
      </c>
      <c r="M1524">
        <v>104</v>
      </c>
      <c r="N1524" t="b">
        <v>1</v>
      </c>
      <c r="O1524" t="s">
        <v>8303</v>
      </c>
      <c r="P1524" s="9">
        <f>IFERROR(F1524/M1524,"NULL")</f>
        <v>73.032980769230775</v>
      </c>
      <c r="Q1524" t="str">
        <f>LEFT(O1524,SEARCH("/",O1524,1)-1)</f>
        <v>theater</v>
      </c>
      <c r="R1524" t="str">
        <f>RIGHT(O1524,LEN(O1524)-SEARCH("/",O1524,1))</f>
        <v>spaces</v>
      </c>
      <c r="S1524" s="17">
        <f>(((K1524/60)/60)/24)+DATE(1970,1,1)</f>
        <v>41239.83625</v>
      </c>
      <c r="T1524" s="15">
        <f>(((J1524/60)/60)/24)+DATE(1970,1,1)</f>
        <v>41269.83625</v>
      </c>
      <c r="U1524" t="b">
        <f>AND(L1524,N1524)</f>
        <v>0</v>
      </c>
    </row>
    <row r="1525" spans="1:21" ht="20" customHeight="1" x14ac:dyDescent="0.35">
      <c r="A1525" s="13">
        <f>F1525/E1525</f>
        <v>1.0116666666666667</v>
      </c>
      <c r="B1525">
        <v>3003</v>
      </c>
      <c r="C1525" s="3" t="s">
        <v>3003</v>
      </c>
      <c r="D1525" s="3" t="s">
        <v>7113</v>
      </c>
      <c r="E1525" s="5">
        <v>3000</v>
      </c>
      <c r="F1525" s="5">
        <v>3035</v>
      </c>
      <c r="G1525" t="s">
        <v>8219</v>
      </c>
      <c r="H1525" t="s">
        <v>8224</v>
      </c>
      <c r="I1525" t="s">
        <v>8246</v>
      </c>
      <c r="J1525">
        <v>1456811940</v>
      </c>
      <c r="K1525">
        <v>1454098976</v>
      </c>
      <c r="L1525" t="b">
        <v>0</v>
      </c>
      <c r="M1525">
        <v>17</v>
      </c>
      <c r="N1525" t="b">
        <v>1</v>
      </c>
      <c r="O1525" t="s">
        <v>8303</v>
      </c>
      <c r="P1525" s="9">
        <f>IFERROR(F1525/M1525,"NULL")</f>
        <v>178.52941176470588</v>
      </c>
      <c r="Q1525" t="str">
        <f>LEFT(O1525,SEARCH("/",O1525,1)-1)</f>
        <v>theater</v>
      </c>
      <c r="R1525" t="str">
        <f>RIGHT(O1525,LEN(O1525)-SEARCH("/",O1525,1))</f>
        <v>spaces</v>
      </c>
      <c r="S1525" s="17">
        <f>(((K1525/60)/60)/24)+DATE(1970,1,1)</f>
        <v>42398.849259259259</v>
      </c>
      <c r="T1525" s="15">
        <f>(((J1525/60)/60)/24)+DATE(1970,1,1)</f>
        <v>42430.249305555553</v>
      </c>
      <c r="U1525" t="b">
        <f>AND(L1525,N1525)</f>
        <v>0</v>
      </c>
    </row>
    <row r="1526" spans="1:21" ht="20" customHeight="1" x14ac:dyDescent="0.35">
      <c r="A1526" s="13">
        <f>F1526/E1526</f>
        <v>1.12815</v>
      </c>
      <c r="B1526">
        <v>3004</v>
      </c>
      <c r="C1526" s="3" t="s">
        <v>3004</v>
      </c>
      <c r="D1526" s="3" t="s">
        <v>7114</v>
      </c>
      <c r="E1526" s="5">
        <v>40000</v>
      </c>
      <c r="F1526" s="5">
        <v>45126</v>
      </c>
      <c r="G1526" t="s">
        <v>8219</v>
      </c>
      <c r="H1526" t="s">
        <v>8224</v>
      </c>
      <c r="I1526" t="s">
        <v>8246</v>
      </c>
      <c r="J1526">
        <v>1416089324</v>
      </c>
      <c r="K1526">
        <v>1413493724</v>
      </c>
      <c r="L1526" t="b">
        <v>0</v>
      </c>
      <c r="M1526">
        <v>277</v>
      </c>
      <c r="N1526" t="b">
        <v>1</v>
      </c>
      <c r="O1526" t="s">
        <v>8303</v>
      </c>
      <c r="P1526" s="9">
        <f>IFERROR(F1526/M1526,"NULL")</f>
        <v>162.90974729241879</v>
      </c>
      <c r="Q1526" t="str">
        <f>LEFT(O1526,SEARCH("/",O1526,1)-1)</f>
        <v>theater</v>
      </c>
      <c r="R1526" t="str">
        <f>RIGHT(O1526,LEN(O1526)-SEARCH("/",O1526,1))</f>
        <v>spaces</v>
      </c>
      <c r="S1526" s="17">
        <f>(((K1526/60)/60)/24)+DATE(1970,1,1)</f>
        <v>41928.881064814814</v>
      </c>
      <c r="T1526" s="15">
        <f>(((J1526/60)/60)/24)+DATE(1970,1,1)</f>
        <v>41958.922731481478</v>
      </c>
      <c r="U1526" t="b">
        <f>AND(L1526,N1526)</f>
        <v>0</v>
      </c>
    </row>
    <row r="1527" spans="1:21" ht="20" customHeight="1" x14ac:dyDescent="0.35">
      <c r="A1527" s="13">
        <f>F1527/E1527</f>
        <v>1.2049622641509434</v>
      </c>
      <c r="B1527">
        <v>3005</v>
      </c>
      <c r="C1527" s="3" t="s">
        <v>3005</v>
      </c>
      <c r="D1527" s="3" t="s">
        <v>7115</v>
      </c>
      <c r="E1527" s="5">
        <v>10600</v>
      </c>
      <c r="F1527" s="5">
        <v>12772.6</v>
      </c>
      <c r="G1527" t="s">
        <v>8219</v>
      </c>
      <c r="H1527" t="s">
        <v>8224</v>
      </c>
      <c r="I1527" t="s">
        <v>8246</v>
      </c>
      <c r="J1527">
        <v>1412611905</v>
      </c>
      <c r="K1527">
        <v>1410019905</v>
      </c>
      <c r="L1527" t="b">
        <v>0</v>
      </c>
      <c r="M1527">
        <v>118</v>
      </c>
      <c r="N1527" t="b">
        <v>1</v>
      </c>
      <c r="O1527" t="s">
        <v>8303</v>
      </c>
      <c r="P1527" s="9">
        <f>IFERROR(F1527/M1527,"NULL")</f>
        <v>108.24237288135593</v>
      </c>
      <c r="Q1527" t="str">
        <f>LEFT(O1527,SEARCH("/",O1527,1)-1)</f>
        <v>theater</v>
      </c>
      <c r="R1527" t="str">
        <f>RIGHT(O1527,LEN(O1527)-SEARCH("/",O1527,1))</f>
        <v>spaces</v>
      </c>
      <c r="S1527" s="17">
        <f>(((K1527/60)/60)/24)+DATE(1970,1,1)</f>
        <v>41888.674826388888</v>
      </c>
      <c r="T1527" s="15">
        <f>(((J1527/60)/60)/24)+DATE(1970,1,1)</f>
        <v>41918.674826388888</v>
      </c>
      <c r="U1527" t="b">
        <f>AND(L1527,N1527)</f>
        <v>0</v>
      </c>
    </row>
    <row r="1528" spans="1:21" ht="20" customHeight="1" x14ac:dyDescent="0.35">
      <c r="A1528" s="13">
        <f>F1528/E1528</f>
        <v>1.0774999999999999</v>
      </c>
      <c r="B1528">
        <v>3006</v>
      </c>
      <c r="C1528" s="3" t="s">
        <v>3006</v>
      </c>
      <c r="D1528" s="3" t="s">
        <v>7116</v>
      </c>
      <c r="E1528" s="5">
        <v>8000</v>
      </c>
      <c r="F1528" s="5">
        <v>8620</v>
      </c>
      <c r="G1528" t="s">
        <v>8219</v>
      </c>
      <c r="H1528" t="s">
        <v>8229</v>
      </c>
      <c r="I1528" t="s">
        <v>8251</v>
      </c>
      <c r="J1528">
        <v>1418580591</v>
      </c>
      <c r="K1528">
        <v>1415988591</v>
      </c>
      <c r="L1528" t="b">
        <v>0</v>
      </c>
      <c r="M1528">
        <v>97</v>
      </c>
      <c r="N1528" t="b">
        <v>1</v>
      </c>
      <c r="O1528" t="s">
        <v>8303</v>
      </c>
      <c r="P1528" s="9">
        <f>IFERROR(F1528/M1528,"NULL")</f>
        <v>88.865979381443296</v>
      </c>
      <c r="Q1528" t="str">
        <f>LEFT(O1528,SEARCH("/",O1528,1)-1)</f>
        <v>theater</v>
      </c>
      <c r="R1528" t="str">
        <f>RIGHT(O1528,LEN(O1528)-SEARCH("/",O1528,1))</f>
        <v>spaces</v>
      </c>
      <c r="S1528" s="17">
        <f>(((K1528/60)/60)/24)+DATE(1970,1,1)</f>
        <v>41957.756840277783</v>
      </c>
      <c r="T1528" s="15">
        <f>(((J1528/60)/60)/24)+DATE(1970,1,1)</f>
        <v>41987.756840277783</v>
      </c>
      <c r="U1528" t="b">
        <f>AND(L1528,N1528)</f>
        <v>0</v>
      </c>
    </row>
    <row r="1529" spans="1:21" ht="20" customHeight="1" x14ac:dyDescent="0.35">
      <c r="A1529" s="13">
        <f>F1529/E1529</f>
        <v>1.8</v>
      </c>
      <c r="B1529">
        <v>3007</v>
      </c>
      <c r="C1529" s="3" t="s">
        <v>3007</v>
      </c>
      <c r="D1529" s="3" t="s">
        <v>7117</v>
      </c>
      <c r="E1529" s="5">
        <v>600</v>
      </c>
      <c r="F1529" s="5">
        <v>1080</v>
      </c>
      <c r="G1529" t="s">
        <v>8219</v>
      </c>
      <c r="H1529" t="s">
        <v>8224</v>
      </c>
      <c r="I1529" t="s">
        <v>8246</v>
      </c>
      <c r="J1529">
        <v>1429938683</v>
      </c>
      <c r="K1529">
        <v>1428124283</v>
      </c>
      <c r="L1529" t="b">
        <v>0</v>
      </c>
      <c r="M1529">
        <v>20</v>
      </c>
      <c r="N1529" t="b">
        <v>1</v>
      </c>
      <c r="O1529" t="s">
        <v>8303</v>
      </c>
      <c r="P1529" s="9">
        <f>IFERROR(F1529/M1529,"NULL")</f>
        <v>54</v>
      </c>
      <c r="Q1529" t="str">
        <f>LEFT(O1529,SEARCH("/",O1529,1)-1)</f>
        <v>theater</v>
      </c>
      <c r="R1529" t="str">
        <f>RIGHT(O1529,LEN(O1529)-SEARCH("/",O1529,1))</f>
        <v>spaces</v>
      </c>
      <c r="S1529" s="17">
        <f>(((K1529/60)/60)/24)+DATE(1970,1,1)</f>
        <v>42098.216238425928</v>
      </c>
      <c r="T1529" s="15">
        <f>(((J1529/60)/60)/24)+DATE(1970,1,1)</f>
        <v>42119.216238425928</v>
      </c>
      <c r="U1529" t="b">
        <f>AND(L1529,N1529)</f>
        <v>0</v>
      </c>
    </row>
    <row r="1530" spans="1:21" ht="20" customHeight="1" x14ac:dyDescent="0.35">
      <c r="A1530" s="13">
        <f>F1530/E1530</f>
        <v>1.0116666666666667</v>
      </c>
      <c r="B1530">
        <v>3008</v>
      </c>
      <c r="C1530" s="3" t="s">
        <v>3008</v>
      </c>
      <c r="D1530" s="3" t="s">
        <v>7118</v>
      </c>
      <c r="E1530" s="5">
        <v>3000</v>
      </c>
      <c r="F1530" s="5">
        <v>3035</v>
      </c>
      <c r="G1530" t="s">
        <v>8219</v>
      </c>
      <c r="H1530" t="s">
        <v>8224</v>
      </c>
      <c r="I1530" t="s">
        <v>8246</v>
      </c>
      <c r="J1530">
        <v>1453352719</v>
      </c>
      <c r="K1530">
        <v>1450760719</v>
      </c>
      <c r="L1530" t="b">
        <v>0</v>
      </c>
      <c r="M1530">
        <v>26</v>
      </c>
      <c r="N1530" t="b">
        <v>1</v>
      </c>
      <c r="O1530" t="s">
        <v>8303</v>
      </c>
      <c r="P1530" s="9">
        <f>IFERROR(F1530/M1530,"NULL")</f>
        <v>116.73076923076923</v>
      </c>
      <c r="Q1530" t="str">
        <f>LEFT(O1530,SEARCH("/",O1530,1)-1)</f>
        <v>theater</v>
      </c>
      <c r="R1530" t="str">
        <f>RIGHT(O1530,LEN(O1530)-SEARCH("/",O1530,1))</f>
        <v>spaces</v>
      </c>
      <c r="S1530" s="17">
        <f>(((K1530/60)/60)/24)+DATE(1970,1,1)</f>
        <v>42360.212025462963</v>
      </c>
      <c r="T1530" s="15">
        <f>(((J1530/60)/60)/24)+DATE(1970,1,1)</f>
        <v>42390.212025462963</v>
      </c>
      <c r="U1530" t="b">
        <f>AND(L1530,N1530)</f>
        <v>0</v>
      </c>
    </row>
    <row r="1531" spans="1:21" ht="20" customHeight="1" x14ac:dyDescent="0.35">
      <c r="A1531" s="13">
        <f>F1531/E1531</f>
        <v>1.19756</v>
      </c>
      <c r="B1531">
        <v>3009</v>
      </c>
      <c r="C1531" s="3" t="s">
        <v>3009</v>
      </c>
      <c r="D1531" s="3" t="s">
        <v>7119</v>
      </c>
      <c r="E1531" s="5">
        <v>25000</v>
      </c>
      <c r="F1531" s="5">
        <v>29939</v>
      </c>
      <c r="G1531" t="s">
        <v>8219</v>
      </c>
      <c r="H1531" t="s">
        <v>8224</v>
      </c>
      <c r="I1531" t="s">
        <v>8246</v>
      </c>
      <c r="J1531">
        <v>1417012840</v>
      </c>
      <c r="K1531">
        <v>1414417240</v>
      </c>
      <c r="L1531" t="b">
        <v>0</v>
      </c>
      <c r="M1531">
        <v>128</v>
      </c>
      <c r="N1531" t="b">
        <v>1</v>
      </c>
      <c r="O1531" t="s">
        <v>8303</v>
      </c>
      <c r="P1531" s="9">
        <f>IFERROR(F1531/M1531,"NULL")</f>
        <v>233.8984375</v>
      </c>
      <c r="Q1531" t="str">
        <f>LEFT(O1531,SEARCH("/",O1531,1)-1)</f>
        <v>theater</v>
      </c>
      <c r="R1531" t="str">
        <f>RIGHT(O1531,LEN(O1531)-SEARCH("/",O1531,1))</f>
        <v>spaces</v>
      </c>
      <c r="S1531" s="17">
        <f>(((K1531/60)/60)/24)+DATE(1970,1,1)</f>
        <v>41939.569907407407</v>
      </c>
      <c r="T1531" s="15">
        <f>(((J1531/60)/60)/24)+DATE(1970,1,1)</f>
        <v>41969.611574074079</v>
      </c>
      <c r="U1531" t="b">
        <f>AND(L1531,N1531)</f>
        <v>0</v>
      </c>
    </row>
    <row r="1532" spans="1:21" ht="20" customHeight="1" x14ac:dyDescent="0.35">
      <c r="A1532" s="13">
        <f>F1532/E1532</f>
        <v>1.58</v>
      </c>
      <c r="B1532">
        <v>3010</v>
      </c>
      <c r="C1532" s="3" t="s">
        <v>3010</v>
      </c>
      <c r="D1532" s="3" t="s">
        <v>7120</v>
      </c>
      <c r="E1532" s="5">
        <v>1500</v>
      </c>
      <c r="F1532" s="5">
        <v>2370</v>
      </c>
      <c r="G1532" t="s">
        <v>8219</v>
      </c>
      <c r="H1532" t="s">
        <v>8224</v>
      </c>
      <c r="I1532" t="s">
        <v>8246</v>
      </c>
      <c r="J1532">
        <v>1424548719</v>
      </c>
      <c r="K1532">
        <v>1419364719</v>
      </c>
      <c r="L1532" t="b">
        <v>0</v>
      </c>
      <c r="M1532">
        <v>15</v>
      </c>
      <c r="N1532" t="b">
        <v>1</v>
      </c>
      <c r="O1532" t="s">
        <v>8303</v>
      </c>
      <c r="P1532" s="9">
        <f>IFERROR(F1532/M1532,"NULL")</f>
        <v>158</v>
      </c>
      <c r="Q1532" t="str">
        <f>LEFT(O1532,SEARCH("/",O1532,1)-1)</f>
        <v>theater</v>
      </c>
      <c r="R1532" t="str">
        <f>RIGHT(O1532,LEN(O1532)-SEARCH("/",O1532,1))</f>
        <v>spaces</v>
      </c>
      <c r="S1532" s="17">
        <f>(((K1532/60)/60)/24)+DATE(1970,1,1)</f>
        <v>41996.832395833335</v>
      </c>
      <c r="T1532" s="15">
        <f>(((J1532/60)/60)/24)+DATE(1970,1,1)</f>
        <v>42056.832395833335</v>
      </c>
      <c r="U1532" t="b">
        <f>AND(L1532,N1532)</f>
        <v>0</v>
      </c>
    </row>
    <row r="1533" spans="1:21" ht="20" customHeight="1" x14ac:dyDescent="0.35">
      <c r="A1533" s="13">
        <f>F1533/E1533</f>
        <v>1.2366666666666666</v>
      </c>
      <c r="B1533">
        <v>3011</v>
      </c>
      <c r="C1533" s="3" t="s">
        <v>3011</v>
      </c>
      <c r="D1533" s="3" t="s">
        <v>7121</v>
      </c>
      <c r="E1533" s="5">
        <v>300</v>
      </c>
      <c r="F1533" s="5">
        <v>371</v>
      </c>
      <c r="G1533" t="s">
        <v>8219</v>
      </c>
      <c r="H1533" t="s">
        <v>8227</v>
      </c>
      <c r="I1533" t="s">
        <v>8249</v>
      </c>
      <c r="J1533">
        <v>1450911540</v>
      </c>
      <c r="K1533">
        <v>1448536516</v>
      </c>
      <c r="L1533" t="b">
        <v>0</v>
      </c>
      <c r="M1533">
        <v>25</v>
      </c>
      <c r="N1533" t="b">
        <v>1</v>
      </c>
      <c r="O1533" t="s">
        <v>8303</v>
      </c>
      <c r="P1533" s="9">
        <f>IFERROR(F1533/M1533,"NULL")</f>
        <v>14.84</v>
      </c>
      <c r="Q1533" t="str">
        <f>LEFT(O1533,SEARCH("/",O1533,1)-1)</f>
        <v>theater</v>
      </c>
      <c r="R1533" t="str">
        <f>RIGHT(O1533,LEN(O1533)-SEARCH("/",O1533,1))</f>
        <v>spaces</v>
      </c>
      <c r="S1533" s="17">
        <f>(((K1533/60)/60)/24)+DATE(1970,1,1)</f>
        <v>42334.468935185185</v>
      </c>
      <c r="T1533" s="15">
        <f>(((J1533/60)/60)/24)+DATE(1970,1,1)</f>
        <v>42361.957638888889</v>
      </c>
      <c r="U1533" t="b">
        <f>AND(L1533,N1533)</f>
        <v>0</v>
      </c>
    </row>
    <row r="1534" spans="1:21" ht="20" customHeight="1" x14ac:dyDescent="0.35">
      <c r="A1534" s="13">
        <f>F1534/E1534</f>
        <v>1.1712499999999999</v>
      </c>
      <c r="B1534">
        <v>3012</v>
      </c>
      <c r="C1534" s="3" t="s">
        <v>3012</v>
      </c>
      <c r="D1534" s="3" t="s">
        <v>7122</v>
      </c>
      <c r="E1534" s="5">
        <v>4000</v>
      </c>
      <c r="F1534" s="5">
        <v>4685</v>
      </c>
      <c r="G1534" t="s">
        <v>8219</v>
      </c>
      <c r="H1534" t="s">
        <v>8224</v>
      </c>
      <c r="I1534" t="s">
        <v>8246</v>
      </c>
      <c r="J1534">
        <v>1423587130</v>
      </c>
      <c r="K1534">
        <v>1421772730</v>
      </c>
      <c r="L1534" t="b">
        <v>0</v>
      </c>
      <c r="M1534">
        <v>55</v>
      </c>
      <c r="N1534" t="b">
        <v>1</v>
      </c>
      <c r="O1534" t="s">
        <v>8303</v>
      </c>
      <c r="P1534" s="9">
        <f>IFERROR(F1534/M1534,"NULL")</f>
        <v>85.181818181818187</v>
      </c>
      <c r="Q1534" t="str">
        <f>LEFT(O1534,SEARCH("/",O1534,1)-1)</f>
        <v>theater</v>
      </c>
      <c r="R1534" t="str">
        <f>RIGHT(O1534,LEN(O1534)-SEARCH("/",O1534,1))</f>
        <v>spaces</v>
      </c>
      <c r="S1534" s="17">
        <f>(((K1534/60)/60)/24)+DATE(1970,1,1)</f>
        <v>42024.702893518523</v>
      </c>
      <c r="T1534" s="15">
        <f>(((J1534/60)/60)/24)+DATE(1970,1,1)</f>
        <v>42045.702893518523</v>
      </c>
      <c r="U1534" t="b">
        <f>AND(L1534,N1534)</f>
        <v>0</v>
      </c>
    </row>
    <row r="1535" spans="1:21" ht="20" customHeight="1" x14ac:dyDescent="0.35">
      <c r="A1535" s="13">
        <f>F1535/E1535</f>
        <v>1.5696000000000001</v>
      </c>
      <c r="B1535">
        <v>3013</v>
      </c>
      <c r="C1535" s="3" t="s">
        <v>3013</v>
      </c>
      <c r="D1535" s="3" t="s">
        <v>7123</v>
      </c>
      <c r="E1535" s="5">
        <v>10000</v>
      </c>
      <c r="F1535" s="5">
        <v>15696</v>
      </c>
      <c r="G1535" t="s">
        <v>8219</v>
      </c>
      <c r="H1535" t="s">
        <v>8224</v>
      </c>
      <c r="I1535" t="s">
        <v>8246</v>
      </c>
      <c r="J1535">
        <v>1434917049</v>
      </c>
      <c r="K1535">
        <v>1432325049</v>
      </c>
      <c r="L1535" t="b">
        <v>0</v>
      </c>
      <c r="M1535">
        <v>107</v>
      </c>
      <c r="N1535" t="b">
        <v>1</v>
      </c>
      <c r="O1535" t="s">
        <v>8303</v>
      </c>
      <c r="P1535" s="9">
        <f>IFERROR(F1535/M1535,"NULL")</f>
        <v>146.69158878504672</v>
      </c>
      <c r="Q1535" t="str">
        <f>LEFT(O1535,SEARCH("/",O1535,1)-1)</f>
        <v>theater</v>
      </c>
      <c r="R1535" t="str">
        <f>RIGHT(O1535,LEN(O1535)-SEARCH("/",O1535,1))</f>
        <v>spaces</v>
      </c>
      <c r="S1535" s="17">
        <f>(((K1535/60)/60)/24)+DATE(1970,1,1)</f>
        <v>42146.836215277777</v>
      </c>
      <c r="T1535" s="15">
        <f>(((J1535/60)/60)/24)+DATE(1970,1,1)</f>
        <v>42176.836215277777</v>
      </c>
      <c r="U1535" t="b">
        <f>AND(L1535,N1535)</f>
        <v>0</v>
      </c>
    </row>
    <row r="1536" spans="1:21" ht="20" customHeight="1" x14ac:dyDescent="0.35">
      <c r="A1536" s="13">
        <f>F1536/E1536</f>
        <v>1.13104</v>
      </c>
      <c r="B1536">
        <v>3014</v>
      </c>
      <c r="C1536" s="3" t="s">
        <v>3014</v>
      </c>
      <c r="D1536" s="3" t="s">
        <v>7124</v>
      </c>
      <c r="E1536" s="5">
        <v>25000</v>
      </c>
      <c r="F1536" s="5">
        <v>28276</v>
      </c>
      <c r="G1536" t="s">
        <v>8219</v>
      </c>
      <c r="H1536" t="s">
        <v>8224</v>
      </c>
      <c r="I1536" t="s">
        <v>8246</v>
      </c>
      <c r="J1536">
        <v>1415163600</v>
      </c>
      <c r="K1536">
        <v>1412737080</v>
      </c>
      <c r="L1536" t="b">
        <v>0</v>
      </c>
      <c r="M1536">
        <v>557</v>
      </c>
      <c r="N1536" t="b">
        <v>1</v>
      </c>
      <c r="O1536" t="s">
        <v>8303</v>
      </c>
      <c r="P1536" s="9">
        <f>IFERROR(F1536/M1536,"NULL")</f>
        <v>50.764811490125673</v>
      </c>
      <c r="Q1536" t="str">
        <f>LEFT(O1536,SEARCH("/",O1536,1)-1)</f>
        <v>theater</v>
      </c>
      <c r="R1536" t="str">
        <f>RIGHT(O1536,LEN(O1536)-SEARCH("/",O1536,1))</f>
        <v>spaces</v>
      </c>
      <c r="S1536" s="17">
        <f>(((K1536/60)/60)/24)+DATE(1970,1,1)</f>
        <v>41920.123611111114</v>
      </c>
      <c r="T1536" s="15">
        <f>(((J1536/60)/60)/24)+DATE(1970,1,1)</f>
        <v>41948.208333333336</v>
      </c>
      <c r="U1536" t="b">
        <f>AND(L1536,N1536)</f>
        <v>0</v>
      </c>
    </row>
    <row r="1537" spans="1:21" ht="20" customHeight="1" x14ac:dyDescent="0.35">
      <c r="A1537" s="13">
        <f>F1537/E1537</f>
        <v>1.0317647058823529</v>
      </c>
      <c r="B1537">
        <v>3015</v>
      </c>
      <c r="C1537" s="3" t="s">
        <v>3015</v>
      </c>
      <c r="D1537" s="3" t="s">
        <v>7125</v>
      </c>
      <c r="E1537" s="5">
        <v>3400</v>
      </c>
      <c r="F1537" s="5">
        <v>3508</v>
      </c>
      <c r="G1537" t="s">
        <v>8219</v>
      </c>
      <c r="H1537" t="s">
        <v>8224</v>
      </c>
      <c r="I1537" t="s">
        <v>8246</v>
      </c>
      <c r="J1537">
        <v>1402459200</v>
      </c>
      <c r="K1537">
        <v>1401125238</v>
      </c>
      <c r="L1537" t="b">
        <v>0</v>
      </c>
      <c r="M1537">
        <v>40</v>
      </c>
      <c r="N1537" t="b">
        <v>1</v>
      </c>
      <c r="O1537" t="s">
        <v>8303</v>
      </c>
      <c r="P1537" s="9">
        <f>IFERROR(F1537/M1537,"NULL")</f>
        <v>87.7</v>
      </c>
      <c r="Q1537" t="str">
        <f>LEFT(O1537,SEARCH("/",O1537,1)-1)</f>
        <v>theater</v>
      </c>
      <c r="R1537" t="str">
        <f>RIGHT(O1537,LEN(O1537)-SEARCH("/",O1537,1))</f>
        <v>spaces</v>
      </c>
      <c r="S1537" s="17">
        <f>(((K1537/60)/60)/24)+DATE(1970,1,1)</f>
        <v>41785.72729166667</v>
      </c>
      <c r="T1537" s="15">
        <f>(((J1537/60)/60)/24)+DATE(1970,1,1)</f>
        <v>41801.166666666664</v>
      </c>
      <c r="U1537" t="b">
        <f>AND(L1537,N1537)</f>
        <v>0</v>
      </c>
    </row>
    <row r="1538" spans="1:21" ht="20" customHeight="1" x14ac:dyDescent="0.35">
      <c r="A1538" s="13">
        <f>F1538/E1538</f>
        <v>1.0261176470588236</v>
      </c>
      <c r="B1538">
        <v>3016</v>
      </c>
      <c r="C1538" s="3" t="s">
        <v>3016</v>
      </c>
      <c r="D1538" s="3" t="s">
        <v>7126</v>
      </c>
      <c r="E1538" s="5">
        <v>8500</v>
      </c>
      <c r="F1538" s="5">
        <v>8722</v>
      </c>
      <c r="G1538" t="s">
        <v>8219</v>
      </c>
      <c r="H1538" t="s">
        <v>8224</v>
      </c>
      <c r="I1538" t="s">
        <v>8246</v>
      </c>
      <c r="J1538">
        <v>1405688952</v>
      </c>
      <c r="K1538">
        <v>1400504952</v>
      </c>
      <c r="L1538" t="b">
        <v>0</v>
      </c>
      <c r="M1538">
        <v>36</v>
      </c>
      <c r="N1538" t="b">
        <v>1</v>
      </c>
      <c r="O1538" t="s">
        <v>8303</v>
      </c>
      <c r="P1538" s="9">
        <f>IFERROR(F1538/M1538,"NULL")</f>
        <v>242.27777777777777</v>
      </c>
      <c r="Q1538" t="str">
        <f>LEFT(O1538,SEARCH("/",O1538,1)-1)</f>
        <v>theater</v>
      </c>
      <c r="R1538" t="str">
        <f>RIGHT(O1538,LEN(O1538)-SEARCH("/",O1538,1))</f>
        <v>spaces</v>
      </c>
      <c r="S1538" s="17">
        <f>(((K1538/60)/60)/24)+DATE(1970,1,1)</f>
        <v>41778.548055555555</v>
      </c>
      <c r="T1538" s="15">
        <f>(((J1538/60)/60)/24)+DATE(1970,1,1)</f>
        <v>41838.548055555555</v>
      </c>
      <c r="U1538" t="b">
        <f>AND(L1538,N1538)</f>
        <v>0</v>
      </c>
    </row>
    <row r="1539" spans="1:21" ht="20" customHeight="1" x14ac:dyDescent="0.35">
      <c r="A1539" s="13">
        <f>F1539/E1539</f>
        <v>1.0584090909090909</v>
      </c>
      <c r="B1539">
        <v>3017</v>
      </c>
      <c r="C1539" s="3" t="s">
        <v>3017</v>
      </c>
      <c r="D1539" s="3" t="s">
        <v>7127</v>
      </c>
      <c r="E1539" s="5">
        <v>22000</v>
      </c>
      <c r="F1539" s="5">
        <v>23285</v>
      </c>
      <c r="G1539" t="s">
        <v>8219</v>
      </c>
      <c r="H1539" t="s">
        <v>8224</v>
      </c>
      <c r="I1539" t="s">
        <v>8246</v>
      </c>
      <c r="J1539">
        <v>1408566243</v>
      </c>
      <c r="K1539">
        <v>1405974243</v>
      </c>
      <c r="L1539" t="b">
        <v>0</v>
      </c>
      <c r="M1539">
        <v>159</v>
      </c>
      <c r="N1539" t="b">
        <v>1</v>
      </c>
      <c r="O1539" t="s">
        <v>8303</v>
      </c>
      <c r="P1539" s="9">
        <f>IFERROR(F1539/M1539,"NULL")</f>
        <v>146.44654088050314</v>
      </c>
      <c r="Q1539" t="str">
        <f>LEFT(O1539,SEARCH("/",O1539,1)-1)</f>
        <v>theater</v>
      </c>
      <c r="R1539" t="str">
        <f>RIGHT(O1539,LEN(O1539)-SEARCH("/",O1539,1))</f>
        <v>spaces</v>
      </c>
      <c r="S1539" s="17">
        <f>(((K1539/60)/60)/24)+DATE(1970,1,1)</f>
        <v>41841.850034722222</v>
      </c>
      <c r="T1539" s="15">
        <f>(((J1539/60)/60)/24)+DATE(1970,1,1)</f>
        <v>41871.850034722222</v>
      </c>
      <c r="U1539" t="b">
        <f>AND(L1539,N1539)</f>
        <v>0</v>
      </c>
    </row>
    <row r="1540" spans="1:21" ht="20" customHeight="1" x14ac:dyDescent="0.35">
      <c r="A1540" s="13">
        <f>F1540/E1540</f>
        <v>1.0071428571428571</v>
      </c>
      <c r="B1540">
        <v>3018</v>
      </c>
      <c r="C1540" s="3" t="s">
        <v>3018</v>
      </c>
      <c r="D1540" s="3" t="s">
        <v>7128</v>
      </c>
      <c r="E1540" s="5">
        <v>4200</v>
      </c>
      <c r="F1540" s="5">
        <v>4230</v>
      </c>
      <c r="G1540" t="s">
        <v>8219</v>
      </c>
      <c r="H1540" t="s">
        <v>8230</v>
      </c>
      <c r="I1540" t="s">
        <v>8249</v>
      </c>
      <c r="J1540">
        <v>1437429600</v>
      </c>
      <c r="K1540">
        <v>1433747376</v>
      </c>
      <c r="L1540" t="b">
        <v>0</v>
      </c>
      <c r="M1540">
        <v>41</v>
      </c>
      <c r="N1540" t="b">
        <v>1</v>
      </c>
      <c r="O1540" t="s">
        <v>8303</v>
      </c>
      <c r="P1540" s="9">
        <f>IFERROR(F1540/M1540,"NULL")</f>
        <v>103.17073170731707</v>
      </c>
      <c r="Q1540" t="str">
        <f>LEFT(O1540,SEARCH("/",O1540,1)-1)</f>
        <v>theater</v>
      </c>
      <c r="R1540" t="str">
        <f>RIGHT(O1540,LEN(O1540)-SEARCH("/",O1540,1))</f>
        <v>spaces</v>
      </c>
      <c r="S1540" s="17">
        <f>(((K1540/60)/60)/24)+DATE(1970,1,1)</f>
        <v>42163.29833333334</v>
      </c>
      <c r="T1540" s="15">
        <f>(((J1540/60)/60)/24)+DATE(1970,1,1)</f>
        <v>42205.916666666672</v>
      </c>
      <c r="U1540" t="b">
        <f>AND(L1540,N1540)</f>
        <v>0</v>
      </c>
    </row>
    <row r="1541" spans="1:21" ht="20" customHeight="1" x14ac:dyDescent="0.35">
      <c r="A1541" s="13">
        <f>F1541/E1541</f>
        <v>1.2123333333333333</v>
      </c>
      <c r="B1541">
        <v>3019</v>
      </c>
      <c r="C1541" s="3" t="s">
        <v>3019</v>
      </c>
      <c r="D1541" s="3" t="s">
        <v>7129</v>
      </c>
      <c r="E1541" s="5">
        <v>15000</v>
      </c>
      <c r="F1541" s="5">
        <v>18185</v>
      </c>
      <c r="G1541" t="s">
        <v>8219</v>
      </c>
      <c r="H1541" t="s">
        <v>8224</v>
      </c>
      <c r="I1541" t="s">
        <v>8246</v>
      </c>
      <c r="J1541">
        <v>1401159600</v>
      </c>
      <c r="K1541">
        <v>1398801620</v>
      </c>
      <c r="L1541" t="b">
        <v>0</v>
      </c>
      <c r="M1541">
        <v>226</v>
      </c>
      <c r="N1541" t="b">
        <v>1</v>
      </c>
      <c r="O1541" t="s">
        <v>8303</v>
      </c>
      <c r="P1541" s="9">
        <f>IFERROR(F1541/M1541,"NULL")</f>
        <v>80.464601769911511</v>
      </c>
      <c r="Q1541" t="str">
        <f>LEFT(O1541,SEARCH("/",O1541,1)-1)</f>
        <v>theater</v>
      </c>
      <c r="R1541" t="str">
        <f>RIGHT(O1541,LEN(O1541)-SEARCH("/",O1541,1))</f>
        <v>spaces</v>
      </c>
      <c r="S1541" s="17">
        <f>(((K1541/60)/60)/24)+DATE(1970,1,1)</f>
        <v>41758.833564814813</v>
      </c>
      <c r="T1541" s="15">
        <f>(((J1541/60)/60)/24)+DATE(1970,1,1)</f>
        <v>41786.125</v>
      </c>
      <c r="U1541" t="b">
        <f>AND(L1541,N1541)</f>
        <v>0</v>
      </c>
    </row>
    <row r="1542" spans="1:21" ht="20" customHeight="1" x14ac:dyDescent="0.35">
      <c r="A1542" s="13">
        <f>F1542/E1542</f>
        <v>1.0057142857142858</v>
      </c>
      <c r="B1542">
        <v>3020</v>
      </c>
      <c r="C1542" s="3" t="s">
        <v>3020</v>
      </c>
      <c r="D1542" s="3" t="s">
        <v>7130</v>
      </c>
      <c r="E1542" s="5">
        <v>7000</v>
      </c>
      <c r="F1542" s="5">
        <v>7040</v>
      </c>
      <c r="G1542" t="s">
        <v>8219</v>
      </c>
      <c r="H1542" t="s">
        <v>8224</v>
      </c>
      <c r="I1542" t="s">
        <v>8246</v>
      </c>
      <c r="J1542">
        <v>1439583533</v>
      </c>
      <c r="K1542">
        <v>1434399533</v>
      </c>
      <c r="L1542" t="b">
        <v>0</v>
      </c>
      <c r="M1542">
        <v>30</v>
      </c>
      <c r="N1542" t="b">
        <v>1</v>
      </c>
      <c r="O1542" t="s">
        <v>8303</v>
      </c>
      <c r="P1542" s="9">
        <f>IFERROR(F1542/M1542,"NULL")</f>
        <v>234.66666666666666</v>
      </c>
      <c r="Q1542" t="str">
        <f>LEFT(O1542,SEARCH("/",O1542,1)-1)</f>
        <v>theater</v>
      </c>
      <c r="R1542" t="str">
        <f>RIGHT(O1542,LEN(O1542)-SEARCH("/",O1542,1))</f>
        <v>spaces</v>
      </c>
      <c r="S1542" s="17">
        <f>(((K1542/60)/60)/24)+DATE(1970,1,1)</f>
        <v>42170.846446759257</v>
      </c>
      <c r="T1542" s="15">
        <f>(((J1542/60)/60)/24)+DATE(1970,1,1)</f>
        <v>42230.846446759257</v>
      </c>
      <c r="U1542" t="b">
        <f>AND(L1542,N1542)</f>
        <v>0</v>
      </c>
    </row>
    <row r="1543" spans="1:21" ht="20" customHeight="1" x14ac:dyDescent="0.35">
      <c r="A1543" s="13">
        <f>F1543/E1543</f>
        <v>1.1602222222222223</v>
      </c>
      <c r="B1543">
        <v>3021</v>
      </c>
      <c r="C1543" s="3" t="s">
        <v>3021</v>
      </c>
      <c r="D1543" s="3" t="s">
        <v>7131</v>
      </c>
      <c r="E1543" s="5">
        <v>4500</v>
      </c>
      <c r="F1543" s="5">
        <v>5221</v>
      </c>
      <c r="G1543" t="s">
        <v>8219</v>
      </c>
      <c r="H1543" t="s">
        <v>8224</v>
      </c>
      <c r="I1543" t="s">
        <v>8246</v>
      </c>
      <c r="J1543">
        <v>1479794340</v>
      </c>
      <c r="K1543">
        <v>1476715869</v>
      </c>
      <c r="L1543" t="b">
        <v>0</v>
      </c>
      <c r="M1543">
        <v>103</v>
      </c>
      <c r="N1543" t="b">
        <v>1</v>
      </c>
      <c r="O1543" t="s">
        <v>8303</v>
      </c>
      <c r="P1543" s="9">
        <f>IFERROR(F1543/M1543,"NULL")</f>
        <v>50.689320388349515</v>
      </c>
      <c r="Q1543" t="str">
        <f>LEFT(O1543,SEARCH("/",O1543,1)-1)</f>
        <v>theater</v>
      </c>
      <c r="R1543" t="str">
        <f>RIGHT(O1543,LEN(O1543)-SEARCH("/",O1543,1))</f>
        <v>spaces</v>
      </c>
      <c r="S1543" s="17">
        <f>(((K1543/60)/60)/24)+DATE(1970,1,1)</f>
        <v>42660.618854166663</v>
      </c>
      <c r="T1543" s="15">
        <f>(((J1543/60)/60)/24)+DATE(1970,1,1)</f>
        <v>42696.249305555553</v>
      </c>
      <c r="U1543" t="b">
        <f>AND(L1543,N1543)</f>
        <v>0</v>
      </c>
    </row>
    <row r="1544" spans="1:21" ht="20" customHeight="1" x14ac:dyDescent="0.35">
      <c r="A1544" s="13">
        <f>F1544/E1544</f>
        <v>1.0087999999999999</v>
      </c>
      <c r="B1544">
        <v>3022</v>
      </c>
      <c r="C1544" s="3" t="s">
        <v>3022</v>
      </c>
      <c r="D1544" s="3" t="s">
        <v>7132</v>
      </c>
      <c r="E1544" s="5">
        <v>10000</v>
      </c>
      <c r="F1544" s="5">
        <v>10088</v>
      </c>
      <c r="G1544" t="s">
        <v>8219</v>
      </c>
      <c r="H1544" t="s">
        <v>8224</v>
      </c>
      <c r="I1544" t="s">
        <v>8246</v>
      </c>
      <c r="J1544">
        <v>1472338409</v>
      </c>
      <c r="K1544">
        <v>1468450409</v>
      </c>
      <c r="L1544" t="b">
        <v>0</v>
      </c>
      <c r="M1544">
        <v>62</v>
      </c>
      <c r="N1544" t="b">
        <v>1</v>
      </c>
      <c r="O1544" t="s">
        <v>8303</v>
      </c>
      <c r="P1544" s="9">
        <f>IFERROR(F1544/M1544,"NULL")</f>
        <v>162.70967741935485</v>
      </c>
      <c r="Q1544" t="str">
        <f>LEFT(O1544,SEARCH("/",O1544,1)-1)</f>
        <v>theater</v>
      </c>
      <c r="R1544" t="str">
        <f>RIGHT(O1544,LEN(O1544)-SEARCH("/",O1544,1))</f>
        <v>spaces</v>
      </c>
      <c r="S1544" s="17">
        <f>(((K1544/60)/60)/24)+DATE(1970,1,1)</f>
        <v>42564.95380787037</v>
      </c>
      <c r="T1544" s="15">
        <f>(((J1544/60)/60)/24)+DATE(1970,1,1)</f>
        <v>42609.95380787037</v>
      </c>
      <c r="U1544" t="b">
        <f>AND(L1544,N1544)</f>
        <v>0</v>
      </c>
    </row>
    <row r="1545" spans="1:21" ht="20" customHeight="1" x14ac:dyDescent="0.35">
      <c r="A1545" s="13">
        <f>F1545/E1545</f>
        <v>1.03</v>
      </c>
      <c r="B1545">
        <v>3023</v>
      </c>
      <c r="C1545" s="3" t="s">
        <v>3023</v>
      </c>
      <c r="D1545" s="3" t="s">
        <v>7133</v>
      </c>
      <c r="E1545" s="5">
        <v>700</v>
      </c>
      <c r="F1545" s="5">
        <v>721</v>
      </c>
      <c r="G1545" t="s">
        <v>8219</v>
      </c>
      <c r="H1545" t="s">
        <v>8225</v>
      </c>
      <c r="I1545" t="s">
        <v>8247</v>
      </c>
      <c r="J1545">
        <v>1434039186</v>
      </c>
      <c r="K1545">
        <v>1430151186</v>
      </c>
      <c r="L1545" t="b">
        <v>0</v>
      </c>
      <c r="M1545">
        <v>6</v>
      </c>
      <c r="N1545" t="b">
        <v>1</v>
      </c>
      <c r="O1545" t="s">
        <v>8303</v>
      </c>
      <c r="P1545" s="9">
        <f>IFERROR(F1545/M1545,"NULL")</f>
        <v>120.16666666666667</v>
      </c>
      <c r="Q1545" t="str">
        <f>LEFT(O1545,SEARCH("/",O1545,1)-1)</f>
        <v>theater</v>
      </c>
      <c r="R1545" t="str">
        <f>RIGHT(O1545,LEN(O1545)-SEARCH("/",O1545,1))</f>
        <v>spaces</v>
      </c>
      <c r="S1545" s="17">
        <f>(((K1545/60)/60)/24)+DATE(1970,1,1)</f>
        <v>42121.675763888896</v>
      </c>
      <c r="T1545" s="15">
        <f>(((J1545/60)/60)/24)+DATE(1970,1,1)</f>
        <v>42166.675763888896</v>
      </c>
      <c r="U1545" t="b">
        <f>AND(L1545,N1545)</f>
        <v>0</v>
      </c>
    </row>
    <row r="1546" spans="1:21" ht="20" customHeight="1" x14ac:dyDescent="0.35">
      <c r="A1546" s="13">
        <f>F1546/E1546</f>
        <v>2.4641999999999999</v>
      </c>
      <c r="B1546">
        <v>3024</v>
      </c>
      <c r="C1546" s="3" t="s">
        <v>3024</v>
      </c>
      <c r="D1546" s="3" t="s">
        <v>7134</v>
      </c>
      <c r="E1546" s="5">
        <v>5000</v>
      </c>
      <c r="F1546" s="5">
        <v>12321</v>
      </c>
      <c r="G1546" t="s">
        <v>8219</v>
      </c>
      <c r="H1546" t="s">
        <v>8224</v>
      </c>
      <c r="I1546" t="s">
        <v>8246</v>
      </c>
      <c r="J1546">
        <v>1349567475</v>
      </c>
      <c r="K1546">
        <v>1346975475</v>
      </c>
      <c r="L1546" t="b">
        <v>0</v>
      </c>
      <c r="M1546">
        <v>182</v>
      </c>
      <c r="N1546" t="b">
        <v>1</v>
      </c>
      <c r="O1546" t="s">
        <v>8303</v>
      </c>
      <c r="P1546" s="9">
        <f>IFERROR(F1546/M1546,"NULL")</f>
        <v>67.697802197802204</v>
      </c>
      <c r="Q1546" t="str">
        <f>LEFT(O1546,SEARCH("/",O1546,1)-1)</f>
        <v>theater</v>
      </c>
      <c r="R1546" t="str">
        <f>RIGHT(O1546,LEN(O1546)-SEARCH("/",O1546,1))</f>
        <v>spaces</v>
      </c>
      <c r="S1546" s="17">
        <f>(((K1546/60)/60)/24)+DATE(1970,1,1)</f>
        <v>41158.993923611109</v>
      </c>
      <c r="T1546" s="15">
        <f>(((J1546/60)/60)/24)+DATE(1970,1,1)</f>
        <v>41188.993923611109</v>
      </c>
      <c r="U1546" t="b">
        <f>AND(L1546,N1546)</f>
        <v>0</v>
      </c>
    </row>
    <row r="1547" spans="1:21" ht="20" customHeight="1" x14ac:dyDescent="0.35">
      <c r="A1547" s="13">
        <f>F1547/E1547</f>
        <v>3.0219999999999998</v>
      </c>
      <c r="B1547">
        <v>3025</v>
      </c>
      <c r="C1547" s="3" t="s">
        <v>3025</v>
      </c>
      <c r="D1547" s="3" t="s">
        <v>7135</v>
      </c>
      <c r="E1547" s="5">
        <v>2500</v>
      </c>
      <c r="F1547" s="5">
        <v>7555</v>
      </c>
      <c r="G1547" t="s">
        <v>8219</v>
      </c>
      <c r="H1547" t="s">
        <v>8225</v>
      </c>
      <c r="I1547" t="s">
        <v>8247</v>
      </c>
      <c r="J1547">
        <v>1401465600</v>
      </c>
      <c r="K1547">
        <v>1399032813</v>
      </c>
      <c r="L1547" t="b">
        <v>0</v>
      </c>
      <c r="M1547">
        <v>145</v>
      </c>
      <c r="N1547" t="b">
        <v>1</v>
      </c>
      <c r="O1547" t="s">
        <v>8303</v>
      </c>
      <c r="P1547" s="9">
        <f>IFERROR(F1547/M1547,"NULL")</f>
        <v>52.103448275862071</v>
      </c>
      <c r="Q1547" t="str">
        <f>LEFT(O1547,SEARCH("/",O1547,1)-1)</f>
        <v>theater</v>
      </c>
      <c r="R1547" t="str">
        <f>RIGHT(O1547,LEN(O1547)-SEARCH("/",O1547,1))</f>
        <v>spaces</v>
      </c>
      <c r="S1547" s="17">
        <f>(((K1547/60)/60)/24)+DATE(1970,1,1)</f>
        <v>41761.509409722225</v>
      </c>
      <c r="T1547" s="15">
        <f>(((J1547/60)/60)/24)+DATE(1970,1,1)</f>
        <v>41789.666666666664</v>
      </c>
      <c r="U1547" t="b">
        <f>AND(L1547,N1547)</f>
        <v>0</v>
      </c>
    </row>
    <row r="1548" spans="1:21" ht="20" customHeight="1" x14ac:dyDescent="0.35">
      <c r="A1548" s="13">
        <f>F1548/E1548</f>
        <v>1.4333333333333333</v>
      </c>
      <c r="B1548">
        <v>3026</v>
      </c>
      <c r="C1548" s="3" t="s">
        <v>3026</v>
      </c>
      <c r="D1548" s="3" t="s">
        <v>7136</v>
      </c>
      <c r="E1548" s="5">
        <v>900</v>
      </c>
      <c r="F1548" s="5">
        <v>1290</v>
      </c>
      <c r="G1548" t="s">
        <v>8219</v>
      </c>
      <c r="H1548" t="s">
        <v>8225</v>
      </c>
      <c r="I1548" t="s">
        <v>8247</v>
      </c>
      <c r="J1548">
        <v>1488538892</v>
      </c>
      <c r="K1548">
        <v>1487329292</v>
      </c>
      <c r="L1548" t="b">
        <v>0</v>
      </c>
      <c r="M1548">
        <v>25</v>
      </c>
      <c r="N1548" t="b">
        <v>1</v>
      </c>
      <c r="O1548" t="s">
        <v>8303</v>
      </c>
      <c r="P1548" s="9">
        <f>IFERROR(F1548/M1548,"NULL")</f>
        <v>51.6</v>
      </c>
      <c r="Q1548" t="str">
        <f>LEFT(O1548,SEARCH("/",O1548,1)-1)</f>
        <v>theater</v>
      </c>
      <c r="R1548" t="str">
        <f>RIGHT(O1548,LEN(O1548)-SEARCH("/",O1548,1))</f>
        <v>spaces</v>
      </c>
      <c r="S1548" s="17">
        <f>(((K1548/60)/60)/24)+DATE(1970,1,1)</f>
        <v>42783.459398148145</v>
      </c>
      <c r="T1548" s="15">
        <f>(((J1548/60)/60)/24)+DATE(1970,1,1)</f>
        <v>42797.459398148145</v>
      </c>
      <c r="U1548" t="b">
        <f>AND(L1548,N1548)</f>
        <v>0</v>
      </c>
    </row>
    <row r="1549" spans="1:21" ht="20" customHeight="1" x14ac:dyDescent="0.35">
      <c r="A1549" s="13">
        <f>F1549/E1549</f>
        <v>1.3144</v>
      </c>
      <c r="B1549">
        <v>3027</v>
      </c>
      <c r="C1549" s="3" t="s">
        <v>3027</v>
      </c>
      <c r="D1549" s="3" t="s">
        <v>7137</v>
      </c>
      <c r="E1549" s="5">
        <v>40000</v>
      </c>
      <c r="F1549" s="5">
        <v>52576</v>
      </c>
      <c r="G1549" t="s">
        <v>8219</v>
      </c>
      <c r="H1549" t="s">
        <v>8224</v>
      </c>
      <c r="I1549" t="s">
        <v>8246</v>
      </c>
      <c r="J1549">
        <v>1426866851</v>
      </c>
      <c r="K1549">
        <v>1424278451</v>
      </c>
      <c r="L1549" t="b">
        <v>0</v>
      </c>
      <c r="M1549">
        <v>320</v>
      </c>
      <c r="N1549" t="b">
        <v>1</v>
      </c>
      <c r="O1549" t="s">
        <v>8303</v>
      </c>
      <c r="P1549" s="9">
        <f>IFERROR(F1549/M1549,"NULL")</f>
        <v>164.3</v>
      </c>
      <c r="Q1549" t="str">
        <f>LEFT(O1549,SEARCH("/",O1549,1)-1)</f>
        <v>theater</v>
      </c>
      <c r="R1549" t="str">
        <f>RIGHT(O1549,LEN(O1549)-SEARCH("/",O1549,1))</f>
        <v>spaces</v>
      </c>
      <c r="S1549" s="17">
        <f>(((K1549/60)/60)/24)+DATE(1970,1,1)</f>
        <v>42053.704293981486</v>
      </c>
      <c r="T1549" s="15">
        <f>(((J1549/60)/60)/24)+DATE(1970,1,1)</f>
        <v>42083.662627314814</v>
      </c>
      <c r="U1549" t="b">
        <f>AND(L1549,N1549)</f>
        <v>0</v>
      </c>
    </row>
    <row r="1550" spans="1:21" ht="20" customHeight="1" x14ac:dyDescent="0.35">
      <c r="A1550" s="13">
        <f>F1550/E1550</f>
        <v>1.6801999999999999</v>
      </c>
      <c r="B1550">
        <v>3028</v>
      </c>
      <c r="C1550" s="3" t="s">
        <v>3028</v>
      </c>
      <c r="D1550" s="3" t="s">
        <v>7138</v>
      </c>
      <c r="E1550" s="5">
        <v>5000</v>
      </c>
      <c r="F1550" s="5">
        <v>8401</v>
      </c>
      <c r="G1550" t="s">
        <v>8219</v>
      </c>
      <c r="H1550" t="s">
        <v>8224</v>
      </c>
      <c r="I1550" t="s">
        <v>8246</v>
      </c>
      <c r="J1550">
        <v>1471242025</v>
      </c>
      <c r="K1550">
        <v>1468650025</v>
      </c>
      <c r="L1550" t="b">
        <v>0</v>
      </c>
      <c r="M1550">
        <v>99</v>
      </c>
      <c r="N1550" t="b">
        <v>1</v>
      </c>
      <c r="O1550" t="s">
        <v>8303</v>
      </c>
      <c r="P1550" s="9">
        <f>IFERROR(F1550/M1550,"NULL")</f>
        <v>84.858585858585855</v>
      </c>
      <c r="Q1550" t="str">
        <f>LEFT(O1550,SEARCH("/",O1550,1)-1)</f>
        <v>theater</v>
      </c>
      <c r="R1550" t="str">
        <f>RIGHT(O1550,LEN(O1550)-SEARCH("/",O1550,1))</f>
        <v>spaces</v>
      </c>
      <c r="S1550" s="17">
        <f>(((K1550/60)/60)/24)+DATE(1970,1,1)</f>
        <v>42567.264178240745</v>
      </c>
      <c r="T1550" s="15">
        <f>(((J1550/60)/60)/24)+DATE(1970,1,1)</f>
        <v>42597.264178240745</v>
      </c>
      <c r="U1550" t="b">
        <f>AND(L1550,N1550)</f>
        <v>0</v>
      </c>
    </row>
    <row r="1551" spans="1:21" ht="20" customHeight="1" x14ac:dyDescent="0.35">
      <c r="A1551" s="13">
        <f>F1551/E1551</f>
        <v>1.0967666666666667</v>
      </c>
      <c r="B1551">
        <v>3029</v>
      </c>
      <c r="C1551" s="3" t="s">
        <v>3029</v>
      </c>
      <c r="D1551" s="3" t="s">
        <v>7139</v>
      </c>
      <c r="E1551" s="5">
        <v>30000</v>
      </c>
      <c r="F1551" s="5">
        <v>32903</v>
      </c>
      <c r="G1551" t="s">
        <v>8219</v>
      </c>
      <c r="H1551" t="s">
        <v>8224</v>
      </c>
      <c r="I1551" t="s">
        <v>8246</v>
      </c>
      <c r="J1551">
        <v>1416285300</v>
      </c>
      <c r="K1551">
        <v>1413824447</v>
      </c>
      <c r="L1551" t="b">
        <v>0</v>
      </c>
      <c r="M1551">
        <v>348</v>
      </c>
      <c r="N1551" t="b">
        <v>1</v>
      </c>
      <c r="O1551" t="s">
        <v>8303</v>
      </c>
      <c r="P1551" s="9">
        <f>IFERROR(F1551/M1551,"NULL")</f>
        <v>94.548850574712645</v>
      </c>
      <c r="Q1551" t="str">
        <f>LEFT(O1551,SEARCH("/",O1551,1)-1)</f>
        <v>theater</v>
      </c>
      <c r="R1551" t="str">
        <f>RIGHT(O1551,LEN(O1551)-SEARCH("/",O1551,1))</f>
        <v>spaces</v>
      </c>
      <c r="S1551" s="17">
        <f>(((K1551/60)/60)/24)+DATE(1970,1,1)</f>
        <v>41932.708877314813</v>
      </c>
      <c r="T1551" s="15">
        <f>(((J1551/60)/60)/24)+DATE(1970,1,1)</f>
        <v>41961.190972222219</v>
      </c>
      <c r="U1551" t="b">
        <f>AND(L1551,N1551)</f>
        <v>0</v>
      </c>
    </row>
    <row r="1552" spans="1:21" ht="20" customHeight="1" x14ac:dyDescent="0.35">
      <c r="A1552" s="13">
        <f>F1552/E1552</f>
        <v>1.0668571428571429</v>
      </c>
      <c r="B1552">
        <v>3030</v>
      </c>
      <c r="C1552" s="3" t="s">
        <v>3030</v>
      </c>
      <c r="D1552" s="3" t="s">
        <v>7140</v>
      </c>
      <c r="E1552" s="5">
        <v>1750</v>
      </c>
      <c r="F1552" s="5">
        <v>1867</v>
      </c>
      <c r="G1552" t="s">
        <v>8219</v>
      </c>
      <c r="H1552" t="s">
        <v>8224</v>
      </c>
      <c r="I1552" t="s">
        <v>8246</v>
      </c>
      <c r="J1552">
        <v>1442426171</v>
      </c>
      <c r="K1552">
        <v>1439834171</v>
      </c>
      <c r="L1552" t="b">
        <v>0</v>
      </c>
      <c r="M1552">
        <v>41</v>
      </c>
      <c r="N1552" t="b">
        <v>1</v>
      </c>
      <c r="O1552" t="s">
        <v>8303</v>
      </c>
      <c r="P1552" s="9">
        <f>IFERROR(F1552/M1552,"NULL")</f>
        <v>45.536585365853661</v>
      </c>
      <c r="Q1552" t="str">
        <f>LEFT(O1552,SEARCH("/",O1552,1)-1)</f>
        <v>theater</v>
      </c>
      <c r="R1552" t="str">
        <f>RIGHT(O1552,LEN(O1552)-SEARCH("/",O1552,1))</f>
        <v>spaces</v>
      </c>
      <c r="S1552" s="17">
        <f>(((K1552/60)/60)/24)+DATE(1970,1,1)</f>
        <v>42233.747349537036</v>
      </c>
      <c r="T1552" s="15">
        <f>(((J1552/60)/60)/24)+DATE(1970,1,1)</f>
        <v>42263.747349537036</v>
      </c>
      <c r="U1552" t="b">
        <f>AND(L1552,N1552)</f>
        <v>0</v>
      </c>
    </row>
    <row r="1553" spans="1:21" ht="20" customHeight="1" x14ac:dyDescent="0.35">
      <c r="A1553" s="13">
        <f>F1553/E1553</f>
        <v>1</v>
      </c>
      <c r="B1553">
        <v>3031</v>
      </c>
      <c r="C1553" s="3" t="s">
        <v>3031</v>
      </c>
      <c r="D1553" s="3" t="s">
        <v>7141</v>
      </c>
      <c r="E1553" s="5">
        <v>1500</v>
      </c>
      <c r="F1553" s="5">
        <v>1500</v>
      </c>
      <c r="G1553" t="s">
        <v>8219</v>
      </c>
      <c r="H1553" t="s">
        <v>8224</v>
      </c>
      <c r="I1553" t="s">
        <v>8246</v>
      </c>
      <c r="J1553">
        <v>1476479447</v>
      </c>
      <c r="K1553">
        <v>1471295447</v>
      </c>
      <c r="L1553" t="b">
        <v>0</v>
      </c>
      <c r="M1553">
        <v>29</v>
      </c>
      <c r="N1553" t="b">
        <v>1</v>
      </c>
      <c r="O1553" t="s">
        <v>8303</v>
      </c>
      <c r="P1553" s="9">
        <f>IFERROR(F1553/M1553,"NULL")</f>
        <v>51.724137931034484</v>
      </c>
      <c r="Q1553" t="str">
        <f>LEFT(O1553,SEARCH("/",O1553,1)-1)</f>
        <v>theater</v>
      </c>
      <c r="R1553" t="str">
        <f>RIGHT(O1553,LEN(O1553)-SEARCH("/",O1553,1))</f>
        <v>spaces</v>
      </c>
      <c r="S1553" s="17">
        <f>(((K1553/60)/60)/24)+DATE(1970,1,1)</f>
        <v>42597.882488425923</v>
      </c>
      <c r="T1553" s="15">
        <f>(((J1553/60)/60)/24)+DATE(1970,1,1)</f>
        <v>42657.882488425923</v>
      </c>
      <c r="U1553" t="b">
        <f>AND(L1553,N1553)</f>
        <v>0</v>
      </c>
    </row>
    <row r="1554" spans="1:21" ht="20" customHeight="1" x14ac:dyDescent="0.35">
      <c r="A1554" s="13">
        <f>F1554/E1554</f>
        <v>1.272</v>
      </c>
      <c r="B1554">
        <v>3032</v>
      </c>
      <c r="C1554" s="3" t="s">
        <v>3032</v>
      </c>
      <c r="D1554" s="3" t="s">
        <v>7142</v>
      </c>
      <c r="E1554" s="5">
        <v>1000</v>
      </c>
      <c r="F1554" s="5">
        <v>1272</v>
      </c>
      <c r="G1554" t="s">
        <v>8219</v>
      </c>
      <c r="H1554" t="s">
        <v>8224</v>
      </c>
      <c r="I1554" t="s">
        <v>8246</v>
      </c>
      <c r="J1554">
        <v>1441933459</v>
      </c>
      <c r="K1554">
        <v>1439341459</v>
      </c>
      <c r="L1554" t="b">
        <v>0</v>
      </c>
      <c r="M1554">
        <v>25</v>
      </c>
      <c r="N1554" t="b">
        <v>1</v>
      </c>
      <c r="O1554" t="s">
        <v>8303</v>
      </c>
      <c r="P1554" s="9">
        <f>IFERROR(F1554/M1554,"NULL")</f>
        <v>50.88</v>
      </c>
      <c r="Q1554" t="str">
        <f>LEFT(O1554,SEARCH("/",O1554,1)-1)</f>
        <v>theater</v>
      </c>
      <c r="R1554" t="str">
        <f>RIGHT(O1554,LEN(O1554)-SEARCH("/",O1554,1))</f>
        <v>spaces</v>
      </c>
      <c r="S1554" s="17">
        <f>(((K1554/60)/60)/24)+DATE(1970,1,1)</f>
        <v>42228.044664351852</v>
      </c>
      <c r="T1554" s="15">
        <f>(((J1554/60)/60)/24)+DATE(1970,1,1)</f>
        <v>42258.044664351852</v>
      </c>
      <c r="U1554" t="b">
        <f>AND(L1554,N1554)</f>
        <v>0</v>
      </c>
    </row>
    <row r="1555" spans="1:21" ht="20" customHeight="1" x14ac:dyDescent="0.35">
      <c r="A1555" s="13">
        <f>F1555/E1555</f>
        <v>1.4653333333333334</v>
      </c>
      <c r="B1555">
        <v>3033</v>
      </c>
      <c r="C1555" s="3" t="s">
        <v>3033</v>
      </c>
      <c r="D1555" s="3" t="s">
        <v>7143</v>
      </c>
      <c r="E1555" s="5">
        <v>3000</v>
      </c>
      <c r="F1555" s="5">
        <v>4396</v>
      </c>
      <c r="G1555" t="s">
        <v>8219</v>
      </c>
      <c r="H1555" t="s">
        <v>8224</v>
      </c>
      <c r="I1555" t="s">
        <v>8246</v>
      </c>
      <c r="J1555">
        <v>1471487925</v>
      </c>
      <c r="K1555">
        <v>1468895925</v>
      </c>
      <c r="L1555" t="b">
        <v>0</v>
      </c>
      <c r="M1555">
        <v>23</v>
      </c>
      <c r="N1555" t="b">
        <v>1</v>
      </c>
      <c r="O1555" t="s">
        <v>8303</v>
      </c>
      <c r="P1555" s="9">
        <f>IFERROR(F1555/M1555,"NULL")</f>
        <v>191.13043478260869</v>
      </c>
      <c r="Q1555" t="str">
        <f>LEFT(O1555,SEARCH("/",O1555,1)-1)</f>
        <v>theater</v>
      </c>
      <c r="R1555" t="str">
        <f>RIGHT(O1555,LEN(O1555)-SEARCH("/",O1555,1))</f>
        <v>spaces</v>
      </c>
      <c r="S1555" s="17">
        <f>(((K1555/60)/60)/24)+DATE(1970,1,1)</f>
        <v>42570.110243055555</v>
      </c>
      <c r="T1555" s="15">
        <f>(((J1555/60)/60)/24)+DATE(1970,1,1)</f>
        <v>42600.110243055555</v>
      </c>
      <c r="U1555" t="b">
        <f>AND(L1555,N1555)</f>
        <v>0</v>
      </c>
    </row>
    <row r="1556" spans="1:21" ht="20" customHeight="1" x14ac:dyDescent="0.35">
      <c r="A1556" s="13">
        <f>F1556/E1556</f>
        <v>1.1253599999999999</v>
      </c>
      <c r="B1556">
        <v>3034</v>
      </c>
      <c r="C1556" s="3" t="s">
        <v>3034</v>
      </c>
      <c r="D1556" s="3" t="s">
        <v>7144</v>
      </c>
      <c r="E1556" s="5">
        <v>100000</v>
      </c>
      <c r="F1556" s="5">
        <v>112536</v>
      </c>
      <c r="G1556" t="s">
        <v>8219</v>
      </c>
      <c r="H1556" t="s">
        <v>8224</v>
      </c>
      <c r="I1556" t="s">
        <v>8246</v>
      </c>
      <c r="J1556">
        <v>1477972740</v>
      </c>
      <c r="K1556">
        <v>1475326255</v>
      </c>
      <c r="L1556" t="b">
        <v>0</v>
      </c>
      <c r="M1556">
        <v>1260</v>
      </c>
      <c r="N1556" t="b">
        <v>1</v>
      </c>
      <c r="O1556" t="s">
        <v>8303</v>
      </c>
      <c r="P1556" s="9">
        <f>IFERROR(F1556/M1556,"NULL")</f>
        <v>89.314285714285717</v>
      </c>
      <c r="Q1556" t="str">
        <f>LEFT(O1556,SEARCH("/",O1556,1)-1)</f>
        <v>theater</v>
      </c>
      <c r="R1556" t="str">
        <f>RIGHT(O1556,LEN(O1556)-SEARCH("/",O1556,1))</f>
        <v>spaces</v>
      </c>
      <c r="S1556" s="17">
        <f>(((K1556/60)/60)/24)+DATE(1970,1,1)</f>
        <v>42644.535358796296</v>
      </c>
      <c r="T1556" s="15">
        <f>(((J1556/60)/60)/24)+DATE(1970,1,1)</f>
        <v>42675.165972222225</v>
      </c>
      <c r="U1556" t="b">
        <f>AND(L1556,N1556)</f>
        <v>0</v>
      </c>
    </row>
    <row r="1557" spans="1:21" ht="20" customHeight="1" x14ac:dyDescent="0.35">
      <c r="A1557" s="13">
        <f>F1557/E1557</f>
        <v>1.0878684000000001</v>
      </c>
      <c r="B1557">
        <v>3035</v>
      </c>
      <c r="C1557" s="3" t="s">
        <v>3035</v>
      </c>
      <c r="D1557" s="3" t="s">
        <v>7145</v>
      </c>
      <c r="E1557" s="5">
        <v>25000</v>
      </c>
      <c r="F1557" s="5">
        <v>27196.71</v>
      </c>
      <c r="G1557" t="s">
        <v>8219</v>
      </c>
      <c r="H1557" t="s">
        <v>8224</v>
      </c>
      <c r="I1557" t="s">
        <v>8246</v>
      </c>
      <c r="J1557">
        <v>1367674009</v>
      </c>
      <c r="K1557">
        <v>1365082009</v>
      </c>
      <c r="L1557" t="b">
        <v>0</v>
      </c>
      <c r="M1557">
        <v>307</v>
      </c>
      <c r="N1557" t="b">
        <v>1</v>
      </c>
      <c r="O1557" t="s">
        <v>8303</v>
      </c>
      <c r="P1557" s="9">
        <f>IFERROR(F1557/M1557,"NULL")</f>
        <v>88.588631921824103</v>
      </c>
      <c r="Q1557" t="str">
        <f>LEFT(O1557,SEARCH("/",O1557,1)-1)</f>
        <v>theater</v>
      </c>
      <c r="R1557" t="str">
        <f>RIGHT(O1557,LEN(O1557)-SEARCH("/",O1557,1))</f>
        <v>spaces</v>
      </c>
      <c r="S1557" s="17">
        <f>(((K1557/60)/60)/24)+DATE(1970,1,1)</f>
        <v>41368.560289351852</v>
      </c>
      <c r="T1557" s="15">
        <f>(((J1557/60)/60)/24)+DATE(1970,1,1)</f>
        <v>41398.560289351852</v>
      </c>
      <c r="U1557" t="b">
        <f>AND(L1557,N1557)</f>
        <v>0</v>
      </c>
    </row>
    <row r="1558" spans="1:21" ht="20" customHeight="1" x14ac:dyDescent="0.35">
      <c r="A1558" s="13">
        <f>F1558/E1558</f>
        <v>1.26732</v>
      </c>
      <c r="B1558">
        <v>3036</v>
      </c>
      <c r="C1558" s="3" t="s">
        <v>3036</v>
      </c>
      <c r="D1558" s="3" t="s">
        <v>7146</v>
      </c>
      <c r="E1558" s="5">
        <v>25000</v>
      </c>
      <c r="F1558" s="5">
        <v>31683</v>
      </c>
      <c r="G1558" t="s">
        <v>8219</v>
      </c>
      <c r="H1558" t="s">
        <v>8224</v>
      </c>
      <c r="I1558" t="s">
        <v>8246</v>
      </c>
      <c r="J1558">
        <v>1376654340</v>
      </c>
      <c r="K1558">
        <v>1373568644</v>
      </c>
      <c r="L1558" t="b">
        <v>0</v>
      </c>
      <c r="M1558">
        <v>329</v>
      </c>
      <c r="N1558" t="b">
        <v>1</v>
      </c>
      <c r="O1558" t="s">
        <v>8303</v>
      </c>
      <c r="P1558" s="9">
        <f>IFERROR(F1558/M1558,"NULL")</f>
        <v>96.300911854103347</v>
      </c>
      <c r="Q1558" t="str">
        <f>LEFT(O1558,SEARCH("/",O1558,1)-1)</f>
        <v>theater</v>
      </c>
      <c r="R1558" t="str">
        <f>RIGHT(O1558,LEN(O1558)-SEARCH("/",O1558,1))</f>
        <v>spaces</v>
      </c>
      <c r="S1558" s="17">
        <f>(((K1558/60)/60)/24)+DATE(1970,1,1)</f>
        <v>41466.785231481481</v>
      </c>
      <c r="T1558" s="15">
        <f>(((J1558/60)/60)/24)+DATE(1970,1,1)</f>
        <v>41502.499305555553</v>
      </c>
      <c r="U1558" t="b">
        <f>AND(L1558,N1558)</f>
        <v>0</v>
      </c>
    </row>
    <row r="1559" spans="1:21" ht="20" customHeight="1" x14ac:dyDescent="0.35">
      <c r="A1559" s="13">
        <f>F1559/E1559</f>
        <v>2.1320000000000001</v>
      </c>
      <c r="B1559">
        <v>3037</v>
      </c>
      <c r="C1559" s="3" t="s">
        <v>3037</v>
      </c>
      <c r="D1559" s="3" t="s">
        <v>7147</v>
      </c>
      <c r="E1559" s="5">
        <v>500</v>
      </c>
      <c r="F1559" s="5">
        <v>1066</v>
      </c>
      <c r="G1559" t="s">
        <v>8219</v>
      </c>
      <c r="H1559" t="s">
        <v>8224</v>
      </c>
      <c r="I1559" t="s">
        <v>8246</v>
      </c>
      <c r="J1559">
        <v>1285995540</v>
      </c>
      <c r="K1559">
        <v>1279574773</v>
      </c>
      <c r="L1559" t="b">
        <v>0</v>
      </c>
      <c r="M1559">
        <v>32</v>
      </c>
      <c r="N1559" t="b">
        <v>1</v>
      </c>
      <c r="O1559" t="s">
        <v>8303</v>
      </c>
      <c r="P1559" s="9">
        <f>IFERROR(F1559/M1559,"NULL")</f>
        <v>33.3125</v>
      </c>
      <c r="Q1559" t="str">
        <f>LEFT(O1559,SEARCH("/",O1559,1)-1)</f>
        <v>theater</v>
      </c>
      <c r="R1559" t="str">
        <f>RIGHT(O1559,LEN(O1559)-SEARCH("/",O1559,1))</f>
        <v>spaces</v>
      </c>
      <c r="S1559" s="17">
        <f>(((K1559/60)/60)/24)+DATE(1970,1,1)</f>
        <v>40378.893206018518</v>
      </c>
      <c r="T1559" s="15">
        <f>(((J1559/60)/60)/24)+DATE(1970,1,1)</f>
        <v>40453.207638888889</v>
      </c>
      <c r="U1559" t="b">
        <f>AND(L1559,N1559)</f>
        <v>0</v>
      </c>
    </row>
    <row r="1560" spans="1:21" ht="20" customHeight="1" x14ac:dyDescent="0.35">
      <c r="A1560" s="13">
        <f>F1560/E1560</f>
        <v>1.0049999999999999</v>
      </c>
      <c r="B1560">
        <v>3038</v>
      </c>
      <c r="C1560" s="3" t="s">
        <v>3038</v>
      </c>
      <c r="D1560" s="3" t="s">
        <v>7148</v>
      </c>
      <c r="E1560" s="5">
        <v>1000</v>
      </c>
      <c r="F1560" s="5">
        <v>1005</v>
      </c>
      <c r="G1560" t="s">
        <v>8219</v>
      </c>
      <c r="H1560" t="s">
        <v>8224</v>
      </c>
      <c r="I1560" t="s">
        <v>8246</v>
      </c>
      <c r="J1560">
        <v>1457071397</v>
      </c>
      <c r="K1560">
        <v>1451887397</v>
      </c>
      <c r="L1560" t="b">
        <v>0</v>
      </c>
      <c r="M1560">
        <v>27</v>
      </c>
      <c r="N1560" t="b">
        <v>1</v>
      </c>
      <c r="O1560" t="s">
        <v>8303</v>
      </c>
      <c r="P1560" s="9">
        <f>IFERROR(F1560/M1560,"NULL")</f>
        <v>37.222222222222221</v>
      </c>
      <c r="Q1560" t="str">
        <f>LEFT(O1560,SEARCH("/",O1560,1)-1)</f>
        <v>theater</v>
      </c>
      <c r="R1560" t="str">
        <f>RIGHT(O1560,LEN(O1560)-SEARCH("/",O1560,1))</f>
        <v>spaces</v>
      </c>
      <c r="S1560" s="17">
        <f>(((K1560/60)/60)/24)+DATE(1970,1,1)</f>
        <v>42373.252280092594</v>
      </c>
      <c r="T1560" s="15">
        <f>(((J1560/60)/60)/24)+DATE(1970,1,1)</f>
        <v>42433.252280092594</v>
      </c>
      <c r="U1560" t="b">
        <f>AND(L1560,N1560)</f>
        <v>0</v>
      </c>
    </row>
    <row r="1561" spans="1:21" ht="20" customHeight="1" x14ac:dyDescent="0.35">
      <c r="A1561" s="13">
        <f>F1561/E1561</f>
        <v>1.0871389999999999</v>
      </c>
      <c r="B1561">
        <v>3039</v>
      </c>
      <c r="C1561" s="3" t="s">
        <v>3039</v>
      </c>
      <c r="D1561" s="3" t="s">
        <v>7149</v>
      </c>
      <c r="E1561" s="5">
        <v>20000</v>
      </c>
      <c r="F1561" s="5">
        <v>21742.78</v>
      </c>
      <c r="G1561" t="s">
        <v>8219</v>
      </c>
      <c r="H1561" t="s">
        <v>8224</v>
      </c>
      <c r="I1561" t="s">
        <v>8246</v>
      </c>
      <c r="J1561">
        <v>1388303940</v>
      </c>
      <c r="K1561">
        <v>1386011038</v>
      </c>
      <c r="L1561" t="b">
        <v>0</v>
      </c>
      <c r="M1561">
        <v>236</v>
      </c>
      <c r="N1561" t="b">
        <v>1</v>
      </c>
      <c r="O1561" t="s">
        <v>8303</v>
      </c>
      <c r="P1561" s="9">
        <f>IFERROR(F1561/M1561,"NULL")</f>
        <v>92.130423728813554</v>
      </c>
      <c r="Q1561" t="str">
        <f>LEFT(O1561,SEARCH("/",O1561,1)-1)</f>
        <v>theater</v>
      </c>
      <c r="R1561" t="str">
        <f>RIGHT(O1561,LEN(O1561)-SEARCH("/",O1561,1))</f>
        <v>spaces</v>
      </c>
      <c r="S1561" s="17">
        <f>(((K1561/60)/60)/24)+DATE(1970,1,1)</f>
        <v>41610.794421296298</v>
      </c>
      <c r="T1561" s="15">
        <f>(((J1561/60)/60)/24)+DATE(1970,1,1)</f>
        <v>41637.332638888889</v>
      </c>
      <c r="U1561" t="b">
        <f>AND(L1561,N1561)</f>
        <v>0</v>
      </c>
    </row>
    <row r="1562" spans="1:21" ht="20" customHeight="1" x14ac:dyDescent="0.35">
      <c r="A1562" s="13">
        <f>F1562/E1562</f>
        <v>1.075</v>
      </c>
      <c r="B1562">
        <v>3040</v>
      </c>
      <c r="C1562" s="3" t="s">
        <v>3040</v>
      </c>
      <c r="D1562" s="3" t="s">
        <v>7150</v>
      </c>
      <c r="E1562" s="5">
        <v>3000</v>
      </c>
      <c r="F1562" s="5">
        <v>3225</v>
      </c>
      <c r="G1562" t="s">
        <v>8219</v>
      </c>
      <c r="H1562" t="s">
        <v>8224</v>
      </c>
      <c r="I1562" t="s">
        <v>8246</v>
      </c>
      <c r="J1562">
        <v>1435359600</v>
      </c>
      <c r="K1562">
        <v>1434999621</v>
      </c>
      <c r="L1562" t="b">
        <v>0</v>
      </c>
      <c r="M1562">
        <v>42</v>
      </c>
      <c r="N1562" t="b">
        <v>1</v>
      </c>
      <c r="O1562" t="s">
        <v>8303</v>
      </c>
      <c r="P1562" s="9">
        <f>IFERROR(F1562/M1562,"NULL")</f>
        <v>76.785714285714292</v>
      </c>
      <c r="Q1562" t="str">
        <f>LEFT(O1562,SEARCH("/",O1562,1)-1)</f>
        <v>theater</v>
      </c>
      <c r="R1562" t="str">
        <f>RIGHT(O1562,LEN(O1562)-SEARCH("/",O1562,1))</f>
        <v>spaces</v>
      </c>
      <c r="S1562" s="17">
        <f>(((K1562/60)/60)/24)+DATE(1970,1,1)</f>
        <v>42177.791909722218</v>
      </c>
      <c r="T1562" s="15">
        <f>(((J1562/60)/60)/24)+DATE(1970,1,1)</f>
        <v>42181.958333333328</v>
      </c>
      <c r="U1562" t="b">
        <f>AND(L1562,N1562)</f>
        <v>0</v>
      </c>
    </row>
    <row r="1563" spans="1:21" ht="20" customHeight="1" x14ac:dyDescent="0.35">
      <c r="A1563" s="13">
        <f>F1563/E1563</f>
        <v>1.1048192771084338</v>
      </c>
      <c r="B1563">
        <v>3041</v>
      </c>
      <c r="C1563" s="3" t="s">
        <v>3041</v>
      </c>
      <c r="D1563" s="3" t="s">
        <v>7151</v>
      </c>
      <c r="E1563" s="5">
        <v>8300</v>
      </c>
      <c r="F1563" s="5">
        <v>9170</v>
      </c>
      <c r="G1563" t="s">
        <v>8219</v>
      </c>
      <c r="H1563" t="s">
        <v>8224</v>
      </c>
      <c r="I1563" t="s">
        <v>8246</v>
      </c>
      <c r="J1563">
        <v>1453323048</v>
      </c>
      <c r="K1563">
        <v>1450731048</v>
      </c>
      <c r="L1563" t="b">
        <v>0</v>
      </c>
      <c r="M1563">
        <v>95</v>
      </c>
      <c r="N1563" t="b">
        <v>1</v>
      </c>
      <c r="O1563" t="s">
        <v>8303</v>
      </c>
      <c r="P1563" s="9">
        <f>IFERROR(F1563/M1563,"NULL")</f>
        <v>96.526315789473685</v>
      </c>
      <c r="Q1563" t="str">
        <f>LEFT(O1563,SEARCH("/",O1563,1)-1)</f>
        <v>theater</v>
      </c>
      <c r="R1563" t="str">
        <f>RIGHT(O1563,LEN(O1563)-SEARCH("/",O1563,1))</f>
        <v>spaces</v>
      </c>
      <c r="S1563" s="17">
        <f>(((K1563/60)/60)/24)+DATE(1970,1,1)</f>
        <v>42359.868611111116</v>
      </c>
      <c r="T1563" s="15">
        <f>(((J1563/60)/60)/24)+DATE(1970,1,1)</f>
        <v>42389.868611111116</v>
      </c>
      <c r="U1563" t="b">
        <f>AND(L1563,N1563)</f>
        <v>0</v>
      </c>
    </row>
    <row r="1564" spans="1:21" ht="20" customHeight="1" x14ac:dyDescent="0.35">
      <c r="A1564" s="13">
        <f>F1564/E1564</f>
        <v>1.28</v>
      </c>
      <c r="B1564">
        <v>3042</v>
      </c>
      <c r="C1564" s="3" t="s">
        <v>3042</v>
      </c>
      <c r="D1564" s="3" t="s">
        <v>7152</v>
      </c>
      <c r="E1564" s="5">
        <v>1500</v>
      </c>
      <c r="F1564" s="5">
        <v>1920</v>
      </c>
      <c r="G1564" t="s">
        <v>8219</v>
      </c>
      <c r="H1564" t="s">
        <v>8225</v>
      </c>
      <c r="I1564" t="s">
        <v>8247</v>
      </c>
      <c r="J1564">
        <v>1444149047</v>
      </c>
      <c r="K1564">
        <v>1441557047</v>
      </c>
      <c r="L1564" t="b">
        <v>0</v>
      </c>
      <c r="M1564">
        <v>37</v>
      </c>
      <c r="N1564" t="b">
        <v>1</v>
      </c>
      <c r="O1564" t="s">
        <v>8303</v>
      </c>
      <c r="P1564" s="9">
        <f>IFERROR(F1564/M1564,"NULL")</f>
        <v>51.891891891891895</v>
      </c>
      <c r="Q1564" t="str">
        <f>LEFT(O1564,SEARCH("/",O1564,1)-1)</f>
        <v>theater</v>
      </c>
      <c r="R1564" t="str">
        <f>RIGHT(O1564,LEN(O1564)-SEARCH("/",O1564,1))</f>
        <v>spaces</v>
      </c>
      <c r="S1564" s="17">
        <f>(((K1564/60)/60)/24)+DATE(1970,1,1)</f>
        <v>42253.688043981485</v>
      </c>
      <c r="T1564" s="15">
        <f>(((J1564/60)/60)/24)+DATE(1970,1,1)</f>
        <v>42283.688043981485</v>
      </c>
      <c r="U1564" t="b">
        <f>AND(L1564,N1564)</f>
        <v>0</v>
      </c>
    </row>
    <row r="1565" spans="1:21" ht="20" customHeight="1" x14ac:dyDescent="0.35">
      <c r="A1565" s="13">
        <f>F1565/E1565</f>
        <v>1.1000666666666667</v>
      </c>
      <c r="B1565">
        <v>3043</v>
      </c>
      <c r="C1565" s="3" t="s">
        <v>3043</v>
      </c>
      <c r="D1565" s="3" t="s">
        <v>7153</v>
      </c>
      <c r="E1565" s="5">
        <v>15000</v>
      </c>
      <c r="F1565" s="5">
        <v>16501</v>
      </c>
      <c r="G1565" t="s">
        <v>8219</v>
      </c>
      <c r="H1565" t="s">
        <v>8229</v>
      </c>
      <c r="I1565" t="s">
        <v>8251</v>
      </c>
      <c r="J1565">
        <v>1429152600</v>
      </c>
      <c r="K1565">
        <v>1426815699</v>
      </c>
      <c r="L1565" t="b">
        <v>0</v>
      </c>
      <c r="M1565">
        <v>128</v>
      </c>
      <c r="N1565" t="b">
        <v>1</v>
      </c>
      <c r="O1565" t="s">
        <v>8303</v>
      </c>
      <c r="P1565" s="9">
        <f>IFERROR(F1565/M1565,"NULL")</f>
        <v>128.9140625</v>
      </c>
      <c r="Q1565" t="str">
        <f>LEFT(O1565,SEARCH("/",O1565,1)-1)</f>
        <v>theater</v>
      </c>
      <c r="R1565" t="str">
        <f>RIGHT(O1565,LEN(O1565)-SEARCH("/",O1565,1))</f>
        <v>spaces</v>
      </c>
      <c r="S1565" s="17">
        <f>(((K1565/60)/60)/24)+DATE(1970,1,1)</f>
        <v>42083.070590277777</v>
      </c>
      <c r="T1565" s="15">
        <f>(((J1565/60)/60)/24)+DATE(1970,1,1)</f>
        <v>42110.118055555555</v>
      </c>
      <c r="U1565" t="b">
        <f>AND(L1565,N1565)</f>
        <v>0</v>
      </c>
    </row>
    <row r="1566" spans="1:21" ht="20" customHeight="1" x14ac:dyDescent="0.35">
      <c r="A1566" s="13">
        <f>F1566/E1566</f>
        <v>1.0934166666666667</v>
      </c>
      <c r="B1566">
        <v>3044</v>
      </c>
      <c r="C1566" s="3" t="s">
        <v>3044</v>
      </c>
      <c r="D1566" s="3" t="s">
        <v>7154</v>
      </c>
      <c r="E1566" s="5">
        <v>12000</v>
      </c>
      <c r="F1566" s="5">
        <v>13121</v>
      </c>
      <c r="G1566" t="s">
        <v>8219</v>
      </c>
      <c r="H1566" t="s">
        <v>8224</v>
      </c>
      <c r="I1566" t="s">
        <v>8246</v>
      </c>
      <c r="J1566">
        <v>1454433998</v>
      </c>
      <c r="K1566">
        <v>1453137998</v>
      </c>
      <c r="L1566" t="b">
        <v>0</v>
      </c>
      <c r="M1566">
        <v>156</v>
      </c>
      <c r="N1566" t="b">
        <v>1</v>
      </c>
      <c r="O1566" t="s">
        <v>8303</v>
      </c>
      <c r="P1566" s="9">
        <f>IFERROR(F1566/M1566,"NULL")</f>
        <v>84.108974358974365</v>
      </c>
      <c r="Q1566" t="str">
        <f>LEFT(O1566,SEARCH("/",O1566,1)-1)</f>
        <v>theater</v>
      </c>
      <c r="R1566" t="str">
        <f>RIGHT(O1566,LEN(O1566)-SEARCH("/",O1566,1))</f>
        <v>spaces</v>
      </c>
      <c r="S1566" s="17">
        <f>(((K1566/60)/60)/24)+DATE(1970,1,1)</f>
        <v>42387.7268287037</v>
      </c>
      <c r="T1566" s="15">
        <f>(((J1566/60)/60)/24)+DATE(1970,1,1)</f>
        <v>42402.7268287037</v>
      </c>
      <c r="U1566" t="b">
        <f>AND(L1566,N1566)</f>
        <v>0</v>
      </c>
    </row>
    <row r="1567" spans="1:21" ht="20" customHeight="1" x14ac:dyDescent="0.35">
      <c r="A1567" s="13">
        <f>F1567/E1567</f>
        <v>1.3270650000000002</v>
      </c>
      <c r="B1567">
        <v>3045</v>
      </c>
      <c r="C1567" s="3" t="s">
        <v>3045</v>
      </c>
      <c r="D1567" s="3" t="s">
        <v>7155</v>
      </c>
      <c r="E1567" s="5">
        <v>4000</v>
      </c>
      <c r="F1567" s="5">
        <v>5308.26</v>
      </c>
      <c r="G1567" t="s">
        <v>8219</v>
      </c>
      <c r="H1567" t="s">
        <v>8224</v>
      </c>
      <c r="I1567" t="s">
        <v>8246</v>
      </c>
      <c r="J1567">
        <v>1408679055</v>
      </c>
      <c r="K1567">
        <v>1406087055</v>
      </c>
      <c r="L1567" t="b">
        <v>0</v>
      </c>
      <c r="M1567">
        <v>64</v>
      </c>
      <c r="N1567" t="b">
        <v>1</v>
      </c>
      <c r="O1567" t="s">
        <v>8303</v>
      </c>
      <c r="P1567" s="9">
        <f>IFERROR(F1567/M1567,"NULL")</f>
        <v>82.941562500000003</v>
      </c>
      <c r="Q1567" t="str">
        <f>LEFT(O1567,SEARCH("/",O1567,1)-1)</f>
        <v>theater</v>
      </c>
      <c r="R1567" t="str">
        <f>RIGHT(O1567,LEN(O1567)-SEARCH("/",O1567,1))</f>
        <v>spaces</v>
      </c>
      <c r="S1567" s="17">
        <f>(((K1567/60)/60)/24)+DATE(1970,1,1)</f>
        <v>41843.155729166669</v>
      </c>
      <c r="T1567" s="15">
        <f>(((J1567/60)/60)/24)+DATE(1970,1,1)</f>
        <v>41873.155729166669</v>
      </c>
      <c r="U1567" t="b">
        <f>AND(L1567,N1567)</f>
        <v>0</v>
      </c>
    </row>
    <row r="1568" spans="1:21" ht="20" customHeight="1" x14ac:dyDescent="0.35">
      <c r="A1568" s="13">
        <f>F1568/E1568</f>
        <v>1.9084810126582279</v>
      </c>
      <c r="B1568">
        <v>3046</v>
      </c>
      <c r="C1568" s="3" t="s">
        <v>3046</v>
      </c>
      <c r="D1568" s="3" t="s">
        <v>7156</v>
      </c>
      <c r="E1568" s="5">
        <v>7900</v>
      </c>
      <c r="F1568" s="5">
        <v>15077</v>
      </c>
      <c r="G1568" t="s">
        <v>8219</v>
      </c>
      <c r="H1568" t="s">
        <v>8224</v>
      </c>
      <c r="I1568" t="s">
        <v>8246</v>
      </c>
      <c r="J1568">
        <v>1410324720</v>
      </c>
      <c r="K1568">
        <v>1407784586</v>
      </c>
      <c r="L1568" t="b">
        <v>0</v>
      </c>
      <c r="M1568">
        <v>58</v>
      </c>
      <c r="N1568" t="b">
        <v>1</v>
      </c>
      <c r="O1568" t="s">
        <v>8303</v>
      </c>
      <c r="P1568" s="9">
        <f>IFERROR(F1568/M1568,"NULL")</f>
        <v>259.94827586206895</v>
      </c>
      <c r="Q1568" t="str">
        <f>LEFT(O1568,SEARCH("/",O1568,1)-1)</f>
        <v>theater</v>
      </c>
      <c r="R1568" t="str">
        <f>RIGHT(O1568,LEN(O1568)-SEARCH("/",O1568,1))</f>
        <v>spaces</v>
      </c>
      <c r="S1568" s="17">
        <f>(((K1568/60)/60)/24)+DATE(1970,1,1)</f>
        <v>41862.803078703706</v>
      </c>
      <c r="T1568" s="15">
        <f>(((J1568/60)/60)/24)+DATE(1970,1,1)</f>
        <v>41892.202777777777</v>
      </c>
      <c r="U1568" t="b">
        <f>AND(L1568,N1568)</f>
        <v>0</v>
      </c>
    </row>
    <row r="1569" spans="1:21" ht="20" customHeight="1" x14ac:dyDescent="0.35">
      <c r="A1569" s="13">
        <f>F1569/E1569</f>
        <v>1.49</v>
      </c>
      <c r="B1569">
        <v>3047</v>
      </c>
      <c r="C1569" s="3" t="s">
        <v>3047</v>
      </c>
      <c r="D1569" s="3" t="s">
        <v>7157</v>
      </c>
      <c r="E1569" s="5">
        <v>500</v>
      </c>
      <c r="F1569" s="5">
        <v>745</v>
      </c>
      <c r="G1569" t="s">
        <v>8219</v>
      </c>
      <c r="H1569" t="s">
        <v>8224</v>
      </c>
      <c r="I1569" t="s">
        <v>8246</v>
      </c>
      <c r="J1569">
        <v>1461762960</v>
      </c>
      <c r="K1569">
        <v>1457999054</v>
      </c>
      <c r="L1569" t="b">
        <v>0</v>
      </c>
      <c r="M1569">
        <v>20</v>
      </c>
      <c r="N1569" t="b">
        <v>1</v>
      </c>
      <c r="O1569" t="s">
        <v>8303</v>
      </c>
      <c r="P1569" s="9">
        <f>IFERROR(F1569/M1569,"NULL")</f>
        <v>37.25</v>
      </c>
      <c r="Q1569" t="str">
        <f>LEFT(O1569,SEARCH("/",O1569,1)-1)</f>
        <v>theater</v>
      </c>
      <c r="R1569" t="str">
        <f>RIGHT(O1569,LEN(O1569)-SEARCH("/",O1569,1))</f>
        <v>spaces</v>
      </c>
      <c r="S1569" s="17">
        <f>(((K1569/60)/60)/24)+DATE(1970,1,1)</f>
        <v>42443.989050925928</v>
      </c>
      <c r="T1569" s="15">
        <f>(((J1569/60)/60)/24)+DATE(1970,1,1)</f>
        <v>42487.552777777775</v>
      </c>
      <c r="U1569" t="b">
        <f>AND(L1569,N1569)</f>
        <v>0</v>
      </c>
    </row>
    <row r="1570" spans="1:21" ht="20" customHeight="1" x14ac:dyDescent="0.35">
      <c r="A1570" s="13">
        <f>F1570/E1570</f>
        <v>1.6639999999999999</v>
      </c>
      <c r="B1570">
        <v>3048</v>
      </c>
      <c r="C1570" s="3" t="s">
        <v>3048</v>
      </c>
      <c r="D1570" s="3" t="s">
        <v>7158</v>
      </c>
      <c r="E1570" s="5">
        <v>5000</v>
      </c>
      <c r="F1570" s="5">
        <v>8320</v>
      </c>
      <c r="G1570" t="s">
        <v>8219</v>
      </c>
      <c r="H1570" t="s">
        <v>8224</v>
      </c>
      <c r="I1570" t="s">
        <v>8246</v>
      </c>
      <c r="J1570">
        <v>1420060920</v>
      </c>
      <c r="K1570">
        <v>1417556262</v>
      </c>
      <c r="L1570" t="b">
        <v>0</v>
      </c>
      <c r="M1570">
        <v>47</v>
      </c>
      <c r="N1570" t="b">
        <v>1</v>
      </c>
      <c r="O1570" t="s">
        <v>8303</v>
      </c>
      <c r="P1570" s="9">
        <f>IFERROR(F1570/M1570,"NULL")</f>
        <v>177.02127659574469</v>
      </c>
      <c r="Q1570" t="str">
        <f>LEFT(O1570,SEARCH("/",O1570,1)-1)</f>
        <v>theater</v>
      </c>
      <c r="R1570" t="str">
        <f>RIGHT(O1570,LEN(O1570)-SEARCH("/",O1570,1))</f>
        <v>spaces</v>
      </c>
      <c r="S1570" s="17">
        <f>(((K1570/60)/60)/24)+DATE(1970,1,1)</f>
        <v>41975.901180555549</v>
      </c>
      <c r="T1570" s="15">
        <f>(((J1570/60)/60)/24)+DATE(1970,1,1)</f>
        <v>42004.890277777777</v>
      </c>
      <c r="U1570" t="b">
        <f>AND(L1570,N1570)</f>
        <v>0</v>
      </c>
    </row>
    <row r="1571" spans="1:21" ht="20" customHeight="1" x14ac:dyDescent="0.35">
      <c r="A1571" s="13">
        <f>F1571/E1571</f>
        <v>1.0666666666666667</v>
      </c>
      <c r="B1571">
        <v>3049</v>
      </c>
      <c r="C1571" s="3" t="s">
        <v>3049</v>
      </c>
      <c r="D1571" s="3" t="s">
        <v>7159</v>
      </c>
      <c r="E1571" s="5">
        <v>3750</v>
      </c>
      <c r="F1571" s="5">
        <v>4000</v>
      </c>
      <c r="G1571" t="s">
        <v>8219</v>
      </c>
      <c r="H1571" t="s">
        <v>8224</v>
      </c>
      <c r="I1571" t="s">
        <v>8246</v>
      </c>
      <c r="J1571">
        <v>1434241255</v>
      </c>
      <c r="K1571">
        <v>1431649255</v>
      </c>
      <c r="L1571" t="b">
        <v>0</v>
      </c>
      <c r="M1571">
        <v>54</v>
      </c>
      <c r="N1571" t="b">
        <v>1</v>
      </c>
      <c r="O1571" t="s">
        <v>8303</v>
      </c>
      <c r="P1571" s="9">
        <f>IFERROR(F1571/M1571,"NULL")</f>
        <v>74.074074074074076</v>
      </c>
      <c r="Q1571" t="str">
        <f>LEFT(O1571,SEARCH("/",O1571,1)-1)</f>
        <v>theater</v>
      </c>
      <c r="R1571" t="str">
        <f>RIGHT(O1571,LEN(O1571)-SEARCH("/",O1571,1))</f>
        <v>spaces</v>
      </c>
      <c r="S1571" s="17">
        <f>(((K1571/60)/60)/24)+DATE(1970,1,1)</f>
        <v>42139.014525462961</v>
      </c>
      <c r="T1571" s="15">
        <f>(((J1571/60)/60)/24)+DATE(1970,1,1)</f>
        <v>42169.014525462961</v>
      </c>
      <c r="U1571" t="b">
        <f>AND(L1571,N1571)</f>
        <v>0</v>
      </c>
    </row>
    <row r="1572" spans="1:21" ht="20" customHeight="1" x14ac:dyDescent="0.35">
      <c r="A1572" s="13">
        <f>F1572/E1572</f>
        <v>1.06</v>
      </c>
      <c r="B1572">
        <v>3050</v>
      </c>
      <c r="C1572" s="3" t="s">
        <v>3050</v>
      </c>
      <c r="D1572" s="3" t="s">
        <v>7160</v>
      </c>
      <c r="E1572" s="5">
        <v>600</v>
      </c>
      <c r="F1572" s="5">
        <v>636</v>
      </c>
      <c r="G1572" t="s">
        <v>8219</v>
      </c>
      <c r="H1572" t="s">
        <v>8224</v>
      </c>
      <c r="I1572" t="s">
        <v>8246</v>
      </c>
      <c r="J1572">
        <v>1462420960</v>
      </c>
      <c r="K1572">
        <v>1459828960</v>
      </c>
      <c r="L1572" t="b">
        <v>0</v>
      </c>
      <c r="M1572">
        <v>9</v>
      </c>
      <c r="N1572" t="b">
        <v>1</v>
      </c>
      <c r="O1572" t="s">
        <v>8303</v>
      </c>
      <c r="P1572" s="9">
        <f>IFERROR(F1572/M1572,"NULL")</f>
        <v>70.666666666666671</v>
      </c>
      <c r="Q1572" t="str">
        <f>LEFT(O1572,SEARCH("/",O1572,1)-1)</f>
        <v>theater</v>
      </c>
      <c r="R1572" t="str">
        <f>RIGHT(O1572,LEN(O1572)-SEARCH("/",O1572,1))</f>
        <v>spaces</v>
      </c>
      <c r="S1572" s="17">
        <f>(((K1572/60)/60)/24)+DATE(1970,1,1)</f>
        <v>42465.16851851852</v>
      </c>
      <c r="T1572" s="15">
        <f>(((J1572/60)/60)/24)+DATE(1970,1,1)</f>
        <v>42495.16851851852</v>
      </c>
      <c r="U1572" t="b">
        <f>AND(L1572,N1572)</f>
        <v>0</v>
      </c>
    </row>
    <row r="1573" spans="1:21" ht="20" customHeight="1" x14ac:dyDescent="0.35">
      <c r="A1573" s="13">
        <f>F1573/E1573</f>
        <v>1.1752499999999999</v>
      </c>
      <c r="B1573">
        <v>3147</v>
      </c>
      <c r="C1573" s="3" t="s">
        <v>3147</v>
      </c>
      <c r="D1573" s="3" t="s">
        <v>7257</v>
      </c>
      <c r="E1573" s="5">
        <v>20000</v>
      </c>
      <c r="F1573" s="5">
        <v>23505</v>
      </c>
      <c r="G1573" t="s">
        <v>8219</v>
      </c>
      <c r="H1573" t="s">
        <v>8224</v>
      </c>
      <c r="I1573" t="s">
        <v>8246</v>
      </c>
      <c r="J1573">
        <v>1415319355</v>
      </c>
      <c r="K1573">
        <v>1411859755</v>
      </c>
      <c r="L1573" t="b">
        <v>1</v>
      </c>
      <c r="M1573">
        <v>213</v>
      </c>
      <c r="N1573" t="b">
        <v>1</v>
      </c>
      <c r="O1573" t="s">
        <v>8271</v>
      </c>
      <c r="P1573" s="9">
        <f>IFERROR(F1573/M1573,"NULL")</f>
        <v>110.35211267605634</v>
      </c>
      <c r="Q1573" t="str">
        <f>LEFT(O1573,SEARCH("/",O1573,1)-1)</f>
        <v>theater</v>
      </c>
      <c r="R1573" t="str">
        <f>RIGHT(O1573,LEN(O1573)-SEARCH("/",O1573,1))</f>
        <v>plays</v>
      </c>
      <c r="S1573" s="17">
        <f>(((K1573/60)/60)/24)+DATE(1970,1,1)</f>
        <v>41909.969386574077</v>
      </c>
      <c r="T1573" s="15">
        <f>(((J1573/60)/60)/24)+DATE(1970,1,1)</f>
        <v>41950.011053240742</v>
      </c>
      <c r="U1573" t="b">
        <f>AND(L1573,N1573)</f>
        <v>1</v>
      </c>
    </row>
    <row r="1574" spans="1:21" ht="20" customHeight="1" x14ac:dyDescent="0.35">
      <c r="A1574" s="13">
        <f>F1574/E1574</f>
        <v>1.3116666666666668</v>
      </c>
      <c r="B1574">
        <v>3148</v>
      </c>
      <c r="C1574" s="3" t="s">
        <v>3148</v>
      </c>
      <c r="D1574" s="3" t="s">
        <v>7258</v>
      </c>
      <c r="E1574" s="5">
        <v>1800</v>
      </c>
      <c r="F1574" s="5">
        <v>2361</v>
      </c>
      <c r="G1574" t="s">
        <v>8219</v>
      </c>
      <c r="H1574" t="s">
        <v>8224</v>
      </c>
      <c r="I1574" t="s">
        <v>8246</v>
      </c>
      <c r="J1574">
        <v>1412136000</v>
      </c>
      <c r="K1574">
        <v>1410278284</v>
      </c>
      <c r="L1574" t="b">
        <v>1</v>
      </c>
      <c r="M1574">
        <v>57</v>
      </c>
      <c r="N1574" t="b">
        <v>1</v>
      </c>
      <c r="O1574" t="s">
        <v>8271</v>
      </c>
      <c r="P1574" s="9">
        <f>IFERROR(F1574/M1574,"NULL")</f>
        <v>41.421052631578945</v>
      </c>
      <c r="Q1574" t="str">
        <f>LEFT(O1574,SEARCH("/",O1574,1)-1)</f>
        <v>theater</v>
      </c>
      <c r="R1574" t="str">
        <f>RIGHT(O1574,LEN(O1574)-SEARCH("/",O1574,1))</f>
        <v>plays</v>
      </c>
      <c r="S1574" s="17">
        <f>(((K1574/60)/60)/24)+DATE(1970,1,1)</f>
        <v>41891.665324074071</v>
      </c>
      <c r="T1574" s="15">
        <f>(((J1574/60)/60)/24)+DATE(1970,1,1)</f>
        <v>41913.166666666664</v>
      </c>
      <c r="U1574" t="b">
        <f>AND(L1574,N1574)</f>
        <v>1</v>
      </c>
    </row>
    <row r="1575" spans="1:21" ht="20" customHeight="1" x14ac:dyDescent="0.35">
      <c r="A1575" s="13">
        <f>F1575/E1575</f>
        <v>1.04</v>
      </c>
      <c r="B1575">
        <v>3149</v>
      </c>
      <c r="C1575" s="3" t="s">
        <v>3149</v>
      </c>
      <c r="D1575" s="3" t="s">
        <v>7259</v>
      </c>
      <c r="E1575" s="5">
        <v>1250</v>
      </c>
      <c r="F1575" s="5">
        <v>1300</v>
      </c>
      <c r="G1575" t="s">
        <v>8219</v>
      </c>
      <c r="H1575" t="s">
        <v>8224</v>
      </c>
      <c r="I1575" t="s">
        <v>8246</v>
      </c>
      <c r="J1575">
        <v>1354845600</v>
      </c>
      <c r="K1575">
        <v>1352766300</v>
      </c>
      <c r="L1575" t="b">
        <v>1</v>
      </c>
      <c r="M1575">
        <v>25</v>
      </c>
      <c r="N1575" t="b">
        <v>1</v>
      </c>
      <c r="O1575" t="s">
        <v>8271</v>
      </c>
      <c r="P1575" s="9">
        <f>IFERROR(F1575/M1575,"NULL")</f>
        <v>52</v>
      </c>
      <c r="Q1575" t="str">
        <f>LEFT(O1575,SEARCH("/",O1575,1)-1)</f>
        <v>theater</v>
      </c>
      <c r="R1575" t="str">
        <f>RIGHT(O1575,LEN(O1575)-SEARCH("/",O1575,1))</f>
        <v>plays</v>
      </c>
      <c r="S1575" s="17">
        <f>(((K1575/60)/60)/24)+DATE(1970,1,1)</f>
        <v>41226.017361111109</v>
      </c>
      <c r="T1575" s="15">
        <f>(((J1575/60)/60)/24)+DATE(1970,1,1)</f>
        <v>41250.083333333336</v>
      </c>
      <c r="U1575" t="b">
        <f>AND(L1575,N1575)</f>
        <v>1</v>
      </c>
    </row>
    <row r="1576" spans="1:21" ht="20" customHeight="1" x14ac:dyDescent="0.35">
      <c r="A1576" s="13">
        <f>F1576/E1576</f>
        <v>1.01</v>
      </c>
      <c r="B1576">
        <v>3150</v>
      </c>
      <c r="C1576" s="3" t="s">
        <v>3150</v>
      </c>
      <c r="D1576" s="3" t="s">
        <v>7260</v>
      </c>
      <c r="E1576" s="5">
        <v>3500</v>
      </c>
      <c r="F1576" s="5">
        <v>3535</v>
      </c>
      <c r="G1576" t="s">
        <v>8219</v>
      </c>
      <c r="H1576" t="s">
        <v>8224</v>
      </c>
      <c r="I1576" t="s">
        <v>8246</v>
      </c>
      <c r="J1576">
        <v>1295928000</v>
      </c>
      <c r="K1576">
        <v>1288160403</v>
      </c>
      <c r="L1576" t="b">
        <v>1</v>
      </c>
      <c r="M1576">
        <v>104</v>
      </c>
      <c r="N1576" t="b">
        <v>1</v>
      </c>
      <c r="O1576" t="s">
        <v>8271</v>
      </c>
      <c r="P1576" s="9">
        <f>IFERROR(F1576/M1576,"NULL")</f>
        <v>33.990384615384613</v>
      </c>
      <c r="Q1576" t="str">
        <f>LEFT(O1576,SEARCH("/",O1576,1)-1)</f>
        <v>theater</v>
      </c>
      <c r="R1576" t="str">
        <f>RIGHT(O1576,LEN(O1576)-SEARCH("/",O1576,1))</f>
        <v>plays</v>
      </c>
      <c r="S1576" s="17">
        <f>(((K1576/60)/60)/24)+DATE(1970,1,1)</f>
        <v>40478.263923611114</v>
      </c>
      <c r="T1576" s="15">
        <f>(((J1576/60)/60)/24)+DATE(1970,1,1)</f>
        <v>40568.166666666664</v>
      </c>
      <c r="U1576" t="b">
        <f>AND(L1576,N1576)</f>
        <v>1</v>
      </c>
    </row>
    <row r="1577" spans="1:21" ht="20" customHeight="1" x14ac:dyDescent="0.35">
      <c r="A1577" s="13">
        <f>F1577/E1577</f>
        <v>1.004</v>
      </c>
      <c r="B1577">
        <v>3151</v>
      </c>
      <c r="C1577" s="3" t="s">
        <v>3151</v>
      </c>
      <c r="D1577" s="3" t="s">
        <v>7261</v>
      </c>
      <c r="E1577" s="5">
        <v>3500</v>
      </c>
      <c r="F1577" s="5">
        <v>3514</v>
      </c>
      <c r="G1577" t="s">
        <v>8219</v>
      </c>
      <c r="H1577" t="s">
        <v>8224</v>
      </c>
      <c r="I1577" t="s">
        <v>8246</v>
      </c>
      <c r="J1577">
        <v>1410379774</v>
      </c>
      <c r="K1577">
        <v>1407787774</v>
      </c>
      <c r="L1577" t="b">
        <v>1</v>
      </c>
      <c r="M1577">
        <v>34</v>
      </c>
      <c r="N1577" t="b">
        <v>1</v>
      </c>
      <c r="O1577" t="s">
        <v>8271</v>
      </c>
      <c r="P1577" s="9">
        <f>IFERROR(F1577/M1577,"NULL")</f>
        <v>103.35294117647059</v>
      </c>
      <c r="Q1577" t="str">
        <f>LEFT(O1577,SEARCH("/",O1577,1)-1)</f>
        <v>theater</v>
      </c>
      <c r="R1577" t="str">
        <f>RIGHT(O1577,LEN(O1577)-SEARCH("/",O1577,1))</f>
        <v>plays</v>
      </c>
      <c r="S1577" s="17">
        <f>(((K1577/60)/60)/24)+DATE(1970,1,1)</f>
        <v>41862.83997685185</v>
      </c>
      <c r="T1577" s="15">
        <f>(((J1577/60)/60)/24)+DATE(1970,1,1)</f>
        <v>41892.83997685185</v>
      </c>
      <c r="U1577" t="b">
        <f>AND(L1577,N1577)</f>
        <v>1</v>
      </c>
    </row>
    <row r="1578" spans="1:21" ht="20" customHeight="1" x14ac:dyDescent="0.35">
      <c r="A1578" s="13">
        <f>F1578/E1578</f>
        <v>1.0595454545454546</v>
      </c>
      <c r="B1578">
        <v>3152</v>
      </c>
      <c r="C1578" s="3" t="s">
        <v>3152</v>
      </c>
      <c r="D1578" s="3" t="s">
        <v>7262</v>
      </c>
      <c r="E1578" s="5">
        <v>2200</v>
      </c>
      <c r="F1578" s="5">
        <v>2331</v>
      </c>
      <c r="G1578" t="s">
        <v>8219</v>
      </c>
      <c r="H1578" t="s">
        <v>8225</v>
      </c>
      <c r="I1578" t="s">
        <v>8247</v>
      </c>
      <c r="J1578">
        <v>1383425367</v>
      </c>
      <c r="K1578">
        <v>1380833367</v>
      </c>
      <c r="L1578" t="b">
        <v>1</v>
      </c>
      <c r="M1578">
        <v>67</v>
      </c>
      <c r="N1578" t="b">
        <v>1</v>
      </c>
      <c r="O1578" t="s">
        <v>8271</v>
      </c>
      <c r="P1578" s="9">
        <f>IFERROR(F1578/M1578,"NULL")</f>
        <v>34.791044776119406</v>
      </c>
      <c r="Q1578" t="str">
        <f>LEFT(O1578,SEARCH("/",O1578,1)-1)</f>
        <v>theater</v>
      </c>
      <c r="R1578" t="str">
        <f>RIGHT(O1578,LEN(O1578)-SEARCH("/",O1578,1))</f>
        <v>plays</v>
      </c>
      <c r="S1578" s="17">
        <f>(((K1578/60)/60)/24)+DATE(1970,1,1)</f>
        <v>41550.867673611108</v>
      </c>
      <c r="T1578" s="15">
        <f>(((J1578/60)/60)/24)+DATE(1970,1,1)</f>
        <v>41580.867673611108</v>
      </c>
      <c r="U1578" t="b">
        <f>AND(L1578,N1578)</f>
        <v>1</v>
      </c>
    </row>
    <row r="1579" spans="1:21" ht="20" customHeight="1" x14ac:dyDescent="0.35">
      <c r="A1579" s="13">
        <f>F1579/E1579</f>
        <v>3.3558333333333334</v>
      </c>
      <c r="B1579">
        <v>3153</v>
      </c>
      <c r="C1579" s="3" t="s">
        <v>3153</v>
      </c>
      <c r="D1579" s="3" t="s">
        <v>7263</v>
      </c>
      <c r="E1579" s="5">
        <v>3000</v>
      </c>
      <c r="F1579" s="5">
        <v>10067.5</v>
      </c>
      <c r="G1579" t="s">
        <v>8219</v>
      </c>
      <c r="H1579" t="s">
        <v>8224</v>
      </c>
      <c r="I1579" t="s">
        <v>8246</v>
      </c>
      <c r="J1579">
        <v>1304225940</v>
      </c>
      <c r="K1579">
        <v>1301542937</v>
      </c>
      <c r="L1579" t="b">
        <v>1</v>
      </c>
      <c r="M1579">
        <v>241</v>
      </c>
      <c r="N1579" t="b">
        <v>1</v>
      </c>
      <c r="O1579" t="s">
        <v>8271</v>
      </c>
      <c r="P1579" s="9">
        <f>IFERROR(F1579/M1579,"NULL")</f>
        <v>41.773858921161825</v>
      </c>
      <c r="Q1579" t="str">
        <f>LEFT(O1579,SEARCH("/",O1579,1)-1)</f>
        <v>theater</v>
      </c>
      <c r="R1579" t="str">
        <f>RIGHT(O1579,LEN(O1579)-SEARCH("/",O1579,1))</f>
        <v>plays</v>
      </c>
      <c r="S1579" s="17">
        <f>(((K1579/60)/60)/24)+DATE(1970,1,1)</f>
        <v>40633.154363425929</v>
      </c>
      <c r="T1579" s="15">
        <f>(((J1579/60)/60)/24)+DATE(1970,1,1)</f>
        <v>40664.207638888889</v>
      </c>
      <c r="U1579" t="b">
        <f>AND(L1579,N1579)</f>
        <v>1</v>
      </c>
    </row>
    <row r="1580" spans="1:21" ht="20" customHeight="1" x14ac:dyDescent="0.35">
      <c r="A1580" s="13">
        <f>F1580/E1580</f>
        <v>1.1292857142857142</v>
      </c>
      <c r="B1580">
        <v>3154</v>
      </c>
      <c r="C1580" s="3" t="s">
        <v>3154</v>
      </c>
      <c r="D1580" s="3" t="s">
        <v>7264</v>
      </c>
      <c r="E1580" s="5">
        <v>7000</v>
      </c>
      <c r="F1580" s="5">
        <v>7905</v>
      </c>
      <c r="G1580" t="s">
        <v>8219</v>
      </c>
      <c r="H1580" t="s">
        <v>8224</v>
      </c>
      <c r="I1580" t="s">
        <v>8246</v>
      </c>
      <c r="J1580">
        <v>1333310458</v>
      </c>
      <c r="K1580">
        <v>1330722058</v>
      </c>
      <c r="L1580" t="b">
        <v>1</v>
      </c>
      <c r="M1580">
        <v>123</v>
      </c>
      <c r="N1580" t="b">
        <v>1</v>
      </c>
      <c r="O1580" t="s">
        <v>8271</v>
      </c>
      <c r="P1580" s="9">
        <f>IFERROR(F1580/M1580,"NULL")</f>
        <v>64.268292682926827</v>
      </c>
      <c r="Q1580" t="str">
        <f>LEFT(O1580,SEARCH("/",O1580,1)-1)</f>
        <v>theater</v>
      </c>
      <c r="R1580" t="str">
        <f>RIGHT(O1580,LEN(O1580)-SEARCH("/",O1580,1))</f>
        <v>plays</v>
      </c>
      <c r="S1580" s="17">
        <f>(((K1580/60)/60)/24)+DATE(1970,1,1)</f>
        <v>40970.875671296293</v>
      </c>
      <c r="T1580" s="15">
        <f>(((J1580/60)/60)/24)+DATE(1970,1,1)</f>
        <v>41000.834004629629</v>
      </c>
      <c r="U1580" t="b">
        <f>AND(L1580,N1580)</f>
        <v>1</v>
      </c>
    </row>
    <row r="1581" spans="1:21" ht="20" customHeight="1" x14ac:dyDescent="0.35">
      <c r="A1581" s="13">
        <f>F1581/E1581</f>
        <v>1.885046</v>
      </c>
      <c r="B1581">
        <v>3155</v>
      </c>
      <c r="C1581" s="3" t="s">
        <v>3155</v>
      </c>
      <c r="D1581" s="3" t="s">
        <v>7265</v>
      </c>
      <c r="E1581" s="5">
        <v>5000</v>
      </c>
      <c r="F1581" s="5">
        <v>9425.23</v>
      </c>
      <c r="G1581" t="s">
        <v>8219</v>
      </c>
      <c r="H1581" t="s">
        <v>8225</v>
      </c>
      <c r="I1581" t="s">
        <v>8247</v>
      </c>
      <c r="J1581">
        <v>1356004725</v>
      </c>
      <c r="K1581">
        <v>1353412725</v>
      </c>
      <c r="L1581" t="b">
        <v>1</v>
      </c>
      <c r="M1581">
        <v>302</v>
      </c>
      <c r="N1581" t="b">
        <v>1</v>
      </c>
      <c r="O1581" t="s">
        <v>8271</v>
      </c>
      <c r="P1581" s="9">
        <f>IFERROR(F1581/M1581,"NULL")</f>
        <v>31.209370860927152</v>
      </c>
      <c r="Q1581" t="str">
        <f>LEFT(O1581,SEARCH("/",O1581,1)-1)</f>
        <v>theater</v>
      </c>
      <c r="R1581" t="str">
        <f>RIGHT(O1581,LEN(O1581)-SEARCH("/",O1581,1))</f>
        <v>plays</v>
      </c>
      <c r="S1581" s="17">
        <f>(((K1581/60)/60)/24)+DATE(1970,1,1)</f>
        <v>41233.499131944445</v>
      </c>
      <c r="T1581" s="15">
        <f>(((J1581/60)/60)/24)+DATE(1970,1,1)</f>
        <v>41263.499131944445</v>
      </c>
      <c r="U1581" t="b">
        <f>AND(L1581,N1581)</f>
        <v>1</v>
      </c>
    </row>
    <row r="1582" spans="1:21" ht="20" customHeight="1" x14ac:dyDescent="0.35">
      <c r="A1582" s="13">
        <f>F1582/E1582</f>
        <v>1.0181818181818181</v>
      </c>
      <c r="B1582">
        <v>3156</v>
      </c>
      <c r="C1582" s="3" t="s">
        <v>3156</v>
      </c>
      <c r="D1582" s="3" t="s">
        <v>7266</v>
      </c>
      <c r="E1582" s="5">
        <v>5500</v>
      </c>
      <c r="F1582" s="5">
        <v>5600</v>
      </c>
      <c r="G1582" t="s">
        <v>8219</v>
      </c>
      <c r="H1582" t="s">
        <v>8224</v>
      </c>
      <c r="I1582" t="s">
        <v>8246</v>
      </c>
      <c r="J1582">
        <v>1338591144</v>
      </c>
      <c r="K1582">
        <v>1335567144</v>
      </c>
      <c r="L1582" t="b">
        <v>1</v>
      </c>
      <c r="M1582">
        <v>89</v>
      </c>
      <c r="N1582" t="b">
        <v>1</v>
      </c>
      <c r="O1582" t="s">
        <v>8271</v>
      </c>
      <c r="P1582" s="9">
        <f>IFERROR(F1582/M1582,"NULL")</f>
        <v>62.921348314606739</v>
      </c>
      <c r="Q1582" t="str">
        <f>LEFT(O1582,SEARCH("/",O1582,1)-1)</f>
        <v>theater</v>
      </c>
      <c r="R1582" t="str">
        <f>RIGHT(O1582,LEN(O1582)-SEARCH("/",O1582,1))</f>
        <v>plays</v>
      </c>
      <c r="S1582" s="17">
        <f>(((K1582/60)/60)/24)+DATE(1970,1,1)</f>
        <v>41026.953055555554</v>
      </c>
      <c r="T1582" s="15">
        <f>(((J1582/60)/60)/24)+DATE(1970,1,1)</f>
        <v>41061.953055555554</v>
      </c>
      <c r="U1582" t="b">
        <f>AND(L1582,N1582)</f>
        <v>1</v>
      </c>
    </row>
    <row r="1583" spans="1:21" ht="20" customHeight="1" x14ac:dyDescent="0.35">
      <c r="A1583" s="13">
        <f>F1583/E1583</f>
        <v>1.01</v>
      </c>
      <c r="B1583">
        <v>3157</v>
      </c>
      <c r="C1583" s="3" t="s">
        <v>3157</v>
      </c>
      <c r="D1583" s="3" t="s">
        <v>7267</v>
      </c>
      <c r="E1583" s="5">
        <v>4000</v>
      </c>
      <c r="F1583" s="5">
        <v>4040</v>
      </c>
      <c r="G1583" t="s">
        <v>8219</v>
      </c>
      <c r="H1583" t="s">
        <v>8224</v>
      </c>
      <c r="I1583" t="s">
        <v>8246</v>
      </c>
      <c r="J1583">
        <v>1405746000</v>
      </c>
      <c r="K1583">
        <v>1404932105</v>
      </c>
      <c r="L1583" t="b">
        <v>1</v>
      </c>
      <c r="M1583">
        <v>41</v>
      </c>
      <c r="N1583" t="b">
        <v>1</v>
      </c>
      <c r="O1583" t="s">
        <v>8271</v>
      </c>
      <c r="P1583" s="9">
        <f>IFERROR(F1583/M1583,"NULL")</f>
        <v>98.536585365853654</v>
      </c>
      <c r="Q1583" t="str">
        <f>LEFT(O1583,SEARCH("/",O1583,1)-1)</f>
        <v>theater</v>
      </c>
      <c r="R1583" t="str">
        <f>RIGHT(O1583,LEN(O1583)-SEARCH("/",O1583,1))</f>
        <v>plays</v>
      </c>
      <c r="S1583" s="17">
        <f>(((K1583/60)/60)/24)+DATE(1970,1,1)</f>
        <v>41829.788252314815</v>
      </c>
      <c r="T1583" s="15">
        <f>(((J1583/60)/60)/24)+DATE(1970,1,1)</f>
        <v>41839.208333333336</v>
      </c>
      <c r="U1583" t="b">
        <f>AND(L1583,N1583)</f>
        <v>1</v>
      </c>
    </row>
    <row r="1584" spans="1:21" ht="20" customHeight="1" x14ac:dyDescent="0.35">
      <c r="A1584" s="13">
        <f>F1584/E1584</f>
        <v>1.1399999999999999</v>
      </c>
      <c r="B1584">
        <v>3158</v>
      </c>
      <c r="C1584" s="3" t="s">
        <v>3158</v>
      </c>
      <c r="D1584" s="3" t="s">
        <v>7268</v>
      </c>
      <c r="E1584" s="5">
        <v>5000</v>
      </c>
      <c r="F1584" s="5">
        <v>5700</v>
      </c>
      <c r="G1584" t="s">
        <v>8219</v>
      </c>
      <c r="H1584" t="s">
        <v>8224</v>
      </c>
      <c r="I1584" t="s">
        <v>8246</v>
      </c>
      <c r="J1584">
        <v>1374523752</v>
      </c>
      <c r="K1584">
        <v>1371931752</v>
      </c>
      <c r="L1584" t="b">
        <v>1</v>
      </c>
      <c r="M1584">
        <v>69</v>
      </c>
      <c r="N1584" t="b">
        <v>1</v>
      </c>
      <c r="O1584" t="s">
        <v>8271</v>
      </c>
      <c r="P1584" s="9">
        <f>IFERROR(F1584/M1584,"NULL")</f>
        <v>82.608695652173907</v>
      </c>
      <c r="Q1584" t="str">
        <f>LEFT(O1584,SEARCH("/",O1584,1)-1)</f>
        <v>theater</v>
      </c>
      <c r="R1584" t="str">
        <f>RIGHT(O1584,LEN(O1584)-SEARCH("/",O1584,1))</f>
        <v>plays</v>
      </c>
      <c r="S1584" s="17">
        <f>(((K1584/60)/60)/24)+DATE(1970,1,1)</f>
        <v>41447.839722222219</v>
      </c>
      <c r="T1584" s="15">
        <f>(((J1584/60)/60)/24)+DATE(1970,1,1)</f>
        <v>41477.839722222219</v>
      </c>
      <c r="U1584" t="b">
        <f>AND(L1584,N1584)</f>
        <v>1</v>
      </c>
    </row>
    <row r="1585" spans="1:21" ht="20" customHeight="1" x14ac:dyDescent="0.35">
      <c r="A1585" s="13">
        <f>F1585/E1585</f>
        <v>1.3348133333333334</v>
      </c>
      <c r="B1585">
        <v>3159</v>
      </c>
      <c r="C1585" s="3" t="s">
        <v>3159</v>
      </c>
      <c r="D1585" s="3" t="s">
        <v>7269</v>
      </c>
      <c r="E1585" s="5">
        <v>1500</v>
      </c>
      <c r="F1585" s="5">
        <v>2002.22</v>
      </c>
      <c r="G1585" t="s">
        <v>8219</v>
      </c>
      <c r="H1585" t="s">
        <v>8224</v>
      </c>
      <c r="I1585" t="s">
        <v>8246</v>
      </c>
      <c r="J1585">
        <v>1326927600</v>
      </c>
      <c r="K1585">
        <v>1323221761</v>
      </c>
      <c r="L1585" t="b">
        <v>1</v>
      </c>
      <c r="M1585">
        <v>52</v>
      </c>
      <c r="N1585" t="b">
        <v>1</v>
      </c>
      <c r="O1585" t="s">
        <v>8271</v>
      </c>
      <c r="P1585" s="9">
        <f>IFERROR(F1585/M1585,"NULL")</f>
        <v>38.504230769230773</v>
      </c>
      <c r="Q1585" t="str">
        <f>LEFT(O1585,SEARCH("/",O1585,1)-1)</f>
        <v>theater</v>
      </c>
      <c r="R1585" t="str">
        <f>RIGHT(O1585,LEN(O1585)-SEARCH("/",O1585,1))</f>
        <v>plays</v>
      </c>
      <c r="S1585" s="17">
        <f>(((K1585/60)/60)/24)+DATE(1970,1,1)</f>
        <v>40884.066678240742</v>
      </c>
      <c r="T1585" s="15">
        <f>(((J1585/60)/60)/24)+DATE(1970,1,1)</f>
        <v>40926.958333333336</v>
      </c>
      <c r="U1585" t="b">
        <f>AND(L1585,N1585)</f>
        <v>1</v>
      </c>
    </row>
    <row r="1586" spans="1:21" ht="20" customHeight="1" x14ac:dyDescent="0.35">
      <c r="A1586" s="13">
        <f>F1586/E1586</f>
        <v>1.0153333333333334</v>
      </c>
      <c r="B1586">
        <v>3160</v>
      </c>
      <c r="C1586" s="3" t="s">
        <v>3160</v>
      </c>
      <c r="D1586" s="3" t="s">
        <v>7270</v>
      </c>
      <c r="E1586" s="5">
        <v>4500</v>
      </c>
      <c r="F1586" s="5">
        <v>4569</v>
      </c>
      <c r="G1586" t="s">
        <v>8219</v>
      </c>
      <c r="H1586" t="s">
        <v>8224</v>
      </c>
      <c r="I1586" t="s">
        <v>8246</v>
      </c>
      <c r="J1586">
        <v>1407905940</v>
      </c>
      <c r="K1586">
        <v>1405923687</v>
      </c>
      <c r="L1586" t="b">
        <v>1</v>
      </c>
      <c r="M1586">
        <v>57</v>
      </c>
      <c r="N1586" t="b">
        <v>1</v>
      </c>
      <c r="O1586" t="s">
        <v>8271</v>
      </c>
      <c r="P1586" s="9">
        <f>IFERROR(F1586/M1586,"NULL")</f>
        <v>80.15789473684211</v>
      </c>
      <c r="Q1586" t="str">
        <f>LEFT(O1586,SEARCH("/",O1586,1)-1)</f>
        <v>theater</v>
      </c>
      <c r="R1586" t="str">
        <f>RIGHT(O1586,LEN(O1586)-SEARCH("/",O1586,1))</f>
        <v>plays</v>
      </c>
      <c r="S1586" s="17">
        <f>(((K1586/60)/60)/24)+DATE(1970,1,1)</f>
        <v>41841.26489583333</v>
      </c>
      <c r="T1586" s="15">
        <f>(((J1586/60)/60)/24)+DATE(1970,1,1)</f>
        <v>41864.207638888889</v>
      </c>
      <c r="U1586" t="b">
        <f>AND(L1586,N1586)</f>
        <v>1</v>
      </c>
    </row>
    <row r="1587" spans="1:21" ht="20" customHeight="1" x14ac:dyDescent="0.35">
      <c r="A1587" s="13">
        <f>F1587/E1587</f>
        <v>1.0509999999999999</v>
      </c>
      <c r="B1587">
        <v>3161</v>
      </c>
      <c r="C1587" s="3" t="s">
        <v>3161</v>
      </c>
      <c r="D1587" s="3" t="s">
        <v>7271</v>
      </c>
      <c r="E1587" s="5">
        <v>2000</v>
      </c>
      <c r="F1587" s="5">
        <v>2102</v>
      </c>
      <c r="G1587" t="s">
        <v>8219</v>
      </c>
      <c r="H1587" t="s">
        <v>8225</v>
      </c>
      <c r="I1587" t="s">
        <v>8247</v>
      </c>
      <c r="J1587">
        <v>1413377522</v>
      </c>
      <c r="K1587">
        <v>1410785522</v>
      </c>
      <c r="L1587" t="b">
        <v>1</v>
      </c>
      <c r="M1587">
        <v>74</v>
      </c>
      <c r="N1587" t="b">
        <v>1</v>
      </c>
      <c r="O1587" t="s">
        <v>8271</v>
      </c>
      <c r="P1587" s="9">
        <f>IFERROR(F1587/M1587,"NULL")</f>
        <v>28.405405405405407</v>
      </c>
      <c r="Q1587" t="str">
        <f>LEFT(O1587,SEARCH("/",O1587,1)-1)</f>
        <v>theater</v>
      </c>
      <c r="R1587" t="str">
        <f>RIGHT(O1587,LEN(O1587)-SEARCH("/",O1587,1))</f>
        <v>plays</v>
      </c>
      <c r="S1587" s="17">
        <f>(((K1587/60)/60)/24)+DATE(1970,1,1)</f>
        <v>41897.536134259259</v>
      </c>
      <c r="T1587" s="15">
        <f>(((J1587/60)/60)/24)+DATE(1970,1,1)</f>
        <v>41927.536134259259</v>
      </c>
      <c r="U1587" t="b">
        <f>AND(L1587,N1587)</f>
        <v>1</v>
      </c>
    </row>
    <row r="1588" spans="1:21" ht="20" customHeight="1" x14ac:dyDescent="0.35">
      <c r="A1588" s="13">
        <f>F1588/E1588</f>
        <v>1.2715000000000001</v>
      </c>
      <c r="B1588">
        <v>3162</v>
      </c>
      <c r="C1588" s="3" t="s">
        <v>3162</v>
      </c>
      <c r="D1588" s="3" t="s">
        <v>7272</v>
      </c>
      <c r="E1588" s="5">
        <v>4000</v>
      </c>
      <c r="F1588" s="5">
        <v>5086</v>
      </c>
      <c r="G1588" t="s">
        <v>8219</v>
      </c>
      <c r="H1588" t="s">
        <v>8224</v>
      </c>
      <c r="I1588" t="s">
        <v>8246</v>
      </c>
      <c r="J1588">
        <v>1404698400</v>
      </c>
      <c r="K1588">
        <v>1402331262</v>
      </c>
      <c r="L1588" t="b">
        <v>1</v>
      </c>
      <c r="M1588">
        <v>63</v>
      </c>
      <c r="N1588" t="b">
        <v>1</v>
      </c>
      <c r="O1588" t="s">
        <v>8271</v>
      </c>
      <c r="P1588" s="9">
        <f>IFERROR(F1588/M1588,"NULL")</f>
        <v>80.730158730158735</v>
      </c>
      <c r="Q1588" t="str">
        <f>LEFT(O1588,SEARCH("/",O1588,1)-1)</f>
        <v>theater</v>
      </c>
      <c r="R1588" t="str">
        <f>RIGHT(O1588,LEN(O1588)-SEARCH("/",O1588,1))</f>
        <v>plays</v>
      </c>
      <c r="S1588" s="17">
        <f>(((K1588/60)/60)/24)+DATE(1970,1,1)</f>
        <v>41799.685902777775</v>
      </c>
      <c r="T1588" s="15">
        <f>(((J1588/60)/60)/24)+DATE(1970,1,1)</f>
        <v>41827.083333333336</v>
      </c>
      <c r="U1588" t="b">
        <f>AND(L1588,N1588)</f>
        <v>1</v>
      </c>
    </row>
    <row r="1589" spans="1:21" ht="20" customHeight="1" x14ac:dyDescent="0.35">
      <c r="A1589" s="13">
        <f>F1589/E1589</f>
        <v>1.1115384615384616</v>
      </c>
      <c r="B1589">
        <v>3163</v>
      </c>
      <c r="C1589" s="3" t="s">
        <v>3163</v>
      </c>
      <c r="D1589" s="3" t="s">
        <v>7273</v>
      </c>
      <c r="E1589" s="5">
        <v>13000</v>
      </c>
      <c r="F1589" s="5">
        <v>14450</v>
      </c>
      <c r="G1589" t="s">
        <v>8219</v>
      </c>
      <c r="H1589" t="s">
        <v>8224</v>
      </c>
      <c r="I1589" t="s">
        <v>8246</v>
      </c>
      <c r="J1589">
        <v>1402855525</v>
      </c>
      <c r="K1589">
        <v>1400263525</v>
      </c>
      <c r="L1589" t="b">
        <v>1</v>
      </c>
      <c r="M1589">
        <v>72</v>
      </c>
      <c r="N1589" t="b">
        <v>1</v>
      </c>
      <c r="O1589" t="s">
        <v>8271</v>
      </c>
      <c r="P1589" s="9">
        <f>IFERROR(F1589/M1589,"NULL")</f>
        <v>200.69444444444446</v>
      </c>
      <c r="Q1589" t="str">
        <f>LEFT(O1589,SEARCH("/",O1589,1)-1)</f>
        <v>theater</v>
      </c>
      <c r="R1589" t="str">
        <f>RIGHT(O1589,LEN(O1589)-SEARCH("/",O1589,1))</f>
        <v>plays</v>
      </c>
      <c r="S1589" s="17">
        <f>(((K1589/60)/60)/24)+DATE(1970,1,1)</f>
        <v>41775.753761574073</v>
      </c>
      <c r="T1589" s="15">
        <f>(((J1589/60)/60)/24)+DATE(1970,1,1)</f>
        <v>41805.753761574073</v>
      </c>
      <c r="U1589" t="b">
        <f>AND(L1589,N1589)</f>
        <v>1</v>
      </c>
    </row>
    <row r="1590" spans="1:21" ht="20" customHeight="1" x14ac:dyDescent="0.35">
      <c r="A1590" s="13">
        <f>F1590/E1590</f>
        <v>1.0676000000000001</v>
      </c>
      <c r="B1590">
        <v>3164</v>
      </c>
      <c r="C1590" s="3" t="s">
        <v>3164</v>
      </c>
      <c r="D1590" s="3" t="s">
        <v>7274</v>
      </c>
      <c r="E1590" s="5">
        <v>2500</v>
      </c>
      <c r="F1590" s="5">
        <v>2669</v>
      </c>
      <c r="G1590" t="s">
        <v>8219</v>
      </c>
      <c r="H1590" t="s">
        <v>8224</v>
      </c>
      <c r="I1590" t="s">
        <v>8246</v>
      </c>
      <c r="J1590">
        <v>1402341615</v>
      </c>
      <c r="K1590">
        <v>1399490415</v>
      </c>
      <c r="L1590" t="b">
        <v>1</v>
      </c>
      <c r="M1590">
        <v>71</v>
      </c>
      <c r="N1590" t="b">
        <v>1</v>
      </c>
      <c r="O1590" t="s">
        <v>8271</v>
      </c>
      <c r="P1590" s="9">
        <f>IFERROR(F1590/M1590,"NULL")</f>
        <v>37.591549295774648</v>
      </c>
      <c r="Q1590" t="str">
        <f>LEFT(O1590,SEARCH("/",O1590,1)-1)</f>
        <v>theater</v>
      </c>
      <c r="R1590" t="str">
        <f>RIGHT(O1590,LEN(O1590)-SEARCH("/",O1590,1))</f>
        <v>plays</v>
      </c>
      <c r="S1590" s="17">
        <f>(((K1590/60)/60)/24)+DATE(1970,1,1)</f>
        <v>41766.80572916667</v>
      </c>
      <c r="T1590" s="15">
        <f>(((J1590/60)/60)/24)+DATE(1970,1,1)</f>
        <v>41799.80572916667</v>
      </c>
      <c r="U1590" t="b">
        <f>AND(L1590,N1590)</f>
        <v>1</v>
      </c>
    </row>
    <row r="1591" spans="1:21" ht="20" customHeight="1" x14ac:dyDescent="0.35">
      <c r="A1591" s="13">
        <f>F1591/E1591</f>
        <v>1.6266666666666667</v>
      </c>
      <c r="B1591">
        <v>3165</v>
      </c>
      <c r="C1591" s="3" t="s">
        <v>3165</v>
      </c>
      <c r="D1591" s="3" t="s">
        <v>7275</v>
      </c>
      <c r="E1591" s="5">
        <v>750</v>
      </c>
      <c r="F1591" s="5">
        <v>1220</v>
      </c>
      <c r="G1591" t="s">
        <v>8219</v>
      </c>
      <c r="H1591" t="s">
        <v>8224</v>
      </c>
      <c r="I1591" t="s">
        <v>8246</v>
      </c>
      <c r="J1591">
        <v>1304395140</v>
      </c>
      <c r="K1591">
        <v>1302493760</v>
      </c>
      <c r="L1591" t="b">
        <v>1</v>
      </c>
      <c r="M1591">
        <v>21</v>
      </c>
      <c r="N1591" t="b">
        <v>1</v>
      </c>
      <c r="O1591" t="s">
        <v>8271</v>
      </c>
      <c r="P1591" s="9">
        <f>IFERROR(F1591/M1591,"NULL")</f>
        <v>58.095238095238095</v>
      </c>
      <c r="Q1591" t="str">
        <f>LEFT(O1591,SEARCH("/",O1591,1)-1)</f>
        <v>theater</v>
      </c>
      <c r="R1591" t="str">
        <f>RIGHT(O1591,LEN(O1591)-SEARCH("/",O1591,1))</f>
        <v>plays</v>
      </c>
      <c r="S1591" s="17">
        <f>(((K1591/60)/60)/24)+DATE(1970,1,1)</f>
        <v>40644.159259259257</v>
      </c>
      <c r="T1591" s="15">
        <f>(((J1591/60)/60)/24)+DATE(1970,1,1)</f>
        <v>40666.165972222225</v>
      </c>
      <c r="U1591" t="b">
        <f>AND(L1591,N1591)</f>
        <v>1</v>
      </c>
    </row>
    <row r="1592" spans="1:21" ht="20" customHeight="1" x14ac:dyDescent="0.35">
      <c r="A1592" s="13">
        <f>F1592/E1592</f>
        <v>1.6022808571428573</v>
      </c>
      <c r="B1592">
        <v>3166</v>
      </c>
      <c r="C1592" s="3" t="s">
        <v>3166</v>
      </c>
      <c r="D1592" s="3" t="s">
        <v>7276</v>
      </c>
      <c r="E1592" s="5">
        <v>35000</v>
      </c>
      <c r="F1592" s="5">
        <v>56079.83</v>
      </c>
      <c r="G1592" t="s">
        <v>8219</v>
      </c>
      <c r="H1592" t="s">
        <v>8224</v>
      </c>
      <c r="I1592" t="s">
        <v>8246</v>
      </c>
      <c r="J1592">
        <v>1416988740</v>
      </c>
      <c r="K1592">
        <v>1414514153</v>
      </c>
      <c r="L1592" t="b">
        <v>1</v>
      </c>
      <c r="M1592">
        <v>930</v>
      </c>
      <c r="N1592" t="b">
        <v>1</v>
      </c>
      <c r="O1592" t="s">
        <v>8271</v>
      </c>
      <c r="P1592" s="9">
        <f>IFERROR(F1592/M1592,"NULL")</f>
        <v>60.300892473118282</v>
      </c>
      <c r="Q1592" t="str">
        <f>LEFT(O1592,SEARCH("/",O1592,1)-1)</f>
        <v>theater</v>
      </c>
      <c r="R1592" t="str">
        <f>RIGHT(O1592,LEN(O1592)-SEARCH("/",O1592,1))</f>
        <v>plays</v>
      </c>
      <c r="S1592" s="17">
        <f>(((K1592/60)/60)/24)+DATE(1970,1,1)</f>
        <v>41940.69158564815</v>
      </c>
      <c r="T1592" s="15">
        <f>(((J1592/60)/60)/24)+DATE(1970,1,1)</f>
        <v>41969.332638888889</v>
      </c>
      <c r="U1592" t="b">
        <f>AND(L1592,N1592)</f>
        <v>1</v>
      </c>
    </row>
    <row r="1593" spans="1:21" ht="20" customHeight="1" x14ac:dyDescent="0.35">
      <c r="A1593" s="13">
        <f>F1593/E1593</f>
        <v>1.1616666666666666</v>
      </c>
      <c r="B1593">
        <v>3167</v>
      </c>
      <c r="C1593" s="3" t="s">
        <v>3167</v>
      </c>
      <c r="D1593" s="3" t="s">
        <v>7277</v>
      </c>
      <c r="E1593" s="5">
        <v>3000</v>
      </c>
      <c r="F1593" s="5">
        <v>3485</v>
      </c>
      <c r="G1593" t="s">
        <v>8219</v>
      </c>
      <c r="H1593" t="s">
        <v>8224</v>
      </c>
      <c r="I1593" t="s">
        <v>8246</v>
      </c>
      <c r="J1593">
        <v>1406952781</v>
      </c>
      <c r="K1593">
        <v>1405743181</v>
      </c>
      <c r="L1593" t="b">
        <v>1</v>
      </c>
      <c r="M1593">
        <v>55</v>
      </c>
      <c r="N1593" t="b">
        <v>1</v>
      </c>
      <c r="O1593" t="s">
        <v>8271</v>
      </c>
      <c r="P1593" s="9">
        <f>IFERROR(F1593/M1593,"NULL")</f>
        <v>63.363636363636367</v>
      </c>
      <c r="Q1593" t="str">
        <f>LEFT(O1593,SEARCH("/",O1593,1)-1)</f>
        <v>theater</v>
      </c>
      <c r="R1593" t="str">
        <f>RIGHT(O1593,LEN(O1593)-SEARCH("/",O1593,1))</f>
        <v>plays</v>
      </c>
      <c r="S1593" s="17">
        <f>(((K1593/60)/60)/24)+DATE(1970,1,1)</f>
        <v>41839.175706018519</v>
      </c>
      <c r="T1593" s="15">
        <f>(((J1593/60)/60)/24)+DATE(1970,1,1)</f>
        <v>41853.175706018519</v>
      </c>
      <c r="U1593" t="b">
        <f>AND(L1593,N1593)</f>
        <v>1</v>
      </c>
    </row>
    <row r="1594" spans="1:21" ht="20" customHeight="1" x14ac:dyDescent="0.35">
      <c r="A1594" s="13">
        <f>F1594/E1594</f>
        <v>1.242</v>
      </c>
      <c r="B1594">
        <v>3168</v>
      </c>
      <c r="C1594" s="3" t="s">
        <v>3168</v>
      </c>
      <c r="D1594" s="3" t="s">
        <v>7278</v>
      </c>
      <c r="E1594" s="5">
        <v>2500</v>
      </c>
      <c r="F1594" s="5">
        <v>3105</v>
      </c>
      <c r="G1594" t="s">
        <v>8219</v>
      </c>
      <c r="H1594" t="s">
        <v>8224</v>
      </c>
      <c r="I1594" t="s">
        <v>8246</v>
      </c>
      <c r="J1594">
        <v>1402696800</v>
      </c>
      <c r="K1594">
        <v>1399948353</v>
      </c>
      <c r="L1594" t="b">
        <v>1</v>
      </c>
      <c r="M1594">
        <v>61</v>
      </c>
      <c r="N1594" t="b">
        <v>1</v>
      </c>
      <c r="O1594" t="s">
        <v>8271</v>
      </c>
      <c r="P1594" s="9">
        <f>IFERROR(F1594/M1594,"NULL")</f>
        <v>50.901639344262293</v>
      </c>
      <c r="Q1594" t="str">
        <f>LEFT(O1594,SEARCH("/",O1594,1)-1)</f>
        <v>theater</v>
      </c>
      <c r="R1594" t="str">
        <f>RIGHT(O1594,LEN(O1594)-SEARCH("/",O1594,1))</f>
        <v>plays</v>
      </c>
      <c r="S1594" s="17">
        <f>(((K1594/60)/60)/24)+DATE(1970,1,1)</f>
        <v>41772.105937500004</v>
      </c>
      <c r="T1594" s="15">
        <f>(((J1594/60)/60)/24)+DATE(1970,1,1)</f>
        <v>41803.916666666664</v>
      </c>
      <c r="U1594" t="b">
        <f>AND(L1594,N1594)</f>
        <v>1</v>
      </c>
    </row>
    <row r="1595" spans="1:21" ht="20" customHeight="1" x14ac:dyDescent="0.35">
      <c r="A1595" s="13">
        <f>F1595/E1595</f>
        <v>1.030125</v>
      </c>
      <c r="B1595">
        <v>3169</v>
      </c>
      <c r="C1595" s="3" t="s">
        <v>3169</v>
      </c>
      <c r="D1595" s="3" t="s">
        <v>7279</v>
      </c>
      <c r="E1595" s="5">
        <v>8000</v>
      </c>
      <c r="F1595" s="5">
        <v>8241</v>
      </c>
      <c r="G1595" t="s">
        <v>8219</v>
      </c>
      <c r="H1595" t="s">
        <v>8224</v>
      </c>
      <c r="I1595" t="s">
        <v>8246</v>
      </c>
      <c r="J1595">
        <v>1386910740</v>
      </c>
      <c r="K1595">
        <v>1384364561</v>
      </c>
      <c r="L1595" t="b">
        <v>1</v>
      </c>
      <c r="M1595">
        <v>82</v>
      </c>
      <c r="N1595" t="b">
        <v>1</v>
      </c>
      <c r="O1595" t="s">
        <v>8271</v>
      </c>
      <c r="P1595" s="9">
        <f>IFERROR(F1595/M1595,"NULL")</f>
        <v>100.5</v>
      </c>
      <c r="Q1595" t="str">
        <f>LEFT(O1595,SEARCH("/",O1595,1)-1)</f>
        <v>theater</v>
      </c>
      <c r="R1595" t="str">
        <f>RIGHT(O1595,LEN(O1595)-SEARCH("/",O1595,1))</f>
        <v>plays</v>
      </c>
      <c r="S1595" s="17">
        <f>(((K1595/60)/60)/24)+DATE(1970,1,1)</f>
        <v>41591.737974537034</v>
      </c>
      <c r="T1595" s="15">
        <f>(((J1595/60)/60)/24)+DATE(1970,1,1)</f>
        <v>41621.207638888889</v>
      </c>
      <c r="U1595" t="b">
        <f>AND(L1595,N1595)</f>
        <v>1</v>
      </c>
    </row>
    <row r="1596" spans="1:21" ht="20" customHeight="1" x14ac:dyDescent="0.35">
      <c r="A1596" s="13">
        <f>F1596/E1596</f>
        <v>1.1225000000000001</v>
      </c>
      <c r="B1596">
        <v>3170</v>
      </c>
      <c r="C1596" s="3" t="s">
        <v>3170</v>
      </c>
      <c r="D1596" s="3" t="s">
        <v>7280</v>
      </c>
      <c r="E1596" s="5">
        <v>2000</v>
      </c>
      <c r="F1596" s="5">
        <v>2245</v>
      </c>
      <c r="G1596" t="s">
        <v>8219</v>
      </c>
      <c r="H1596" t="s">
        <v>8224</v>
      </c>
      <c r="I1596" t="s">
        <v>8246</v>
      </c>
      <c r="J1596">
        <v>1404273600</v>
      </c>
      <c r="K1596">
        <v>1401414944</v>
      </c>
      <c r="L1596" t="b">
        <v>1</v>
      </c>
      <c r="M1596">
        <v>71</v>
      </c>
      <c r="N1596" t="b">
        <v>1</v>
      </c>
      <c r="O1596" t="s">
        <v>8271</v>
      </c>
      <c r="P1596" s="9">
        <f>IFERROR(F1596/M1596,"NULL")</f>
        <v>31.619718309859156</v>
      </c>
      <c r="Q1596" t="str">
        <f>LEFT(O1596,SEARCH("/",O1596,1)-1)</f>
        <v>theater</v>
      </c>
      <c r="R1596" t="str">
        <f>RIGHT(O1596,LEN(O1596)-SEARCH("/",O1596,1))</f>
        <v>plays</v>
      </c>
      <c r="S1596" s="17">
        <f>(((K1596/60)/60)/24)+DATE(1970,1,1)</f>
        <v>41789.080370370371</v>
      </c>
      <c r="T1596" s="15">
        <f>(((J1596/60)/60)/24)+DATE(1970,1,1)</f>
        <v>41822.166666666664</v>
      </c>
      <c r="U1596" t="b">
        <f>AND(L1596,N1596)</f>
        <v>1</v>
      </c>
    </row>
    <row r="1597" spans="1:21" ht="20" customHeight="1" x14ac:dyDescent="0.35">
      <c r="A1597" s="13">
        <f>F1597/E1597</f>
        <v>1.0881428571428571</v>
      </c>
      <c r="B1597">
        <v>3171</v>
      </c>
      <c r="C1597" s="3" t="s">
        <v>3171</v>
      </c>
      <c r="D1597" s="3" t="s">
        <v>7281</v>
      </c>
      <c r="E1597" s="5">
        <v>7000</v>
      </c>
      <c r="F1597" s="5">
        <v>7617</v>
      </c>
      <c r="G1597" t="s">
        <v>8219</v>
      </c>
      <c r="H1597" t="s">
        <v>8225</v>
      </c>
      <c r="I1597" t="s">
        <v>8247</v>
      </c>
      <c r="J1597">
        <v>1462545358</v>
      </c>
      <c r="K1597">
        <v>1459953358</v>
      </c>
      <c r="L1597" t="b">
        <v>1</v>
      </c>
      <c r="M1597">
        <v>117</v>
      </c>
      <c r="N1597" t="b">
        <v>1</v>
      </c>
      <c r="O1597" t="s">
        <v>8271</v>
      </c>
      <c r="P1597" s="9">
        <f>IFERROR(F1597/M1597,"NULL")</f>
        <v>65.102564102564102</v>
      </c>
      <c r="Q1597" t="str">
        <f>LEFT(O1597,SEARCH("/",O1597,1)-1)</f>
        <v>theater</v>
      </c>
      <c r="R1597" t="str">
        <f>RIGHT(O1597,LEN(O1597)-SEARCH("/",O1597,1))</f>
        <v>plays</v>
      </c>
      <c r="S1597" s="17">
        <f>(((K1597/60)/60)/24)+DATE(1970,1,1)</f>
        <v>42466.608310185184</v>
      </c>
      <c r="T1597" s="15">
        <f>(((J1597/60)/60)/24)+DATE(1970,1,1)</f>
        <v>42496.608310185184</v>
      </c>
      <c r="U1597" t="b">
        <f>AND(L1597,N1597)</f>
        <v>1</v>
      </c>
    </row>
    <row r="1598" spans="1:21" ht="20" customHeight="1" x14ac:dyDescent="0.35">
      <c r="A1598" s="13">
        <f>F1598/E1598</f>
        <v>1.1499999999999999</v>
      </c>
      <c r="B1598">
        <v>3172</v>
      </c>
      <c r="C1598" s="3" t="s">
        <v>3172</v>
      </c>
      <c r="D1598" s="3" t="s">
        <v>7282</v>
      </c>
      <c r="E1598" s="5">
        <v>2000</v>
      </c>
      <c r="F1598" s="5">
        <v>2300</v>
      </c>
      <c r="G1598" t="s">
        <v>8219</v>
      </c>
      <c r="H1598" t="s">
        <v>8224</v>
      </c>
      <c r="I1598" t="s">
        <v>8246</v>
      </c>
      <c r="J1598">
        <v>1329240668</v>
      </c>
      <c r="K1598">
        <v>1326648668</v>
      </c>
      <c r="L1598" t="b">
        <v>1</v>
      </c>
      <c r="M1598">
        <v>29</v>
      </c>
      <c r="N1598" t="b">
        <v>1</v>
      </c>
      <c r="O1598" t="s">
        <v>8271</v>
      </c>
      <c r="P1598" s="9">
        <f>IFERROR(F1598/M1598,"NULL")</f>
        <v>79.310344827586206</v>
      </c>
      <c r="Q1598" t="str">
        <f>LEFT(O1598,SEARCH("/",O1598,1)-1)</f>
        <v>theater</v>
      </c>
      <c r="R1598" t="str">
        <f>RIGHT(O1598,LEN(O1598)-SEARCH("/",O1598,1))</f>
        <v>plays</v>
      </c>
      <c r="S1598" s="17">
        <f>(((K1598/60)/60)/24)+DATE(1970,1,1)</f>
        <v>40923.729953703703</v>
      </c>
      <c r="T1598" s="15">
        <f>(((J1598/60)/60)/24)+DATE(1970,1,1)</f>
        <v>40953.729953703703</v>
      </c>
      <c r="U1598" t="b">
        <f>AND(L1598,N1598)</f>
        <v>1</v>
      </c>
    </row>
    <row r="1599" spans="1:21" ht="20" customHeight="1" x14ac:dyDescent="0.35">
      <c r="A1599" s="13">
        <f>F1599/E1599</f>
        <v>1.03</v>
      </c>
      <c r="B1599">
        <v>3173</v>
      </c>
      <c r="C1599" s="3" t="s">
        <v>3173</v>
      </c>
      <c r="D1599" s="3" t="s">
        <v>7283</v>
      </c>
      <c r="E1599" s="5">
        <v>10000</v>
      </c>
      <c r="F1599" s="5">
        <v>10300</v>
      </c>
      <c r="G1599" t="s">
        <v>8219</v>
      </c>
      <c r="H1599" t="s">
        <v>8224</v>
      </c>
      <c r="I1599" t="s">
        <v>8246</v>
      </c>
      <c r="J1599">
        <v>1411765492</v>
      </c>
      <c r="K1599">
        <v>1409173492</v>
      </c>
      <c r="L1599" t="b">
        <v>1</v>
      </c>
      <c r="M1599">
        <v>74</v>
      </c>
      <c r="N1599" t="b">
        <v>1</v>
      </c>
      <c r="O1599" t="s">
        <v>8271</v>
      </c>
      <c r="P1599" s="9">
        <f>IFERROR(F1599/M1599,"NULL")</f>
        <v>139.18918918918919</v>
      </c>
      <c r="Q1599" t="str">
        <f>LEFT(O1599,SEARCH("/",O1599,1)-1)</f>
        <v>theater</v>
      </c>
      <c r="R1599" t="str">
        <f>RIGHT(O1599,LEN(O1599)-SEARCH("/",O1599,1))</f>
        <v>plays</v>
      </c>
      <c r="S1599" s="17">
        <f>(((K1599/60)/60)/24)+DATE(1970,1,1)</f>
        <v>41878.878379629627</v>
      </c>
      <c r="T1599" s="15">
        <f>(((J1599/60)/60)/24)+DATE(1970,1,1)</f>
        <v>41908.878379629627</v>
      </c>
      <c r="U1599" t="b">
        <f>AND(L1599,N1599)</f>
        <v>1</v>
      </c>
    </row>
    <row r="1600" spans="1:21" ht="20" customHeight="1" x14ac:dyDescent="0.35">
      <c r="A1600" s="13">
        <f>F1600/E1600</f>
        <v>1.0113333333333334</v>
      </c>
      <c r="B1600">
        <v>3174</v>
      </c>
      <c r="C1600" s="3" t="s">
        <v>3174</v>
      </c>
      <c r="D1600" s="3" t="s">
        <v>7284</v>
      </c>
      <c r="E1600" s="5">
        <v>3000</v>
      </c>
      <c r="F1600" s="5">
        <v>3034</v>
      </c>
      <c r="G1600" t="s">
        <v>8219</v>
      </c>
      <c r="H1600" t="s">
        <v>8224</v>
      </c>
      <c r="I1600" t="s">
        <v>8246</v>
      </c>
      <c r="J1600">
        <v>1408999508</v>
      </c>
      <c r="K1600">
        <v>1407789908</v>
      </c>
      <c r="L1600" t="b">
        <v>1</v>
      </c>
      <c r="M1600">
        <v>23</v>
      </c>
      <c r="N1600" t="b">
        <v>1</v>
      </c>
      <c r="O1600" t="s">
        <v>8271</v>
      </c>
      <c r="P1600" s="9">
        <f>IFERROR(F1600/M1600,"NULL")</f>
        <v>131.91304347826087</v>
      </c>
      <c r="Q1600" t="str">
        <f>LEFT(O1600,SEARCH("/",O1600,1)-1)</f>
        <v>theater</v>
      </c>
      <c r="R1600" t="str">
        <f>RIGHT(O1600,LEN(O1600)-SEARCH("/",O1600,1))</f>
        <v>plays</v>
      </c>
      <c r="S1600" s="17">
        <f>(((K1600/60)/60)/24)+DATE(1970,1,1)</f>
        <v>41862.864675925928</v>
      </c>
      <c r="T1600" s="15">
        <f>(((J1600/60)/60)/24)+DATE(1970,1,1)</f>
        <v>41876.864675925928</v>
      </c>
      <c r="U1600" t="b">
        <f>AND(L1600,N1600)</f>
        <v>1</v>
      </c>
    </row>
    <row r="1601" spans="1:21" ht="20" customHeight="1" x14ac:dyDescent="0.35">
      <c r="A1601" s="13">
        <f>F1601/E1601</f>
        <v>1.0955999999999999</v>
      </c>
      <c r="B1601">
        <v>3175</v>
      </c>
      <c r="C1601" s="3" t="s">
        <v>3175</v>
      </c>
      <c r="D1601" s="3" t="s">
        <v>7285</v>
      </c>
      <c r="E1601" s="5">
        <v>5000</v>
      </c>
      <c r="F1601" s="5">
        <v>5478</v>
      </c>
      <c r="G1601" t="s">
        <v>8219</v>
      </c>
      <c r="H1601" t="s">
        <v>8224</v>
      </c>
      <c r="I1601" t="s">
        <v>8246</v>
      </c>
      <c r="J1601">
        <v>1297977427</v>
      </c>
      <c r="K1601">
        <v>1292793427</v>
      </c>
      <c r="L1601" t="b">
        <v>1</v>
      </c>
      <c r="M1601">
        <v>60</v>
      </c>
      <c r="N1601" t="b">
        <v>1</v>
      </c>
      <c r="O1601" t="s">
        <v>8271</v>
      </c>
      <c r="P1601" s="9">
        <f>IFERROR(F1601/M1601,"NULL")</f>
        <v>91.3</v>
      </c>
      <c r="Q1601" t="str">
        <f>LEFT(O1601,SEARCH("/",O1601,1)-1)</f>
        <v>theater</v>
      </c>
      <c r="R1601" t="str">
        <f>RIGHT(O1601,LEN(O1601)-SEARCH("/",O1601,1))</f>
        <v>plays</v>
      </c>
      <c r="S1601" s="17">
        <f>(((K1601/60)/60)/24)+DATE(1970,1,1)</f>
        <v>40531.886886574073</v>
      </c>
      <c r="T1601" s="15">
        <f>(((J1601/60)/60)/24)+DATE(1970,1,1)</f>
        <v>40591.886886574073</v>
      </c>
      <c r="U1601" t="b">
        <f>AND(L1601,N1601)</f>
        <v>1</v>
      </c>
    </row>
    <row r="1602" spans="1:21" ht="20" customHeight="1" x14ac:dyDescent="0.35">
      <c r="A1602" s="13">
        <f>F1602/E1602</f>
        <v>1.148421052631579</v>
      </c>
      <c r="B1602">
        <v>3176</v>
      </c>
      <c r="C1602" s="3" t="s">
        <v>3176</v>
      </c>
      <c r="D1602" s="3" t="s">
        <v>7286</v>
      </c>
      <c r="E1602" s="5">
        <v>1900</v>
      </c>
      <c r="F1602" s="5">
        <v>2182</v>
      </c>
      <c r="G1602" t="s">
        <v>8219</v>
      </c>
      <c r="H1602" t="s">
        <v>8224</v>
      </c>
      <c r="I1602" t="s">
        <v>8246</v>
      </c>
      <c r="J1602">
        <v>1376838000</v>
      </c>
      <c r="K1602">
        <v>1374531631</v>
      </c>
      <c r="L1602" t="b">
        <v>1</v>
      </c>
      <c r="M1602">
        <v>55</v>
      </c>
      <c r="N1602" t="b">
        <v>1</v>
      </c>
      <c r="O1602" t="s">
        <v>8271</v>
      </c>
      <c r="P1602" s="9">
        <f>IFERROR(F1602/M1602,"NULL")</f>
        <v>39.672727272727272</v>
      </c>
      <c r="Q1602" t="str">
        <f>LEFT(O1602,SEARCH("/",O1602,1)-1)</f>
        <v>theater</v>
      </c>
      <c r="R1602" t="str">
        <f>RIGHT(O1602,LEN(O1602)-SEARCH("/",O1602,1))</f>
        <v>plays</v>
      </c>
      <c r="S1602" s="17">
        <f>(((K1602/60)/60)/24)+DATE(1970,1,1)</f>
        <v>41477.930914351848</v>
      </c>
      <c r="T1602" s="15">
        <f>(((J1602/60)/60)/24)+DATE(1970,1,1)</f>
        <v>41504.625</v>
      </c>
      <c r="U1602" t="b">
        <f>AND(L1602,N1602)</f>
        <v>1</v>
      </c>
    </row>
    <row r="1603" spans="1:21" ht="20" customHeight="1" x14ac:dyDescent="0.35">
      <c r="A1603" s="13">
        <f>F1603/E1603</f>
        <v>1.1739999999999999</v>
      </c>
      <c r="B1603">
        <v>3177</v>
      </c>
      <c r="C1603" s="3" t="s">
        <v>3177</v>
      </c>
      <c r="D1603" s="3" t="s">
        <v>7287</v>
      </c>
      <c r="E1603" s="5">
        <v>2500</v>
      </c>
      <c r="F1603" s="5">
        <v>2935</v>
      </c>
      <c r="G1603" t="s">
        <v>8219</v>
      </c>
      <c r="H1603" t="s">
        <v>8224</v>
      </c>
      <c r="I1603" t="s">
        <v>8246</v>
      </c>
      <c r="J1603">
        <v>1403366409</v>
      </c>
      <c r="K1603">
        <v>1400774409</v>
      </c>
      <c r="L1603" t="b">
        <v>1</v>
      </c>
      <c r="M1603">
        <v>51</v>
      </c>
      <c r="N1603" t="b">
        <v>1</v>
      </c>
      <c r="O1603" t="s">
        <v>8271</v>
      </c>
      <c r="P1603" s="9">
        <f>IFERROR(F1603/M1603,"NULL")</f>
        <v>57.549019607843135</v>
      </c>
      <c r="Q1603" t="str">
        <f>LEFT(O1603,SEARCH("/",O1603,1)-1)</f>
        <v>theater</v>
      </c>
      <c r="R1603" t="str">
        <f>RIGHT(O1603,LEN(O1603)-SEARCH("/",O1603,1))</f>
        <v>plays</v>
      </c>
      <c r="S1603" s="17">
        <f>(((K1603/60)/60)/24)+DATE(1970,1,1)</f>
        <v>41781.666770833333</v>
      </c>
      <c r="T1603" s="15">
        <f>(((J1603/60)/60)/24)+DATE(1970,1,1)</f>
        <v>41811.666770833333</v>
      </c>
      <c r="U1603" t="b">
        <f>AND(L1603,N1603)</f>
        <v>1</v>
      </c>
    </row>
    <row r="1604" spans="1:21" ht="20" customHeight="1" x14ac:dyDescent="0.35">
      <c r="A1604" s="13">
        <f>F1604/E1604</f>
        <v>1.7173333333333334</v>
      </c>
      <c r="B1604">
        <v>3178</v>
      </c>
      <c r="C1604" s="3" t="s">
        <v>3178</v>
      </c>
      <c r="D1604" s="3" t="s">
        <v>7288</v>
      </c>
      <c r="E1604" s="5">
        <v>1500</v>
      </c>
      <c r="F1604" s="5">
        <v>2576</v>
      </c>
      <c r="G1604" t="s">
        <v>8219</v>
      </c>
      <c r="H1604" t="s">
        <v>8225</v>
      </c>
      <c r="I1604" t="s">
        <v>8247</v>
      </c>
      <c r="J1604">
        <v>1405521075</v>
      </c>
      <c r="K1604">
        <v>1402929075</v>
      </c>
      <c r="L1604" t="b">
        <v>1</v>
      </c>
      <c r="M1604">
        <v>78</v>
      </c>
      <c r="N1604" t="b">
        <v>1</v>
      </c>
      <c r="O1604" t="s">
        <v>8271</v>
      </c>
      <c r="P1604" s="9">
        <f>IFERROR(F1604/M1604,"NULL")</f>
        <v>33.025641025641029</v>
      </c>
      <c r="Q1604" t="str">
        <f>LEFT(O1604,SEARCH("/",O1604,1)-1)</f>
        <v>theater</v>
      </c>
      <c r="R1604" t="str">
        <f>RIGHT(O1604,LEN(O1604)-SEARCH("/",O1604,1))</f>
        <v>plays</v>
      </c>
      <c r="S1604" s="17">
        <f>(((K1604/60)/60)/24)+DATE(1970,1,1)</f>
        <v>41806.605034722219</v>
      </c>
      <c r="T1604" s="15">
        <f>(((J1604/60)/60)/24)+DATE(1970,1,1)</f>
        <v>41836.605034722219</v>
      </c>
      <c r="U1604" t="b">
        <f>AND(L1604,N1604)</f>
        <v>1</v>
      </c>
    </row>
    <row r="1605" spans="1:21" ht="20" customHeight="1" x14ac:dyDescent="0.35">
      <c r="A1605" s="13">
        <f>F1605/E1605</f>
        <v>1.1416238095238094</v>
      </c>
      <c r="B1605">
        <v>3179</v>
      </c>
      <c r="C1605" s="3" t="s">
        <v>3179</v>
      </c>
      <c r="D1605" s="3" t="s">
        <v>7289</v>
      </c>
      <c r="E1605" s="5">
        <v>4200</v>
      </c>
      <c r="F1605" s="5">
        <v>4794.82</v>
      </c>
      <c r="G1605" t="s">
        <v>8219</v>
      </c>
      <c r="H1605" t="s">
        <v>8224</v>
      </c>
      <c r="I1605" t="s">
        <v>8246</v>
      </c>
      <c r="J1605">
        <v>1367859071</v>
      </c>
      <c r="K1605">
        <v>1365699071</v>
      </c>
      <c r="L1605" t="b">
        <v>1</v>
      </c>
      <c r="M1605">
        <v>62</v>
      </c>
      <c r="N1605" t="b">
        <v>1</v>
      </c>
      <c r="O1605" t="s">
        <v>8271</v>
      </c>
      <c r="P1605" s="9">
        <f>IFERROR(F1605/M1605,"NULL")</f>
        <v>77.335806451612896</v>
      </c>
      <c r="Q1605" t="str">
        <f>LEFT(O1605,SEARCH("/",O1605,1)-1)</f>
        <v>theater</v>
      </c>
      <c r="R1605" t="str">
        <f>RIGHT(O1605,LEN(O1605)-SEARCH("/",O1605,1))</f>
        <v>plays</v>
      </c>
      <c r="S1605" s="17">
        <f>(((K1605/60)/60)/24)+DATE(1970,1,1)</f>
        <v>41375.702210648145</v>
      </c>
      <c r="T1605" s="15">
        <f>(((J1605/60)/60)/24)+DATE(1970,1,1)</f>
        <v>41400.702210648145</v>
      </c>
      <c r="U1605" t="b">
        <f>AND(L1605,N1605)</f>
        <v>1</v>
      </c>
    </row>
    <row r="1606" spans="1:21" ht="20" customHeight="1" x14ac:dyDescent="0.35">
      <c r="A1606" s="13">
        <f>F1606/E1606</f>
        <v>1.1975</v>
      </c>
      <c r="B1606">
        <v>3180</v>
      </c>
      <c r="C1606" s="3" t="s">
        <v>3180</v>
      </c>
      <c r="D1606" s="3" t="s">
        <v>7290</v>
      </c>
      <c r="E1606" s="5">
        <v>1200</v>
      </c>
      <c r="F1606" s="5">
        <v>1437</v>
      </c>
      <c r="G1606" t="s">
        <v>8219</v>
      </c>
      <c r="H1606" t="s">
        <v>8225</v>
      </c>
      <c r="I1606" t="s">
        <v>8247</v>
      </c>
      <c r="J1606">
        <v>1403258049</v>
      </c>
      <c r="K1606">
        <v>1400666049</v>
      </c>
      <c r="L1606" t="b">
        <v>1</v>
      </c>
      <c r="M1606">
        <v>45</v>
      </c>
      <c r="N1606" t="b">
        <v>1</v>
      </c>
      <c r="O1606" t="s">
        <v>8271</v>
      </c>
      <c r="P1606" s="9">
        <f>IFERROR(F1606/M1606,"NULL")</f>
        <v>31.933333333333334</v>
      </c>
      <c r="Q1606" t="str">
        <f>LEFT(O1606,SEARCH("/",O1606,1)-1)</f>
        <v>theater</v>
      </c>
      <c r="R1606" t="str">
        <f>RIGHT(O1606,LEN(O1606)-SEARCH("/",O1606,1))</f>
        <v>plays</v>
      </c>
      <c r="S1606" s="17">
        <f>(((K1606/60)/60)/24)+DATE(1970,1,1)</f>
        <v>41780.412604166668</v>
      </c>
      <c r="T1606" s="15">
        <f>(((J1606/60)/60)/24)+DATE(1970,1,1)</f>
        <v>41810.412604166668</v>
      </c>
      <c r="U1606" t="b">
        <f>AND(L1606,N1606)</f>
        <v>1</v>
      </c>
    </row>
    <row r="1607" spans="1:21" ht="20" customHeight="1" x14ac:dyDescent="0.35">
      <c r="A1607" s="13">
        <f>F1607/E1607</f>
        <v>1.0900000000000001</v>
      </c>
      <c r="B1607">
        <v>3181</v>
      </c>
      <c r="C1607" s="3" t="s">
        <v>3181</v>
      </c>
      <c r="D1607" s="3" t="s">
        <v>7291</v>
      </c>
      <c r="E1607" s="5">
        <v>500</v>
      </c>
      <c r="F1607" s="5">
        <v>545</v>
      </c>
      <c r="G1607" t="s">
        <v>8219</v>
      </c>
      <c r="H1607" t="s">
        <v>8225</v>
      </c>
      <c r="I1607" t="s">
        <v>8247</v>
      </c>
      <c r="J1607">
        <v>1402848000</v>
      </c>
      <c r="K1607">
        <v>1400570787</v>
      </c>
      <c r="L1607" t="b">
        <v>1</v>
      </c>
      <c r="M1607">
        <v>15</v>
      </c>
      <c r="N1607" t="b">
        <v>1</v>
      </c>
      <c r="O1607" t="s">
        <v>8271</v>
      </c>
      <c r="P1607" s="9">
        <f>IFERROR(F1607/M1607,"NULL")</f>
        <v>36.333333333333336</v>
      </c>
      <c r="Q1607" t="str">
        <f>LEFT(O1607,SEARCH("/",O1607,1)-1)</f>
        <v>theater</v>
      </c>
      <c r="R1607" t="str">
        <f>RIGHT(O1607,LEN(O1607)-SEARCH("/",O1607,1))</f>
        <v>plays</v>
      </c>
      <c r="S1607" s="17">
        <f>(((K1607/60)/60)/24)+DATE(1970,1,1)</f>
        <v>41779.310034722221</v>
      </c>
      <c r="T1607" s="15">
        <f>(((J1607/60)/60)/24)+DATE(1970,1,1)</f>
        <v>41805.666666666664</v>
      </c>
      <c r="U1607" t="b">
        <f>AND(L1607,N1607)</f>
        <v>1</v>
      </c>
    </row>
    <row r="1608" spans="1:21" ht="20" customHeight="1" x14ac:dyDescent="0.35">
      <c r="A1608" s="13">
        <f>F1608/E1608</f>
        <v>1.0088571428571429</v>
      </c>
      <c r="B1608">
        <v>3182</v>
      </c>
      <c r="C1608" s="3" t="s">
        <v>3182</v>
      </c>
      <c r="D1608" s="3" t="s">
        <v>7292</v>
      </c>
      <c r="E1608" s="5">
        <v>7000</v>
      </c>
      <c r="F1608" s="5">
        <v>7062</v>
      </c>
      <c r="G1608" t="s">
        <v>8219</v>
      </c>
      <c r="H1608" t="s">
        <v>8224</v>
      </c>
      <c r="I1608" t="s">
        <v>8246</v>
      </c>
      <c r="J1608">
        <v>1328029200</v>
      </c>
      <c r="K1608">
        <v>1323211621</v>
      </c>
      <c r="L1608" t="b">
        <v>1</v>
      </c>
      <c r="M1608">
        <v>151</v>
      </c>
      <c r="N1608" t="b">
        <v>1</v>
      </c>
      <c r="O1608" t="s">
        <v>8271</v>
      </c>
      <c r="P1608" s="9">
        <f>IFERROR(F1608/M1608,"NULL")</f>
        <v>46.768211920529801</v>
      </c>
      <c r="Q1608" t="str">
        <f>LEFT(O1608,SEARCH("/",O1608,1)-1)</f>
        <v>theater</v>
      </c>
      <c r="R1608" t="str">
        <f>RIGHT(O1608,LEN(O1608)-SEARCH("/",O1608,1))</f>
        <v>plays</v>
      </c>
      <c r="S1608" s="17">
        <f>(((K1608/60)/60)/24)+DATE(1970,1,1)</f>
        <v>40883.949317129627</v>
      </c>
      <c r="T1608" s="15">
        <f>(((J1608/60)/60)/24)+DATE(1970,1,1)</f>
        <v>40939.708333333336</v>
      </c>
      <c r="U1608" t="b">
        <f>AND(L1608,N1608)</f>
        <v>1</v>
      </c>
    </row>
    <row r="1609" spans="1:21" ht="20" customHeight="1" x14ac:dyDescent="0.35">
      <c r="A1609" s="13">
        <f>F1609/E1609</f>
        <v>1.0900000000000001</v>
      </c>
      <c r="B1609">
        <v>3183</v>
      </c>
      <c r="C1609" s="3" t="s">
        <v>3183</v>
      </c>
      <c r="D1609" s="3" t="s">
        <v>7293</v>
      </c>
      <c r="E1609" s="5">
        <v>2500</v>
      </c>
      <c r="F1609" s="5">
        <v>2725</v>
      </c>
      <c r="G1609" t="s">
        <v>8219</v>
      </c>
      <c r="H1609" t="s">
        <v>8224</v>
      </c>
      <c r="I1609" t="s">
        <v>8246</v>
      </c>
      <c r="J1609">
        <v>1377284669</v>
      </c>
      <c r="K1609">
        <v>1375729469</v>
      </c>
      <c r="L1609" t="b">
        <v>1</v>
      </c>
      <c r="M1609">
        <v>68</v>
      </c>
      <c r="N1609" t="b">
        <v>1</v>
      </c>
      <c r="O1609" t="s">
        <v>8271</v>
      </c>
      <c r="P1609" s="9">
        <f>IFERROR(F1609/M1609,"NULL")</f>
        <v>40.073529411764703</v>
      </c>
      <c r="Q1609" t="str">
        <f>LEFT(O1609,SEARCH("/",O1609,1)-1)</f>
        <v>theater</v>
      </c>
      <c r="R1609" t="str">
        <f>RIGHT(O1609,LEN(O1609)-SEARCH("/",O1609,1))</f>
        <v>plays</v>
      </c>
      <c r="S1609" s="17">
        <f>(((K1609/60)/60)/24)+DATE(1970,1,1)</f>
        <v>41491.79478009259</v>
      </c>
      <c r="T1609" s="15">
        <f>(((J1609/60)/60)/24)+DATE(1970,1,1)</f>
        <v>41509.79478009259</v>
      </c>
      <c r="U1609" t="b">
        <f>AND(L1609,N1609)</f>
        <v>1</v>
      </c>
    </row>
    <row r="1610" spans="1:21" ht="20" customHeight="1" x14ac:dyDescent="0.35">
      <c r="A1610" s="13">
        <f>F1610/E1610</f>
        <v>1.0720930232558139</v>
      </c>
      <c r="B1610">
        <v>3184</v>
      </c>
      <c r="C1610" s="3" t="s">
        <v>3184</v>
      </c>
      <c r="D1610" s="3" t="s">
        <v>7294</v>
      </c>
      <c r="E1610" s="5">
        <v>4300</v>
      </c>
      <c r="F1610" s="5">
        <v>4610</v>
      </c>
      <c r="G1610" t="s">
        <v>8219</v>
      </c>
      <c r="H1610" t="s">
        <v>8224</v>
      </c>
      <c r="I1610" t="s">
        <v>8246</v>
      </c>
      <c r="J1610">
        <v>1404258631</v>
      </c>
      <c r="K1610">
        <v>1401666631</v>
      </c>
      <c r="L1610" t="b">
        <v>1</v>
      </c>
      <c r="M1610">
        <v>46</v>
      </c>
      <c r="N1610" t="b">
        <v>1</v>
      </c>
      <c r="O1610" t="s">
        <v>8271</v>
      </c>
      <c r="P1610" s="9">
        <f>IFERROR(F1610/M1610,"NULL")</f>
        <v>100.21739130434783</v>
      </c>
      <c r="Q1610" t="str">
        <f>LEFT(O1610,SEARCH("/",O1610,1)-1)</f>
        <v>theater</v>
      </c>
      <c r="R1610" t="str">
        <f>RIGHT(O1610,LEN(O1610)-SEARCH("/",O1610,1))</f>
        <v>plays</v>
      </c>
      <c r="S1610" s="17">
        <f>(((K1610/60)/60)/24)+DATE(1970,1,1)</f>
        <v>41791.993414351848</v>
      </c>
      <c r="T1610" s="15">
        <f>(((J1610/60)/60)/24)+DATE(1970,1,1)</f>
        <v>41821.993414351848</v>
      </c>
      <c r="U1610" t="b">
        <f>AND(L1610,N1610)</f>
        <v>1</v>
      </c>
    </row>
    <row r="1611" spans="1:21" ht="20" customHeight="1" x14ac:dyDescent="0.35">
      <c r="A1611" s="13">
        <f>F1611/E1611</f>
        <v>1</v>
      </c>
      <c r="B1611">
        <v>3185</v>
      </c>
      <c r="C1611" s="3" t="s">
        <v>3185</v>
      </c>
      <c r="D1611" s="3" t="s">
        <v>7295</v>
      </c>
      <c r="E1611" s="5">
        <v>1000</v>
      </c>
      <c r="F1611" s="5">
        <v>1000</v>
      </c>
      <c r="G1611" t="s">
        <v>8219</v>
      </c>
      <c r="H1611" t="s">
        <v>8225</v>
      </c>
      <c r="I1611" t="s">
        <v>8247</v>
      </c>
      <c r="J1611">
        <v>1405553241</v>
      </c>
      <c r="K1611">
        <v>1404948441</v>
      </c>
      <c r="L1611" t="b">
        <v>1</v>
      </c>
      <c r="M1611">
        <v>24</v>
      </c>
      <c r="N1611" t="b">
        <v>1</v>
      </c>
      <c r="O1611" t="s">
        <v>8271</v>
      </c>
      <c r="P1611" s="9">
        <f>IFERROR(F1611/M1611,"NULL")</f>
        <v>41.666666666666664</v>
      </c>
      <c r="Q1611" t="str">
        <f>LEFT(O1611,SEARCH("/",O1611,1)-1)</f>
        <v>theater</v>
      </c>
      <c r="R1611" t="str">
        <f>RIGHT(O1611,LEN(O1611)-SEARCH("/",O1611,1))</f>
        <v>plays</v>
      </c>
      <c r="S1611" s="17">
        <f>(((K1611/60)/60)/24)+DATE(1970,1,1)</f>
        <v>41829.977326388893</v>
      </c>
      <c r="T1611" s="15">
        <f>(((J1611/60)/60)/24)+DATE(1970,1,1)</f>
        <v>41836.977326388893</v>
      </c>
      <c r="U1611" t="b">
        <f>AND(L1611,N1611)</f>
        <v>1</v>
      </c>
    </row>
    <row r="1612" spans="1:21" ht="20" customHeight="1" x14ac:dyDescent="0.35">
      <c r="A1612" s="13">
        <f>F1612/E1612</f>
        <v>1.0218750000000001</v>
      </c>
      <c r="B1612">
        <v>3186</v>
      </c>
      <c r="C1612" s="3" t="s">
        <v>3186</v>
      </c>
      <c r="D1612" s="3" t="s">
        <v>7296</v>
      </c>
      <c r="E1612" s="5">
        <v>3200</v>
      </c>
      <c r="F1612" s="5">
        <v>3270</v>
      </c>
      <c r="G1612" t="s">
        <v>8219</v>
      </c>
      <c r="H1612" t="s">
        <v>8225</v>
      </c>
      <c r="I1612" t="s">
        <v>8247</v>
      </c>
      <c r="J1612">
        <v>1410901200</v>
      </c>
      <c r="K1612">
        <v>1408313438</v>
      </c>
      <c r="L1612" t="b">
        <v>1</v>
      </c>
      <c r="M1612">
        <v>70</v>
      </c>
      <c r="N1612" t="b">
        <v>1</v>
      </c>
      <c r="O1612" t="s">
        <v>8271</v>
      </c>
      <c r="P1612" s="9">
        <f>IFERROR(F1612/M1612,"NULL")</f>
        <v>46.714285714285715</v>
      </c>
      <c r="Q1612" t="str">
        <f>LEFT(O1612,SEARCH("/",O1612,1)-1)</f>
        <v>theater</v>
      </c>
      <c r="R1612" t="str">
        <f>RIGHT(O1612,LEN(O1612)-SEARCH("/",O1612,1))</f>
        <v>plays</v>
      </c>
      <c r="S1612" s="17">
        <f>(((K1612/60)/60)/24)+DATE(1970,1,1)</f>
        <v>41868.924050925925</v>
      </c>
      <c r="T1612" s="15">
        <f>(((J1612/60)/60)/24)+DATE(1970,1,1)</f>
        <v>41898.875</v>
      </c>
      <c r="U1612" t="b">
        <f>AND(L1612,N1612)</f>
        <v>1</v>
      </c>
    </row>
    <row r="1613" spans="1:21" ht="20" customHeight="1" x14ac:dyDescent="0.35">
      <c r="A1613" s="13">
        <f>F1613/E1613</f>
        <v>1.1629333333333334</v>
      </c>
      <c r="B1613">
        <v>3187</v>
      </c>
      <c r="C1613" s="3" t="s">
        <v>3187</v>
      </c>
      <c r="D1613" s="3" t="s">
        <v>7297</v>
      </c>
      <c r="E1613" s="5">
        <v>15000</v>
      </c>
      <c r="F1613" s="5">
        <v>17444</v>
      </c>
      <c r="G1613" t="s">
        <v>8219</v>
      </c>
      <c r="H1613" t="s">
        <v>8224</v>
      </c>
      <c r="I1613" t="s">
        <v>8246</v>
      </c>
      <c r="J1613">
        <v>1407167973</v>
      </c>
      <c r="K1613">
        <v>1405439973</v>
      </c>
      <c r="L1613" t="b">
        <v>1</v>
      </c>
      <c r="M1613">
        <v>244</v>
      </c>
      <c r="N1613" t="b">
        <v>1</v>
      </c>
      <c r="O1613" t="s">
        <v>8271</v>
      </c>
      <c r="P1613" s="9">
        <f>IFERROR(F1613/M1613,"NULL")</f>
        <v>71.491803278688522</v>
      </c>
      <c r="Q1613" t="str">
        <f>LEFT(O1613,SEARCH("/",O1613,1)-1)</f>
        <v>theater</v>
      </c>
      <c r="R1613" t="str">
        <f>RIGHT(O1613,LEN(O1613)-SEARCH("/",O1613,1))</f>
        <v>plays</v>
      </c>
      <c r="S1613" s="17">
        <f>(((K1613/60)/60)/24)+DATE(1970,1,1)</f>
        <v>41835.666354166664</v>
      </c>
      <c r="T1613" s="15">
        <f>(((J1613/60)/60)/24)+DATE(1970,1,1)</f>
        <v>41855.666354166664</v>
      </c>
      <c r="U1613" t="b">
        <f>AND(L1613,N1613)</f>
        <v>1</v>
      </c>
    </row>
    <row r="1614" spans="1:21" ht="20" customHeight="1" x14ac:dyDescent="0.35">
      <c r="A1614" s="13">
        <f>F1614/E1614</f>
        <v>1.0349999999999999</v>
      </c>
      <c r="B1614">
        <v>3208</v>
      </c>
      <c r="C1614" s="3" t="s">
        <v>3208</v>
      </c>
      <c r="D1614" s="3" t="s">
        <v>7318</v>
      </c>
      <c r="E1614" s="5">
        <v>5000</v>
      </c>
      <c r="F1614" s="5">
        <v>5175</v>
      </c>
      <c r="G1614" t="s">
        <v>8219</v>
      </c>
      <c r="H1614" t="s">
        <v>8224</v>
      </c>
      <c r="I1614" t="s">
        <v>8246</v>
      </c>
      <c r="J1614">
        <v>1406557877</v>
      </c>
      <c r="K1614">
        <v>1404743477</v>
      </c>
      <c r="L1614" t="b">
        <v>1</v>
      </c>
      <c r="M1614">
        <v>82</v>
      </c>
      <c r="N1614" t="b">
        <v>1</v>
      </c>
      <c r="O1614" t="s">
        <v>8271</v>
      </c>
      <c r="P1614" s="9">
        <f>IFERROR(F1614/M1614,"NULL")</f>
        <v>63.109756097560975</v>
      </c>
      <c r="Q1614" t="str">
        <f>LEFT(O1614,SEARCH("/",O1614,1)-1)</f>
        <v>theater</v>
      </c>
      <c r="R1614" t="str">
        <f>RIGHT(O1614,LEN(O1614)-SEARCH("/",O1614,1))</f>
        <v>plays</v>
      </c>
      <c r="S1614" s="17">
        <f>(((K1614/60)/60)/24)+DATE(1970,1,1)</f>
        <v>41827.605057870373</v>
      </c>
      <c r="T1614" s="15">
        <f>(((J1614/60)/60)/24)+DATE(1970,1,1)</f>
        <v>41848.605057870373</v>
      </c>
      <c r="U1614" t="b">
        <f>AND(L1614,N1614)</f>
        <v>1</v>
      </c>
    </row>
    <row r="1615" spans="1:21" ht="20" customHeight="1" x14ac:dyDescent="0.35">
      <c r="A1615" s="13">
        <f>F1615/E1615</f>
        <v>1.1932315789473684</v>
      </c>
      <c r="B1615">
        <v>3209</v>
      </c>
      <c r="C1615" s="3" t="s">
        <v>3209</v>
      </c>
      <c r="D1615" s="3" t="s">
        <v>7319</v>
      </c>
      <c r="E1615" s="5">
        <v>9500</v>
      </c>
      <c r="F1615" s="5">
        <v>11335.7</v>
      </c>
      <c r="G1615" t="s">
        <v>8219</v>
      </c>
      <c r="H1615" t="s">
        <v>8224</v>
      </c>
      <c r="I1615" t="s">
        <v>8246</v>
      </c>
      <c r="J1615">
        <v>1403305200</v>
      </c>
      <c r="K1615">
        <v>1400512658</v>
      </c>
      <c r="L1615" t="b">
        <v>1</v>
      </c>
      <c r="M1615">
        <v>226</v>
      </c>
      <c r="N1615" t="b">
        <v>1</v>
      </c>
      <c r="O1615" t="s">
        <v>8271</v>
      </c>
      <c r="P1615" s="9">
        <f>IFERROR(F1615/M1615,"NULL")</f>
        <v>50.157964601769912</v>
      </c>
      <c r="Q1615" t="str">
        <f>LEFT(O1615,SEARCH("/",O1615,1)-1)</f>
        <v>theater</v>
      </c>
      <c r="R1615" t="str">
        <f>RIGHT(O1615,LEN(O1615)-SEARCH("/",O1615,1))</f>
        <v>plays</v>
      </c>
      <c r="S1615" s="17">
        <f>(((K1615/60)/60)/24)+DATE(1970,1,1)</f>
        <v>41778.637245370373</v>
      </c>
      <c r="T1615" s="15">
        <f>(((J1615/60)/60)/24)+DATE(1970,1,1)</f>
        <v>41810.958333333336</v>
      </c>
      <c r="U1615" t="b">
        <f>AND(L1615,N1615)</f>
        <v>1</v>
      </c>
    </row>
    <row r="1616" spans="1:21" ht="20" customHeight="1" x14ac:dyDescent="0.35">
      <c r="A1616" s="13">
        <f>F1616/E1616</f>
        <v>1.2576666666666667</v>
      </c>
      <c r="B1616">
        <v>3210</v>
      </c>
      <c r="C1616" s="3" t="s">
        <v>3210</v>
      </c>
      <c r="D1616" s="3" t="s">
        <v>7320</v>
      </c>
      <c r="E1616" s="5">
        <v>3000</v>
      </c>
      <c r="F1616" s="5">
        <v>3773</v>
      </c>
      <c r="G1616" t="s">
        <v>8219</v>
      </c>
      <c r="H1616" t="s">
        <v>8224</v>
      </c>
      <c r="I1616" t="s">
        <v>8246</v>
      </c>
      <c r="J1616">
        <v>1338523140</v>
      </c>
      <c r="K1616">
        <v>1334442519</v>
      </c>
      <c r="L1616" t="b">
        <v>1</v>
      </c>
      <c r="M1616">
        <v>60</v>
      </c>
      <c r="N1616" t="b">
        <v>1</v>
      </c>
      <c r="O1616" t="s">
        <v>8271</v>
      </c>
      <c r="P1616" s="9">
        <f>IFERROR(F1616/M1616,"NULL")</f>
        <v>62.883333333333333</v>
      </c>
      <c r="Q1616" t="str">
        <f>LEFT(O1616,SEARCH("/",O1616,1)-1)</f>
        <v>theater</v>
      </c>
      <c r="R1616" t="str">
        <f>RIGHT(O1616,LEN(O1616)-SEARCH("/",O1616,1))</f>
        <v>plays</v>
      </c>
      <c r="S1616" s="17">
        <f>(((K1616/60)/60)/24)+DATE(1970,1,1)</f>
        <v>41013.936562499999</v>
      </c>
      <c r="T1616" s="15">
        <f>(((J1616/60)/60)/24)+DATE(1970,1,1)</f>
        <v>41061.165972222225</v>
      </c>
      <c r="U1616" t="b">
        <f>AND(L1616,N1616)</f>
        <v>1</v>
      </c>
    </row>
    <row r="1617" spans="1:21" ht="20" customHeight="1" x14ac:dyDescent="0.35">
      <c r="A1617" s="13">
        <f>F1617/E1617</f>
        <v>1.1974347826086957</v>
      </c>
      <c r="B1617">
        <v>3211</v>
      </c>
      <c r="C1617" s="3" t="s">
        <v>3211</v>
      </c>
      <c r="D1617" s="3" t="s">
        <v>7321</v>
      </c>
      <c r="E1617" s="5">
        <v>23000</v>
      </c>
      <c r="F1617" s="5">
        <v>27541</v>
      </c>
      <c r="G1617" t="s">
        <v>8219</v>
      </c>
      <c r="H1617" t="s">
        <v>8224</v>
      </c>
      <c r="I1617" t="s">
        <v>8246</v>
      </c>
      <c r="J1617">
        <v>1408068000</v>
      </c>
      <c r="K1617">
        <v>1405346680</v>
      </c>
      <c r="L1617" t="b">
        <v>1</v>
      </c>
      <c r="M1617">
        <v>322</v>
      </c>
      <c r="N1617" t="b">
        <v>1</v>
      </c>
      <c r="O1617" t="s">
        <v>8271</v>
      </c>
      <c r="P1617" s="9">
        <f>IFERROR(F1617/M1617,"NULL")</f>
        <v>85.531055900621112</v>
      </c>
      <c r="Q1617" t="str">
        <f>LEFT(O1617,SEARCH("/",O1617,1)-1)</f>
        <v>theater</v>
      </c>
      <c r="R1617" t="str">
        <f>RIGHT(O1617,LEN(O1617)-SEARCH("/",O1617,1))</f>
        <v>plays</v>
      </c>
      <c r="S1617" s="17">
        <f>(((K1617/60)/60)/24)+DATE(1970,1,1)</f>
        <v>41834.586574074077</v>
      </c>
      <c r="T1617" s="15">
        <f>(((J1617/60)/60)/24)+DATE(1970,1,1)</f>
        <v>41866.083333333336</v>
      </c>
      <c r="U1617" t="b">
        <f>AND(L1617,N1617)</f>
        <v>1</v>
      </c>
    </row>
    <row r="1618" spans="1:21" ht="20" customHeight="1" x14ac:dyDescent="0.35">
      <c r="A1618" s="13">
        <f>F1618/E1618</f>
        <v>1.2625</v>
      </c>
      <c r="B1618">
        <v>3212</v>
      </c>
      <c r="C1618" s="3" t="s">
        <v>3212</v>
      </c>
      <c r="D1618" s="3" t="s">
        <v>7322</v>
      </c>
      <c r="E1618" s="5">
        <v>4000</v>
      </c>
      <c r="F1618" s="5">
        <v>5050</v>
      </c>
      <c r="G1618" t="s">
        <v>8219</v>
      </c>
      <c r="H1618" t="s">
        <v>8224</v>
      </c>
      <c r="I1618" t="s">
        <v>8246</v>
      </c>
      <c r="J1618">
        <v>1407524751</v>
      </c>
      <c r="K1618">
        <v>1404932751</v>
      </c>
      <c r="L1618" t="b">
        <v>1</v>
      </c>
      <c r="M1618">
        <v>94</v>
      </c>
      <c r="N1618" t="b">
        <v>1</v>
      </c>
      <c r="O1618" t="s">
        <v>8271</v>
      </c>
      <c r="P1618" s="9">
        <f>IFERROR(F1618/M1618,"NULL")</f>
        <v>53.723404255319146</v>
      </c>
      <c r="Q1618" t="str">
        <f>LEFT(O1618,SEARCH("/",O1618,1)-1)</f>
        <v>theater</v>
      </c>
      <c r="R1618" t="str">
        <f>RIGHT(O1618,LEN(O1618)-SEARCH("/",O1618,1))</f>
        <v>plays</v>
      </c>
      <c r="S1618" s="17">
        <f>(((K1618/60)/60)/24)+DATE(1970,1,1)</f>
        <v>41829.795729166668</v>
      </c>
      <c r="T1618" s="15">
        <f>(((J1618/60)/60)/24)+DATE(1970,1,1)</f>
        <v>41859.795729166668</v>
      </c>
      <c r="U1618" t="b">
        <f>AND(L1618,N1618)</f>
        <v>1</v>
      </c>
    </row>
    <row r="1619" spans="1:21" ht="20" customHeight="1" x14ac:dyDescent="0.35">
      <c r="A1619" s="13">
        <f>F1619/E1619</f>
        <v>1.0011666666666668</v>
      </c>
      <c r="B1619">
        <v>3213</v>
      </c>
      <c r="C1619" s="3" t="s">
        <v>3213</v>
      </c>
      <c r="D1619" s="3" t="s">
        <v>7323</v>
      </c>
      <c r="E1619" s="5">
        <v>6000</v>
      </c>
      <c r="F1619" s="5">
        <v>6007</v>
      </c>
      <c r="G1619" t="s">
        <v>8219</v>
      </c>
      <c r="H1619" t="s">
        <v>8225</v>
      </c>
      <c r="I1619" t="s">
        <v>8247</v>
      </c>
      <c r="J1619">
        <v>1437934759</v>
      </c>
      <c r="K1619">
        <v>1434478759</v>
      </c>
      <c r="L1619" t="b">
        <v>1</v>
      </c>
      <c r="M1619">
        <v>47</v>
      </c>
      <c r="N1619" t="b">
        <v>1</v>
      </c>
      <c r="O1619" t="s">
        <v>8271</v>
      </c>
      <c r="P1619" s="9">
        <f>IFERROR(F1619/M1619,"NULL")</f>
        <v>127.80851063829788</v>
      </c>
      <c r="Q1619" t="str">
        <f>LEFT(O1619,SEARCH("/",O1619,1)-1)</f>
        <v>theater</v>
      </c>
      <c r="R1619" t="str">
        <f>RIGHT(O1619,LEN(O1619)-SEARCH("/",O1619,1))</f>
        <v>plays</v>
      </c>
      <c r="S1619" s="17">
        <f>(((K1619/60)/60)/24)+DATE(1970,1,1)</f>
        <v>42171.763414351852</v>
      </c>
      <c r="T1619" s="15">
        <f>(((J1619/60)/60)/24)+DATE(1970,1,1)</f>
        <v>42211.763414351852</v>
      </c>
      <c r="U1619" t="b">
        <f>AND(L1619,N1619)</f>
        <v>1</v>
      </c>
    </row>
    <row r="1620" spans="1:21" ht="20" customHeight="1" x14ac:dyDescent="0.35">
      <c r="A1620" s="13">
        <f>F1620/E1620</f>
        <v>1.0213333333333334</v>
      </c>
      <c r="B1620">
        <v>3214</v>
      </c>
      <c r="C1620" s="3" t="s">
        <v>3214</v>
      </c>
      <c r="D1620" s="3" t="s">
        <v>7324</v>
      </c>
      <c r="E1620" s="5">
        <v>12000</v>
      </c>
      <c r="F1620" s="5">
        <v>12256</v>
      </c>
      <c r="G1620" t="s">
        <v>8219</v>
      </c>
      <c r="H1620" t="s">
        <v>8225</v>
      </c>
      <c r="I1620" t="s">
        <v>8247</v>
      </c>
      <c r="J1620">
        <v>1452038100</v>
      </c>
      <c r="K1620">
        <v>1448823673</v>
      </c>
      <c r="L1620" t="b">
        <v>1</v>
      </c>
      <c r="M1620">
        <v>115</v>
      </c>
      <c r="N1620" t="b">
        <v>1</v>
      </c>
      <c r="O1620" t="s">
        <v>8271</v>
      </c>
      <c r="P1620" s="9">
        <f>IFERROR(F1620/M1620,"NULL")</f>
        <v>106.57391304347826</v>
      </c>
      <c r="Q1620" t="str">
        <f>LEFT(O1620,SEARCH("/",O1620,1)-1)</f>
        <v>theater</v>
      </c>
      <c r="R1620" t="str">
        <f>RIGHT(O1620,LEN(O1620)-SEARCH("/",O1620,1))</f>
        <v>plays</v>
      </c>
      <c r="S1620" s="17">
        <f>(((K1620/60)/60)/24)+DATE(1970,1,1)</f>
        <v>42337.792511574073</v>
      </c>
      <c r="T1620" s="15">
        <f>(((J1620/60)/60)/24)+DATE(1970,1,1)</f>
        <v>42374.996527777781</v>
      </c>
      <c r="U1620" t="b">
        <f>AND(L1620,N1620)</f>
        <v>1</v>
      </c>
    </row>
    <row r="1621" spans="1:21" ht="20" customHeight="1" x14ac:dyDescent="0.35">
      <c r="A1621" s="13">
        <f>F1621/E1621</f>
        <v>1.0035142857142858</v>
      </c>
      <c r="B1621">
        <v>3215</v>
      </c>
      <c r="C1621" s="3" t="s">
        <v>3215</v>
      </c>
      <c r="D1621" s="3" t="s">
        <v>7325</v>
      </c>
      <c r="E1621" s="5">
        <v>35000</v>
      </c>
      <c r="F1621" s="5">
        <v>35123</v>
      </c>
      <c r="G1621" t="s">
        <v>8219</v>
      </c>
      <c r="H1621" t="s">
        <v>8224</v>
      </c>
      <c r="I1621" t="s">
        <v>8246</v>
      </c>
      <c r="J1621">
        <v>1441857540</v>
      </c>
      <c r="K1621">
        <v>1438617471</v>
      </c>
      <c r="L1621" t="b">
        <v>1</v>
      </c>
      <c r="M1621">
        <v>134</v>
      </c>
      <c r="N1621" t="b">
        <v>1</v>
      </c>
      <c r="O1621" t="s">
        <v>8271</v>
      </c>
      <c r="P1621" s="9">
        <f>IFERROR(F1621/M1621,"NULL")</f>
        <v>262.11194029850748</v>
      </c>
      <c r="Q1621" t="str">
        <f>LEFT(O1621,SEARCH("/",O1621,1)-1)</f>
        <v>theater</v>
      </c>
      <c r="R1621" t="str">
        <f>RIGHT(O1621,LEN(O1621)-SEARCH("/",O1621,1))</f>
        <v>plays</v>
      </c>
      <c r="S1621" s="17">
        <f>(((K1621/60)/60)/24)+DATE(1970,1,1)</f>
        <v>42219.665173611109</v>
      </c>
      <c r="T1621" s="15">
        <f>(((J1621/60)/60)/24)+DATE(1970,1,1)</f>
        <v>42257.165972222225</v>
      </c>
      <c r="U1621" t="b">
        <f>AND(L1621,N1621)</f>
        <v>1</v>
      </c>
    </row>
    <row r="1622" spans="1:21" ht="20" customHeight="1" x14ac:dyDescent="0.35">
      <c r="A1622" s="13">
        <f>F1622/E1622</f>
        <v>1.0004999999999999</v>
      </c>
      <c r="B1622">
        <v>3216</v>
      </c>
      <c r="C1622" s="3" t="s">
        <v>3216</v>
      </c>
      <c r="D1622" s="3" t="s">
        <v>7326</v>
      </c>
      <c r="E1622" s="5">
        <v>2000</v>
      </c>
      <c r="F1622" s="5">
        <v>2001</v>
      </c>
      <c r="G1622" t="s">
        <v>8219</v>
      </c>
      <c r="H1622" t="s">
        <v>8225</v>
      </c>
      <c r="I1622" t="s">
        <v>8247</v>
      </c>
      <c r="J1622">
        <v>1436625000</v>
      </c>
      <c r="K1622">
        <v>1433934371</v>
      </c>
      <c r="L1622" t="b">
        <v>1</v>
      </c>
      <c r="M1622">
        <v>35</v>
      </c>
      <c r="N1622" t="b">
        <v>1</v>
      </c>
      <c r="O1622" t="s">
        <v>8271</v>
      </c>
      <c r="P1622" s="9">
        <f>IFERROR(F1622/M1622,"NULL")</f>
        <v>57.171428571428571</v>
      </c>
      <c r="Q1622" t="str">
        <f>LEFT(O1622,SEARCH("/",O1622,1)-1)</f>
        <v>theater</v>
      </c>
      <c r="R1622" t="str">
        <f>RIGHT(O1622,LEN(O1622)-SEARCH("/",O1622,1))</f>
        <v>plays</v>
      </c>
      <c r="S1622" s="17">
        <f>(((K1622/60)/60)/24)+DATE(1970,1,1)</f>
        <v>42165.462627314817</v>
      </c>
      <c r="T1622" s="15">
        <f>(((J1622/60)/60)/24)+DATE(1970,1,1)</f>
        <v>42196.604166666672</v>
      </c>
      <c r="U1622" t="b">
        <f>AND(L1622,N1622)</f>
        <v>1</v>
      </c>
    </row>
    <row r="1623" spans="1:21" ht="20" customHeight="1" x14ac:dyDescent="0.35">
      <c r="A1623" s="13">
        <f>F1623/E1623</f>
        <v>1.1602222222222223</v>
      </c>
      <c r="B1623">
        <v>3217</v>
      </c>
      <c r="C1623" s="3" t="s">
        <v>3217</v>
      </c>
      <c r="D1623" s="3" t="s">
        <v>7327</v>
      </c>
      <c r="E1623" s="5">
        <v>4500</v>
      </c>
      <c r="F1623" s="5">
        <v>5221</v>
      </c>
      <c r="G1623" t="s">
        <v>8219</v>
      </c>
      <c r="H1623" t="s">
        <v>8224</v>
      </c>
      <c r="I1623" t="s">
        <v>8246</v>
      </c>
      <c r="J1623">
        <v>1478264784</v>
      </c>
      <c r="K1623">
        <v>1475672784</v>
      </c>
      <c r="L1623" t="b">
        <v>1</v>
      </c>
      <c r="M1623">
        <v>104</v>
      </c>
      <c r="N1623" t="b">
        <v>1</v>
      </c>
      <c r="O1623" t="s">
        <v>8271</v>
      </c>
      <c r="P1623" s="9">
        <f>IFERROR(F1623/M1623,"NULL")</f>
        <v>50.20192307692308</v>
      </c>
      <c r="Q1623" t="str">
        <f>LEFT(O1623,SEARCH("/",O1623,1)-1)</f>
        <v>theater</v>
      </c>
      <c r="R1623" t="str">
        <f>RIGHT(O1623,LEN(O1623)-SEARCH("/",O1623,1))</f>
        <v>plays</v>
      </c>
      <c r="S1623" s="17">
        <f>(((K1623/60)/60)/24)+DATE(1970,1,1)</f>
        <v>42648.546111111107</v>
      </c>
      <c r="T1623" s="15">
        <f>(((J1623/60)/60)/24)+DATE(1970,1,1)</f>
        <v>42678.546111111107</v>
      </c>
      <c r="U1623" t="b">
        <f>AND(L1623,N1623)</f>
        <v>1</v>
      </c>
    </row>
    <row r="1624" spans="1:21" ht="20" customHeight="1" x14ac:dyDescent="0.35">
      <c r="A1624" s="13">
        <f>F1624/E1624</f>
        <v>1.0209999999999999</v>
      </c>
      <c r="B1624">
        <v>3218</v>
      </c>
      <c r="C1624" s="3" t="s">
        <v>3218</v>
      </c>
      <c r="D1624" s="3" t="s">
        <v>7328</v>
      </c>
      <c r="E1624" s="5">
        <v>12000</v>
      </c>
      <c r="F1624" s="5">
        <v>12252</v>
      </c>
      <c r="G1624" t="s">
        <v>8219</v>
      </c>
      <c r="H1624" t="s">
        <v>8225</v>
      </c>
      <c r="I1624" t="s">
        <v>8247</v>
      </c>
      <c r="J1624">
        <v>1419984000</v>
      </c>
      <c r="K1624">
        <v>1417132986</v>
      </c>
      <c r="L1624" t="b">
        <v>1</v>
      </c>
      <c r="M1624">
        <v>184</v>
      </c>
      <c r="N1624" t="b">
        <v>1</v>
      </c>
      <c r="O1624" t="s">
        <v>8271</v>
      </c>
      <c r="P1624" s="9">
        <f>IFERROR(F1624/M1624,"NULL")</f>
        <v>66.586956521739125</v>
      </c>
      <c r="Q1624" t="str">
        <f>LEFT(O1624,SEARCH("/",O1624,1)-1)</f>
        <v>theater</v>
      </c>
      <c r="R1624" t="str">
        <f>RIGHT(O1624,LEN(O1624)-SEARCH("/",O1624,1))</f>
        <v>plays</v>
      </c>
      <c r="S1624" s="17">
        <f>(((K1624/60)/60)/24)+DATE(1970,1,1)</f>
        <v>41971.002152777779</v>
      </c>
      <c r="T1624" s="15">
        <f>(((J1624/60)/60)/24)+DATE(1970,1,1)</f>
        <v>42004</v>
      </c>
      <c r="U1624" t="b">
        <f>AND(L1624,N1624)</f>
        <v>1</v>
      </c>
    </row>
    <row r="1625" spans="1:21" ht="20" customHeight="1" x14ac:dyDescent="0.35">
      <c r="A1625" s="13">
        <f>F1625/E1625</f>
        <v>1.0011000000000001</v>
      </c>
      <c r="B1625">
        <v>3219</v>
      </c>
      <c r="C1625" s="3" t="s">
        <v>3219</v>
      </c>
      <c r="D1625" s="3" t="s">
        <v>7329</v>
      </c>
      <c r="E1625" s="5">
        <v>20000</v>
      </c>
      <c r="F1625" s="5">
        <v>20022</v>
      </c>
      <c r="G1625" t="s">
        <v>8219</v>
      </c>
      <c r="H1625" t="s">
        <v>8224</v>
      </c>
      <c r="I1625" t="s">
        <v>8246</v>
      </c>
      <c r="J1625">
        <v>1427063747</v>
      </c>
      <c r="K1625">
        <v>1424043347</v>
      </c>
      <c r="L1625" t="b">
        <v>1</v>
      </c>
      <c r="M1625">
        <v>119</v>
      </c>
      <c r="N1625" t="b">
        <v>1</v>
      </c>
      <c r="O1625" t="s">
        <v>8271</v>
      </c>
      <c r="P1625" s="9">
        <f>IFERROR(F1625/M1625,"NULL")</f>
        <v>168.25210084033614</v>
      </c>
      <c r="Q1625" t="str">
        <f>LEFT(O1625,SEARCH("/",O1625,1)-1)</f>
        <v>theater</v>
      </c>
      <c r="R1625" t="str">
        <f>RIGHT(O1625,LEN(O1625)-SEARCH("/",O1625,1))</f>
        <v>plays</v>
      </c>
      <c r="S1625" s="17">
        <f>(((K1625/60)/60)/24)+DATE(1970,1,1)</f>
        <v>42050.983182870375</v>
      </c>
      <c r="T1625" s="15">
        <f>(((J1625/60)/60)/24)+DATE(1970,1,1)</f>
        <v>42085.941516203704</v>
      </c>
      <c r="U1625" t="b">
        <f>AND(L1625,N1625)</f>
        <v>1</v>
      </c>
    </row>
    <row r="1626" spans="1:21" ht="20" customHeight="1" x14ac:dyDescent="0.35">
      <c r="A1626" s="13">
        <f>F1626/E1626</f>
        <v>1.0084</v>
      </c>
      <c r="B1626">
        <v>3220</v>
      </c>
      <c r="C1626" s="3" t="s">
        <v>3220</v>
      </c>
      <c r="D1626" s="3" t="s">
        <v>7330</v>
      </c>
      <c r="E1626" s="5">
        <v>15000</v>
      </c>
      <c r="F1626" s="5">
        <v>15126</v>
      </c>
      <c r="G1626" t="s">
        <v>8219</v>
      </c>
      <c r="H1626" t="s">
        <v>8224</v>
      </c>
      <c r="I1626" t="s">
        <v>8246</v>
      </c>
      <c r="J1626">
        <v>1489352400</v>
      </c>
      <c r="K1626">
        <v>1486411204</v>
      </c>
      <c r="L1626" t="b">
        <v>1</v>
      </c>
      <c r="M1626">
        <v>59</v>
      </c>
      <c r="N1626" t="b">
        <v>1</v>
      </c>
      <c r="O1626" t="s">
        <v>8271</v>
      </c>
      <c r="P1626" s="9">
        <f>IFERROR(F1626/M1626,"NULL")</f>
        <v>256.37288135593218</v>
      </c>
      <c r="Q1626" t="str">
        <f>LEFT(O1626,SEARCH("/",O1626,1)-1)</f>
        <v>theater</v>
      </c>
      <c r="R1626" t="str">
        <f>RIGHT(O1626,LEN(O1626)-SEARCH("/",O1626,1))</f>
        <v>plays</v>
      </c>
      <c r="S1626" s="17">
        <f>(((K1626/60)/60)/24)+DATE(1970,1,1)</f>
        <v>42772.833379629628</v>
      </c>
      <c r="T1626" s="15">
        <f>(((J1626/60)/60)/24)+DATE(1970,1,1)</f>
        <v>42806.875</v>
      </c>
      <c r="U1626" t="b">
        <f>AND(L1626,N1626)</f>
        <v>1</v>
      </c>
    </row>
    <row r="1627" spans="1:21" ht="20" customHeight="1" x14ac:dyDescent="0.35">
      <c r="A1627" s="13">
        <f>F1627/E1627</f>
        <v>1.0342499999999999</v>
      </c>
      <c r="B1627">
        <v>3221</v>
      </c>
      <c r="C1627" s="3" t="s">
        <v>3221</v>
      </c>
      <c r="D1627" s="3" t="s">
        <v>7331</v>
      </c>
      <c r="E1627" s="5">
        <v>4000</v>
      </c>
      <c r="F1627" s="5">
        <v>4137</v>
      </c>
      <c r="G1627" t="s">
        <v>8219</v>
      </c>
      <c r="H1627" t="s">
        <v>8225</v>
      </c>
      <c r="I1627" t="s">
        <v>8247</v>
      </c>
      <c r="J1627">
        <v>1436114603</v>
      </c>
      <c r="K1627">
        <v>1433090603</v>
      </c>
      <c r="L1627" t="b">
        <v>1</v>
      </c>
      <c r="M1627">
        <v>113</v>
      </c>
      <c r="N1627" t="b">
        <v>1</v>
      </c>
      <c r="O1627" t="s">
        <v>8271</v>
      </c>
      <c r="P1627" s="9">
        <f>IFERROR(F1627/M1627,"NULL")</f>
        <v>36.610619469026545</v>
      </c>
      <c r="Q1627" t="str">
        <f>LEFT(O1627,SEARCH("/",O1627,1)-1)</f>
        <v>theater</v>
      </c>
      <c r="R1627" t="str">
        <f>RIGHT(O1627,LEN(O1627)-SEARCH("/",O1627,1))</f>
        <v>plays</v>
      </c>
      <c r="S1627" s="17">
        <f>(((K1627/60)/60)/24)+DATE(1970,1,1)</f>
        <v>42155.696793981479</v>
      </c>
      <c r="T1627" s="15">
        <f>(((J1627/60)/60)/24)+DATE(1970,1,1)</f>
        <v>42190.696793981479</v>
      </c>
      <c r="U1627" t="b">
        <f>AND(L1627,N1627)</f>
        <v>1</v>
      </c>
    </row>
    <row r="1628" spans="1:21" ht="20" customHeight="1" x14ac:dyDescent="0.35">
      <c r="A1628" s="13">
        <f>F1628/E1628</f>
        <v>1.248</v>
      </c>
      <c r="B1628">
        <v>3222</v>
      </c>
      <c r="C1628" s="3" t="s">
        <v>3222</v>
      </c>
      <c r="D1628" s="3" t="s">
        <v>7332</v>
      </c>
      <c r="E1628" s="5">
        <v>2500</v>
      </c>
      <c r="F1628" s="5">
        <v>3120</v>
      </c>
      <c r="G1628" t="s">
        <v>8219</v>
      </c>
      <c r="H1628" t="s">
        <v>8224</v>
      </c>
      <c r="I1628" t="s">
        <v>8246</v>
      </c>
      <c r="J1628">
        <v>1445722140</v>
      </c>
      <c r="K1628">
        <v>1443016697</v>
      </c>
      <c r="L1628" t="b">
        <v>1</v>
      </c>
      <c r="M1628">
        <v>84</v>
      </c>
      <c r="N1628" t="b">
        <v>1</v>
      </c>
      <c r="O1628" t="s">
        <v>8271</v>
      </c>
      <c r="P1628" s="9">
        <f>IFERROR(F1628/M1628,"NULL")</f>
        <v>37.142857142857146</v>
      </c>
      <c r="Q1628" t="str">
        <f>LEFT(O1628,SEARCH("/",O1628,1)-1)</f>
        <v>theater</v>
      </c>
      <c r="R1628" t="str">
        <f>RIGHT(O1628,LEN(O1628)-SEARCH("/",O1628,1))</f>
        <v>plays</v>
      </c>
      <c r="S1628" s="17">
        <f>(((K1628/60)/60)/24)+DATE(1970,1,1)</f>
        <v>42270.582141203704</v>
      </c>
      <c r="T1628" s="15">
        <f>(((J1628/60)/60)/24)+DATE(1970,1,1)</f>
        <v>42301.895138888889</v>
      </c>
      <c r="U1628" t="b">
        <f>AND(L1628,N1628)</f>
        <v>1</v>
      </c>
    </row>
    <row r="1629" spans="1:21" ht="20" customHeight="1" x14ac:dyDescent="0.35">
      <c r="A1629" s="13">
        <f>F1629/E1629</f>
        <v>1.0951612903225807</v>
      </c>
      <c r="B1629">
        <v>3223</v>
      </c>
      <c r="C1629" s="3" t="s">
        <v>3223</v>
      </c>
      <c r="D1629" s="3" t="s">
        <v>7333</v>
      </c>
      <c r="E1629" s="5">
        <v>3100</v>
      </c>
      <c r="F1629" s="5">
        <v>3395</v>
      </c>
      <c r="G1629" t="s">
        <v>8219</v>
      </c>
      <c r="H1629" t="s">
        <v>8224</v>
      </c>
      <c r="I1629" t="s">
        <v>8246</v>
      </c>
      <c r="J1629">
        <v>1440100976</v>
      </c>
      <c r="K1629">
        <v>1437508976</v>
      </c>
      <c r="L1629" t="b">
        <v>1</v>
      </c>
      <c r="M1629">
        <v>74</v>
      </c>
      <c r="N1629" t="b">
        <v>1</v>
      </c>
      <c r="O1629" t="s">
        <v>8271</v>
      </c>
      <c r="P1629" s="9">
        <f>IFERROR(F1629/M1629,"NULL")</f>
        <v>45.878378378378379</v>
      </c>
      <c r="Q1629" t="str">
        <f>LEFT(O1629,SEARCH("/",O1629,1)-1)</f>
        <v>theater</v>
      </c>
      <c r="R1629" t="str">
        <f>RIGHT(O1629,LEN(O1629)-SEARCH("/",O1629,1))</f>
        <v>plays</v>
      </c>
      <c r="S1629" s="17">
        <f>(((K1629/60)/60)/24)+DATE(1970,1,1)</f>
        <v>42206.835370370376</v>
      </c>
      <c r="T1629" s="15">
        <f>(((J1629/60)/60)/24)+DATE(1970,1,1)</f>
        <v>42236.835370370376</v>
      </c>
      <c r="U1629" t="b">
        <f>AND(L1629,N1629)</f>
        <v>1</v>
      </c>
    </row>
    <row r="1630" spans="1:21" ht="20" customHeight="1" x14ac:dyDescent="0.35">
      <c r="A1630" s="13">
        <f>F1630/E1630</f>
        <v>1.0203333333333333</v>
      </c>
      <c r="B1630">
        <v>3224</v>
      </c>
      <c r="C1630" s="3" t="s">
        <v>3224</v>
      </c>
      <c r="D1630" s="3" t="s">
        <v>7334</v>
      </c>
      <c r="E1630" s="5">
        <v>30000</v>
      </c>
      <c r="F1630" s="5">
        <v>30610</v>
      </c>
      <c r="G1630" t="s">
        <v>8219</v>
      </c>
      <c r="H1630" t="s">
        <v>8224</v>
      </c>
      <c r="I1630" t="s">
        <v>8246</v>
      </c>
      <c r="J1630">
        <v>1484024400</v>
      </c>
      <c r="K1630">
        <v>1479932713</v>
      </c>
      <c r="L1630" t="b">
        <v>1</v>
      </c>
      <c r="M1630">
        <v>216</v>
      </c>
      <c r="N1630" t="b">
        <v>1</v>
      </c>
      <c r="O1630" t="s">
        <v>8271</v>
      </c>
      <c r="P1630" s="9">
        <f>IFERROR(F1630/M1630,"NULL")</f>
        <v>141.71296296296296</v>
      </c>
      <c r="Q1630" t="str">
        <f>LEFT(O1630,SEARCH("/",O1630,1)-1)</f>
        <v>theater</v>
      </c>
      <c r="R1630" t="str">
        <f>RIGHT(O1630,LEN(O1630)-SEARCH("/",O1630,1))</f>
        <v>plays</v>
      </c>
      <c r="S1630" s="17">
        <f>(((K1630/60)/60)/24)+DATE(1970,1,1)</f>
        <v>42697.850844907407</v>
      </c>
      <c r="T1630" s="15">
        <f>(((J1630/60)/60)/24)+DATE(1970,1,1)</f>
        <v>42745.208333333328</v>
      </c>
      <c r="U1630" t="b">
        <f>AND(L1630,N1630)</f>
        <v>1</v>
      </c>
    </row>
    <row r="1631" spans="1:21" ht="20" customHeight="1" x14ac:dyDescent="0.35">
      <c r="A1631" s="13">
        <f>F1631/E1631</f>
        <v>1.0235000000000001</v>
      </c>
      <c r="B1631">
        <v>3225</v>
      </c>
      <c r="C1631" s="3" t="s">
        <v>3225</v>
      </c>
      <c r="D1631" s="3" t="s">
        <v>7335</v>
      </c>
      <c r="E1631" s="5">
        <v>2000</v>
      </c>
      <c r="F1631" s="5">
        <v>2047</v>
      </c>
      <c r="G1631" t="s">
        <v>8219</v>
      </c>
      <c r="H1631" t="s">
        <v>8224</v>
      </c>
      <c r="I1631" t="s">
        <v>8246</v>
      </c>
      <c r="J1631">
        <v>1464987600</v>
      </c>
      <c r="K1631">
        <v>1463145938</v>
      </c>
      <c r="L1631" t="b">
        <v>1</v>
      </c>
      <c r="M1631">
        <v>39</v>
      </c>
      <c r="N1631" t="b">
        <v>1</v>
      </c>
      <c r="O1631" t="s">
        <v>8271</v>
      </c>
      <c r="P1631" s="9">
        <f>IFERROR(F1631/M1631,"NULL")</f>
        <v>52.487179487179489</v>
      </c>
      <c r="Q1631" t="str">
        <f>LEFT(O1631,SEARCH("/",O1631,1)-1)</f>
        <v>theater</v>
      </c>
      <c r="R1631" t="str">
        <f>RIGHT(O1631,LEN(O1631)-SEARCH("/",O1631,1))</f>
        <v>plays</v>
      </c>
      <c r="S1631" s="17">
        <f>(((K1631/60)/60)/24)+DATE(1970,1,1)</f>
        <v>42503.559467592597</v>
      </c>
      <c r="T1631" s="15">
        <f>(((J1631/60)/60)/24)+DATE(1970,1,1)</f>
        <v>42524.875</v>
      </c>
      <c r="U1631" t="b">
        <f>AND(L1631,N1631)</f>
        <v>1</v>
      </c>
    </row>
    <row r="1632" spans="1:21" ht="20" customHeight="1" x14ac:dyDescent="0.35">
      <c r="A1632" s="13">
        <f>F1632/E1632</f>
        <v>1.0416666666666667</v>
      </c>
      <c r="B1632">
        <v>3226</v>
      </c>
      <c r="C1632" s="3" t="s">
        <v>3226</v>
      </c>
      <c r="D1632" s="3" t="s">
        <v>7336</v>
      </c>
      <c r="E1632" s="5">
        <v>1200</v>
      </c>
      <c r="F1632" s="5">
        <v>1250</v>
      </c>
      <c r="G1632" t="s">
        <v>8219</v>
      </c>
      <c r="H1632" t="s">
        <v>8225</v>
      </c>
      <c r="I1632" t="s">
        <v>8247</v>
      </c>
      <c r="J1632">
        <v>1446213612</v>
      </c>
      <c r="K1632">
        <v>1443621612</v>
      </c>
      <c r="L1632" t="b">
        <v>1</v>
      </c>
      <c r="M1632">
        <v>21</v>
      </c>
      <c r="N1632" t="b">
        <v>1</v>
      </c>
      <c r="O1632" t="s">
        <v>8271</v>
      </c>
      <c r="P1632" s="9">
        <f>IFERROR(F1632/M1632,"NULL")</f>
        <v>59.523809523809526</v>
      </c>
      <c r="Q1632" t="str">
        <f>LEFT(O1632,SEARCH("/",O1632,1)-1)</f>
        <v>theater</v>
      </c>
      <c r="R1632" t="str">
        <f>RIGHT(O1632,LEN(O1632)-SEARCH("/",O1632,1))</f>
        <v>plays</v>
      </c>
      <c r="S1632" s="17">
        <f>(((K1632/60)/60)/24)+DATE(1970,1,1)</f>
        <v>42277.583472222221</v>
      </c>
      <c r="T1632" s="15">
        <f>(((J1632/60)/60)/24)+DATE(1970,1,1)</f>
        <v>42307.583472222221</v>
      </c>
      <c r="U1632" t="b">
        <f>AND(L1632,N1632)</f>
        <v>1</v>
      </c>
    </row>
    <row r="1633" spans="1:21" ht="20" customHeight="1" x14ac:dyDescent="0.35">
      <c r="A1633" s="13">
        <f>F1633/E1633</f>
        <v>1.25</v>
      </c>
      <c r="B1633">
        <v>3227</v>
      </c>
      <c r="C1633" s="3" t="s">
        <v>3227</v>
      </c>
      <c r="D1633" s="3" t="s">
        <v>7337</v>
      </c>
      <c r="E1633" s="5">
        <v>1200</v>
      </c>
      <c r="F1633" s="5">
        <v>1500</v>
      </c>
      <c r="G1633" t="s">
        <v>8219</v>
      </c>
      <c r="H1633" t="s">
        <v>8225</v>
      </c>
      <c r="I1633" t="s">
        <v>8247</v>
      </c>
      <c r="J1633">
        <v>1484687436</v>
      </c>
      <c r="K1633">
        <v>1482095436</v>
      </c>
      <c r="L1633" t="b">
        <v>0</v>
      </c>
      <c r="M1633">
        <v>30</v>
      </c>
      <c r="N1633" t="b">
        <v>1</v>
      </c>
      <c r="O1633" t="s">
        <v>8271</v>
      </c>
      <c r="P1633" s="9">
        <f>IFERROR(F1633/M1633,"NULL")</f>
        <v>50</v>
      </c>
      <c r="Q1633" t="str">
        <f>LEFT(O1633,SEARCH("/",O1633,1)-1)</f>
        <v>theater</v>
      </c>
      <c r="R1633" t="str">
        <f>RIGHT(O1633,LEN(O1633)-SEARCH("/",O1633,1))</f>
        <v>plays</v>
      </c>
      <c r="S1633" s="17">
        <f>(((K1633/60)/60)/24)+DATE(1970,1,1)</f>
        <v>42722.882361111115</v>
      </c>
      <c r="T1633" s="15">
        <f>(((J1633/60)/60)/24)+DATE(1970,1,1)</f>
        <v>42752.882361111115</v>
      </c>
      <c r="U1633" t="b">
        <f>AND(L1633,N1633)</f>
        <v>0</v>
      </c>
    </row>
    <row r="1634" spans="1:21" ht="20" customHeight="1" x14ac:dyDescent="0.35">
      <c r="A1634" s="13">
        <f>F1634/E1634</f>
        <v>1.0234285714285714</v>
      </c>
      <c r="B1634">
        <v>3228</v>
      </c>
      <c r="C1634" s="3" t="s">
        <v>3228</v>
      </c>
      <c r="D1634" s="3" t="s">
        <v>7338</v>
      </c>
      <c r="E1634" s="5">
        <v>7000</v>
      </c>
      <c r="F1634" s="5">
        <v>7164</v>
      </c>
      <c r="G1634" t="s">
        <v>8219</v>
      </c>
      <c r="H1634" t="s">
        <v>8224</v>
      </c>
      <c r="I1634" t="s">
        <v>8246</v>
      </c>
      <c r="J1634">
        <v>1450328340</v>
      </c>
      <c r="K1634">
        <v>1447606884</v>
      </c>
      <c r="L1634" t="b">
        <v>1</v>
      </c>
      <c r="M1634">
        <v>37</v>
      </c>
      <c r="N1634" t="b">
        <v>1</v>
      </c>
      <c r="O1634" t="s">
        <v>8271</v>
      </c>
      <c r="P1634" s="9">
        <f>IFERROR(F1634/M1634,"NULL")</f>
        <v>193.62162162162161</v>
      </c>
      <c r="Q1634" t="str">
        <f>LEFT(O1634,SEARCH("/",O1634,1)-1)</f>
        <v>theater</v>
      </c>
      <c r="R1634" t="str">
        <f>RIGHT(O1634,LEN(O1634)-SEARCH("/",O1634,1))</f>
        <v>plays</v>
      </c>
      <c r="S1634" s="17">
        <f>(((K1634/60)/60)/24)+DATE(1970,1,1)</f>
        <v>42323.70930555556</v>
      </c>
      <c r="T1634" s="15">
        <f>(((J1634/60)/60)/24)+DATE(1970,1,1)</f>
        <v>42355.207638888889</v>
      </c>
      <c r="U1634" t="b">
        <f>AND(L1634,N1634)</f>
        <v>1</v>
      </c>
    </row>
    <row r="1635" spans="1:21" ht="20" customHeight="1" x14ac:dyDescent="0.35">
      <c r="A1635" s="13">
        <f>F1635/E1635</f>
        <v>1.0786500000000001</v>
      </c>
      <c r="B1635">
        <v>3229</v>
      </c>
      <c r="C1635" s="3" t="s">
        <v>3229</v>
      </c>
      <c r="D1635" s="3" t="s">
        <v>7339</v>
      </c>
      <c r="E1635" s="5">
        <v>20000</v>
      </c>
      <c r="F1635" s="5">
        <v>21573</v>
      </c>
      <c r="G1635" t="s">
        <v>8219</v>
      </c>
      <c r="H1635" t="s">
        <v>8224</v>
      </c>
      <c r="I1635" t="s">
        <v>8246</v>
      </c>
      <c r="J1635">
        <v>1416470398</v>
      </c>
      <c r="K1635">
        <v>1413874798</v>
      </c>
      <c r="L1635" t="b">
        <v>1</v>
      </c>
      <c r="M1635">
        <v>202</v>
      </c>
      <c r="N1635" t="b">
        <v>1</v>
      </c>
      <c r="O1635" t="s">
        <v>8271</v>
      </c>
      <c r="P1635" s="9">
        <f>IFERROR(F1635/M1635,"NULL")</f>
        <v>106.79702970297029</v>
      </c>
      <c r="Q1635" t="str">
        <f>LEFT(O1635,SEARCH("/",O1635,1)-1)</f>
        <v>theater</v>
      </c>
      <c r="R1635" t="str">
        <f>RIGHT(O1635,LEN(O1635)-SEARCH("/",O1635,1))</f>
        <v>plays</v>
      </c>
      <c r="S1635" s="17">
        <f>(((K1635/60)/60)/24)+DATE(1970,1,1)</f>
        <v>41933.291643518518</v>
      </c>
      <c r="T1635" s="15">
        <f>(((J1635/60)/60)/24)+DATE(1970,1,1)</f>
        <v>41963.333310185189</v>
      </c>
      <c r="U1635" t="b">
        <f>AND(L1635,N1635)</f>
        <v>1</v>
      </c>
    </row>
    <row r="1636" spans="1:21" ht="20" customHeight="1" x14ac:dyDescent="0.35">
      <c r="A1636" s="13">
        <f>F1636/E1636</f>
        <v>1.0988461538461538</v>
      </c>
      <c r="B1636">
        <v>3230</v>
      </c>
      <c r="C1636" s="3" t="s">
        <v>3230</v>
      </c>
      <c r="D1636" s="3" t="s">
        <v>7340</v>
      </c>
      <c r="E1636" s="5">
        <v>2600</v>
      </c>
      <c r="F1636" s="5">
        <v>2857</v>
      </c>
      <c r="G1636" t="s">
        <v>8219</v>
      </c>
      <c r="H1636" t="s">
        <v>8224</v>
      </c>
      <c r="I1636" t="s">
        <v>8246</v>
      </c>
      <c r="J1636">
        <v>1412135940</v>
      </c>
      <c r="K1636">
        <v>1410840126</v>
      </c>
      <c r="L1636" t="b">
        <v>1</v>
      </c>
      <c r="M1636">
        <v>37</v>
      </c>
      <c r="N1636" t="b">
        <v>1</v>
      </c>
      <c r="O1636" t="s">
        <v>8271</v>
      </c>
      <c r="P1636" s="9">
        <f>IFERROR(F1636/M1636,"NULL")</f>
        <v>77.21621621621621</v>
      </c>
      <c r="Q1636" t="str">
        <f>LEFT(O1636,SEARCH("/",O1636,1)-1)</f>
        <v>theater</v>
      </c>
      <c r="R1636" t="str">
        <f>RIGHT(O1636,LEN(O1636)-SEARCH("/",O1636,1))</f>
        <v>plays</v>
      </c>
      <c r="S1636" s="17">
        <f>(((K1636/60)/60)/24)+DATE(1970,1,1)</f>
        <v>41898.168125000004</v>
      </c>
      <c r="T1636" s="15">
        <f>(((J1636/60)/60)/24)+DATE(1970,1,1)</f>
        <v>41913.165972222225</v>
      </c>
      <c r="U1636" t="b">
        <f>AND(L1636,N1636)</f>
        <v>1</v>
      </c>
    </row>
    <row r="1637" spans="1:21" ht="20" customHeight="1" x14ac:dyDescent="0.35">
      <c r="A1637" s="13">
        <f>F1637/E1637</f>
        <v>1.61</v>
      </c>
      <c r="B1637">
        <v>3231</v>
      </c>
      <c r="C1637" s="3" t="s">
        <v>3231</v>
      </c>
      <c r="D1637" s="3" t="s">
        <v>7341</v>
      </c>
      <c r="E1637" s="5">
        <v>1000</v>
      </c>
      <c r="F1637" s="5">
        <v>1610</v>
      </c>
      <c r="G1637" t="s">
        <v>8219</v>
      </c>
      <c r="H1637" t="s">
        <v>8224</v>
      </c>
      <c r="I1637" t="s">
        <v>8246</v>
      </c>
      <c r="J1637">
        <v>1460846347</v>
      </c>
      <c r="K1637">
        <v>1458254347</v>
      </c>
      <c r="L1637" t="b">
        <v>0</v>
      </c>
      <c r="M1637">
        <v>28</v>
      </c>
      <c r="N1637" t="b">
        <v>1</v>
      </c>
      <c r="O1637" t="s">
        <v>8271</v>
      </c>
      <c r="P1637" s="9">
        <f>IFERROR(F1637/M1637,"NULL")</f>
        <v>57.5</v>
      </c>
      <c r="Q1637" t="str">
        <f>LEFT(O1637,SEARCH("/",O1637,1)-1)</f>
        <v>theater</v>
      </c>
      <c r="R1637" t="str">
        <f>RIGHT(O1637,LEN(O1637)-SEARCH("/",O1637,1))</f>
        <v>plays</v>
      </c>
      <c r="S1637" s="17">
        <f>(((K1637/60)/60)/24)+DATE(1970,1,1)</f>
        <v>42446.943831018521</v>
      </c>
      <c r="T1637" s="15">
        <f>(((J1637/60)/60)/24)+DATE(1970,1,1)</f>
        <v>42476.943831018521</v>
      </c>
      <c r="U1637" t="b">
        <f>AND(L1637,N1637)</f>
        <v>0</v>
      </c>
    </row>
    <row r="1638" spans="1:21" ht="20" customHeight="1" x14ac:dyDescent="0.35">
      <c r="A1638" s="13">
        <f>F1638/E1638</f>
        <v>1.3120000000000001</v>
      </c>
      <c r="B1638">
        <v>3232</v>
      </c>
      <c r="C1638" s="3" t="s">
        <v>3232</v>
      </c>
      <c r="D1638" s="3" t="s">
        <v>7342</v>
      </c>
      <c r="E1638" s="5">
        <v>1000</v>
      </c>
      <c r="F1638" s="5">
        <v>1312</v>
      </c>
      <c r="G1638" t="s">
        <v>8219</v>
      </c>
      <c r="H1638" t="s">
        <v>8224</v>
      </c>
      <c r="I1638" t="s">
        <v>8246</v>
      </c>
      <c r="J1638">
        <v>1462334340</v>
      </c>
      <c r="K1638">
        <v>1459711917</v>
      </c>
      <c r="L1638" t="b">
        <v>1</v>
      </c>
      <c r="M1638">
        <v>26</v>
      </c>
      <c r="N1638" t="b">
        <v>1</v>
      </c>
      <c r="O1638" t="s">
        <v>8271</v>
      </c>
      <c r="P1638" s="9">
        <f>IFERROR(F1638/M1638,"NULL")</f>
        <v>50.46153846153846</v>
      </c>
      <c r="Q1638" t="str">
        <f>LEFT(O1638,SEARCH("/",O1638,1)-1)</f>
        <v>theater</v>
      </c>
      <c r="R1638" t="str">
        <f>RIGHT(O1638,LEN(O1638)-SEARCH("/",O1638,1))</f>
        <v>plays</v>
      </c>
      <c r="S1638" s="17">
        <f>(((K1638/60)/60)/24)+DATE(1970,1,1)</f>
        <v>42463.81385416667</v>
      </c>
      <c r="T1638" s="15">
        <f>(((J1638/60)/60)/24)+DATE(1970,1,1)</f>
        <v>42494.165972222225</v>
      </c>
      <c r="U1638" t="b">
        <f>AND(L1638,N1638)</f>
        <v>1</v>
      </c>
    </row>
    <row r="1639" spans="1:21" ht="20" customHeight="1" x14ac:dyDescent="0.35">
      <c r="A1639" s="13">
        <f>F1639/E1639</f>
        <v>1.1879999999999999</v>
      </c>
      <c r="B1639">
        <v>3233</v>
      </c>
      <c r="C1639" s="3" t="s">
        <v>3233</v>
      </c>
      <c r="D1639" s="3" t="s">
        <v>7343</v>
      </c>
      <c r="E1639" s="5">
        <v>5000</v>
      </c>
      <c r="F1639" s="5">
        <v>5940</v>
      </c>
      <c r="G1639" t="s">
        <v>8219</v>
      </c>
      <c r="H1639" t="s">
        <v>8224</v>
      </c>
      <c r="I1639" t="s">
        <v>8246</v>
      </c>
      <c r="J1639">
        <v>1488482355</v>
      </c>
      <c r="K1639">
        <v>1485890355</v>
      </c>
      <c r="L1639" t="b">
        <v>0</v>
      </c>
      <c r="M1639">
        <v>61</v>
      </c>
      <c r="N1639" t="b">
        <v>1</v>
      </c>
      <c r="O1639" t="s">
        <v>8271</v>
      </c>
      <c r="P1639" s="9">
        <f>IFERROR(F1639/M1639,"NULL")</f>
        <v>97.377049180327873</v>
      </c>
      <c r="Q1639" t="str">
        <f>LEFT(O1639,SEARCH("/",O1639,1)-1)</f>
        <v>theater</v>
      </c>
      <c r="R1639" t="str">
        <f>RIGHT(O1639,LEN(O1639)-SEARCH("/",O1639,1))</f>
        <v>plays</v>
      </c>
      <c r="S1639" s="17">
        <f>(((K1639/60)/60)/24)+DATE(1970,1,1)</f>
        <v>42766.805034722223</v>
      </c>
      <c r="T1639" s="15">
        <f>(((J1639/60)/60)/24)+DATE(1970,1,1)</f>
        <v>42796.805034722223</v>
      </c>
      <c r="U1639" t="b">
        <f>AND(L1639,N1639)</f>
        <v>0</v>
      </c>
    </row>
    <row r="1640" spans="1:21" ht="20" customHeight="1" x14ac:dyDescent="0.35">
      <c r="A1640" s="13">
        <f>F1640/E1640</f>
        <v>1.0039275000000001</v>
      </c>
      <c r="B1640">
        <v>3234</v>
      </c>
      <c r="C1640" s="3" t="s">
        <v>3234</v>
      </c>
      <c r="D1640" s="3" t="s">
        <v>7344</v>
      </c>
      <c r="E1640" s="5">
        <v>4000</v>
      </c>
      <c r="F1640" s="5">
        <v>4015.71</v>
      </c>
      <c r="G1640" t="s">
        <v>8219</v>
      </c>
      <c r="H1640" t="s">
        <v>8225</v>
      </c>
      <c r="I1640" t="s">
        <v>8247</v>
      </c>
      <c r="J1640">
        <v>1485991860</v>
      </c>
      <c r="K1640">
        <v>1483124208</v>
      </c>
      <c r="L1640" t="b">
        <v>0</v>
      </c>
      <c r="M1640">
        <v>115</v>
      </c>
      <c r="N1640" t="b">
        <v>1</v>
      </c>
      <c r="O1640" t="s">
        <v>8271</v>
      </c>
      <c r="P1640" s="9">
        <f>IFERROR(F1640/M1640,"NULL")</f>
        <v>34.91921739130435</v>
      </c>
      <c r="Q1640" t="str">
        <f>LEFT(O1640,SEARCH("/",O1640,1)-1)</f>
        <v>theater</v>
      </c>
      <c r="R1640" t="str">
        <f>RIGHT(O1640,LEN(O1640)-SEARCH("/",O1640,1))</f>
        <v>plays</v>
      </c>
      <c r="S1640" s="17">
        <f>(((K1640/60)/60)/24)+DATE(1970,1,1)</f>
        <v>42734.789444444439</v>
      </c>
      <c r="T1640" s="15">
        <f>(((J1640/60)/60)/24)+DATE(1970,1,1)</f>
        <v>42767.979861111111</v>
      </c>
      <c r="U1640" t="b">
        <f>AND(L1640,N1640)</f>
        <v>0</v>
      </c>
    </row>
    <row r="1641" spans="1:21" ht="20" customHeight="1" x14ac:dyDescent="0.35">
      <c r="A1641" s="13">
        <f>F1641/E1641</f>
        <v>1.0320666666666667</v>
      </c>
      <c r="B1641">
        <v>3235</v>
      </c>
      <c r="C1641" s="3" t="s">
        <v>3235</v>
      </c>
      <c r="D1641" s="3" t="s">
        <v>7345</v>
      </c>
      <c r="E1641" s="5">
        <v>15000</v>
      </c>
      <c r="F1641" s="5">
        <v>15481</v>
      </c>
      <c r="G1641" t="s">
        <v>8219</v>
      </c>
      <c r="H1641" t="s">
        <v>8224</v>
      </c>
      <c r="I1641" t="s">
        <v>8246</v>
      </c>
      <c r="J1641">
        <v>1467361251</v>
      </c>
      <c r="K1641">
        <v>1464769251</v>
      </c>
      <c r="L1641" t="b">
        <v>1</v>
      </c>
      <c r="M1641">
        <v>181</v>
      </c>
      <c r="N1641" t="b">
        <v>1</v>
      </c>
      <c r="O1641" t="s">
        <v>8271</v>
      </c>
      <c r="P1641" s="9">
        <f>IFERROR(F1641/M1641,"NULL")</f>
        <v>85.530386740331494</v>
      </c>
      <c r="Q1641" t="str">
        <f>LEFT(O1641,SEARCH("/",O1641,1)-1)</f>
        <v>theater</v>
      </c>
      <c r="R1641" t="str">
        <f>RIGHT(O1641,LEN(O1641)-SEARCH("/",O1641,1))</f>
        <v>plays</v>
      </c>
      <c r="S1641" s="17">
        <f>(((K1641/60)/60)/24)+DATE(1970,1,1)</f>
        <v>42522.347812499997</v>
      </c>
      <c r="T1641" s="15">
        <f>(((J1641/60)/60)/24)+DATE(1970,1,1)</f>
        <v>42552.347812499997</v>
      </c>
      <c r="U1641" t="b">
        <f>AND(L1641,N1641)</f>
        <v>1</v>
      </c>
    </row>
    <row r="1642" spans="1:21" ht="20" customHeight="1" x14ac:dyDescent="0.35">
      <c r="A1642" s="13">
        <f>F1642/E1642</f>
        <v>1.006</v>
      </c>
      <c r="B1642">
        <v>3236</v>
      </c>
      <c r="C1642" s="3" t="s">
        <v>3236</v>
      </c>
      <c r="D1642" s="3" t="s">
        <v>7346</v>
      </c>
      <c r="E1642" s="5">
        <v>20000</v>
      </c>
      <c r="F1642" s="5">
        <v>20120</v>
      </c>
      <c r="G1642" t="s">
        <v>8219</v>
      </c>
      <c r="H1642" t="s">
        <v>8224</v>
      </c>
      <c r="I1642" t="s">
        <v>8246</v>
      </c>
      <c r="J1642">
        <v>1482962433</v>
      </c>
      <c r="K1642">
        <v>1480370433</v>
      </c>
      <c r="L1642" t="b">
        <v>0</v>
      </c>
      <c r="M1642">
        <v>110</v>
      </c>
      <c r="N1642" t="b">
        <v>1</v>
      </c>
      <c r="O1642" t="s">
        <v>8271</v>
      </c>
      <c r="P1642" s="9">
        <f>IFERROR(F1642/M1642,"NULL")</f>
        <v>182.90909090909091</v>
      </c>
      <c r="Q1642" t="str">
        <f>LEFT(O1642,SEARCH("/",O1642,1)-1)</f>
        <v>theater</v>
      </c>
      <c r="R1642" t="str">
        <f>RIGHT(O1642,LEN(O1642)-SEARCH("/",O1642,1))</f>
        <v>plays</v>
      </c>
      <c r="S1642" s="17">
        <f>(((K1642/60)/60)/24)+DATE(1970,1,1)</f>
        <v>42702.917048611111</v>
      </c>
      <c r="T1642" s="15">
        <f>(((J1642/60)/60)/24)+DATE(1970,1,1)</f>
        <v>42732.917048611111</v>
      </c>
      <c r="U1642" t="b">
        <f>AND(L1642,N1642)</f>
        <v>0</v>
      </c>
    </row>
    <row r="1643" spans="1:21" ht="20" customHeight="1" x14ac:dyDescent="0.35">
      <c r="A1643" s="13">
        <f>F1643/E1643</f>
        <v>1.0078754285714286</v>
      </c>
      <c r="B1643">
        <v>3237</v>
      </c>
      <c r="C1643" s="3" t="s">
        <v>3237</v>
      </c>
      <c r="D1643" s="3" t="s">
        <v>7347</v>
      </c>
      <c r="E1643" s="5">
        <v>35000</v>
      </c>
      <c r="F1643" s="5">
        <v>35275.64</v>
      </c>
      <c r="G1643" t="s">
        <v>8219</v>
      </c>
      <c r="H1643" t="s">
        <v>8224</v>
      </c>
      <c r="I1643" t="s">
        <v>8246</v>
      </c>
      <c r="J1643">
        <v>1443499140</v>
      </c>
      <c r="K1643">
        <v>1441452184</v>
      </c>
      <c r="L1643" t="b">
        <v>1</v>
      </c>
      <c r="M1643">
        <v>269</v>
      </c>
      <c r="N1643" t="b">
        <v>1</v>
      </c>
      <c r="O1643" t="s">
        <v>8271</v>
      </c>
      <c r="P1643" s="9">
        <f>IFERROR(F1643/M1643,"NULL")</f>
        <v>131.13620817843866</v>
      </c>
      <c r="Q1643" t="str">
        <f>LEFT(O1643,SEARCH("/",O1643,1)-1)</f>
        <v>theater</v>
      </c>
      <c r="R1643" t="str">
        <f>RIGHT(O1643,LEN(O1643)-SEARCH("/",O1643,1))</f>
        <v>plays</v>
      </c>
      <c r="S1643" s="17">
        <f>(((K1643/60)/60)/24)+DATE(1970,1,1)</f>
        <v>42252.474351851852</v>
      </c>
      <c r="T1643" s="15">
        <f>(((J1643/60)/60)/24)+DATE(1970,1,1)</f>
        <v>42276.165972222225</v>
      </c>
      <c r="U1643" t="b">
        <f>AND(L1643,N1643)</f>
        <v>1</v>
      </c>
    </row>
    <row r="1644" spans="1:21" ht="20" customHeight="1" x14ac:dyDescent="0.35">
      <c r="A1644" s="13">
        <f>F1644/E1644</f>
        <v>1.1232142857142857</v>
      </c>
      <c r="B1644">
        <v>3238</v>
      </c>
      <c r="C1644" s="3" t="s">
        <v>3238</v>
      </c>
      <c r="D1644" s="3" t="s">
        <v>7348</v>
      </c>
      <c r="E1644" s="5">
        <v>2800</v>
      </c>
      <c r="F1644" s="5">
        <v>3145</v>
      </c>
      <c r="G1644" t="s">
        <v>8219</v>
      </c>
      <c r="H1644" t="s">
        <v>8225</v>
      </c>
      <c r="I1644" t="s">
        <v>8247</v>
      </c>
      <c r="J1644">
        <v>1435752898</v>
      </c>
      <c r="K1644">
        <v>1433160898</v>
      </c>
      <c r="L1644" t="b">
        <v>1</v>
      </c>
      <c r="M1644">
        <v>79</v>
      </c>
      <c r="N1644" t="b">
        <v>1</v>
      </c>
      <c r="O1644" t="s">
        <v>8271</v>
      </c>
      <c r="P1644" s="9">
        <f>IFERROR(F1644/M1644,"NULL")</f>
        <v>39.810126582278478</v>
      </c>
      <c r="Q1644" t="str">
        <f>LEFT(O1644,SEARCH("/",O1644,1)-1)</f>
        <v>theater</v>
      </c>
      <c r="R1644" t="str">
        <f>RIGHT(O1644,LEN(O1644)-SEARCH("/",O1644,1))</f>
        <v>plays</v>
      </c>
      <c r="S1644" s="17">
        <f>(((K1644/60)/60)/24)+DATE(1970,1,1)</f>
        <v>42156.510393518518</v>
      </c>
      <c r="T1644" s="15">
        <f>(((J1644/60)/60)/24)+DATE(1970,1,1)</f>
        <v>42186.510393518518</v>
      </c>
      <c r="U1644" t="b">
        <f>AND(L1644,N1644)</f>
        <v>1</v>
      </c>
    </row>
    <row r="1645" spans="1:21" ht="20" customHeight="1" x14ac:dyDescent="0.35">
      <c r="A1645" s="13">
        <f>F1645/E1645</f>
        <v>1.0591914022517912</v>
      </c>
      <c r="B1645">
        <v>3239</v>
      </c>
      <c r="C1645" s="3" t="s">
        <v>3239</v>
      </c>
      <c r="D1645" s="3" t="s">
        <v>7349</v>
      </c>
      <c r="E1645" s="5">
        <v>5862</v>
      </c>
      <c r="F1645" s="5">
        <v>6208.98</v>
      </c>
      <c r="G1645" t="s">
        <v>8219</v>
      </c>
      <c r="H1645" t="s">
        <v>8225</v>
      </c>
      <c r="I1645" t="s">
        <v>8247</v>
      </c>
      <c r="J1645">
        <v>1445817540</v>
      </c>
      <c r="K1645">
        <v>1443665293</v>
      </c>
      <c r="L1645" t="b">
        <v>1</v>
      </c>
      <c r="M1645">
        <v>104</v>
      </c>
      <c r="N1645" t="b">
        <v>1</v>
      </c>
      <c r="O1645" t="s">
        <v>8271</v>
      </c>
      <c r="P1645" s="9">
        <f>IFERROR(F1645/M1645,"NULL")</f>
        <v>59.701730769230764</v>
      </c>
      <c r="Q1645" t="str">
        <f>LEFT(O1645,SEARCH("/",O1645,1)-1)</f>
        <v>theater</v>
      </c>
      <c r="R1645" t="str">
        <f>RIGHT(O1645,LEN(O1645)-SEARCH("/",O1645,1))</f>
        <v>plays</v>
      </c>
      <c r="S1645" s="17">
        <f>(((K1645/60)/60)/24)+DATE(1970,1,1)</f>
        <v>42278.089039351849</v>
      </c>
      <c r="T1645" s="15">
        <f>(((J1645/60)/60)/24)+DATE(1970,1,1)</f>
        <v>42302.999305555553</v>
      </c>
      <c r="U1645" t="b">
        <f>AND(L1645,N1645)</f>
        <v>1</v>
      </c>
    </row>
    <row r="1646" spans="1:21" ht="20" customHeight="1" x14ac:dyDescent="0.35">
      <c r="A1646" s="13">
        <f>F1646/E1646</f>
        <v>1.0056666666666667</v>
      </c>
      <c r="B1646">
        <v>3240</v>
      </c>
      <c r="C1646" s="3" t="s">
        <v>3240</v>
      </c>
      <c r="D1646" s="3" t="s">
        <v>7350</v>
      </c>
      <c r="E1646" s="5">
        <v>3000</v>
      </c>
      <c r="F1646" s="5">
        <v>3017</v>
      </c>
      <c r="G1646" t="s">
        <v>8219</v>
      </c>
      <c r="H1646" t="s">
        <v>8225</v>
      </c>
      <c r="I1646" t="s">
        <v>8247</v>
      </c>
      <c r="J1646">
        <v>1487286000</v>
      </c>
      <c r="K1646">
        <v>1484843948</v>
      </c>
      <c r="L1646" t="b">
        <v>0</v>
      </c>
      <c r="M1646">
        <v>34</v>
      </c>
      <c r="N1646" t="b">
        <v>1</v>
      </c>
      <c r="O1646" t="s">
        <v>8271</v>
      </c>
      <c r="P1646" s="9">
        <f>IFERROR(F1646/M1646,"NULL")</f>
        <v>88.735294117647058</v>
      </c>
      <c r="Q1646" t="str">
        <f>LEFT(O1646,SEARCH("/",O1646,1)-1)</f>
        <v>theater</v>
      </c>
      <c r="R1646" t="str">
        <f>RIGHT(O1646,LEN(O1646)-SEARCH("/",O1646,1))</f>
        <v>plays</v>
      </c>
      <c r="S1646" s="17">
        <f>(((K1646/60)/60)/24)+DATE(1970,1,1)</f>
        <v>42754.693842592591</v>
      </c>
      <c r="T1646" s="15">
        <f>(((J1646/60)/60)/24)+DATE(1970,1,1)</f>
        <v>42782.958333333328</v>
      </c>
      <c r="U1646" t="b">
        <f>AND(L1646,N1646)</f>
        <v>0</v>
      </c>
    </row>
    <row r="1647" spans="1:21" ht="20" customHeight="1" x14ac:dyDescent="0.35">
      <c r="A1647" s="13">
        <f>F1647/E1647</f>
        <v>1.1530588235294117</v>
      </c>
      <c r="B1647">
        <v>3241</v>
      </c>
      <c r="C1647" s="3" t="s">
        <v>3241</v>
      </c>
      <c r="D1647" s="3" t="s">
        <v>7351</v>
      </c>
      <c r="E1647" s="5">
        <v>8500</v>
      </c>
      <c r="F1647" s="5">
        <v>9801</v>
      </c>
      <c r="G1647" t="s">
        <v>8219</v>
      </c>
      <c r="H1647" t="s">
        <v>8224</v>
      </c>
      <c r="I1647" t="s">
        <v>8246</v>
      </c>
      <c r="J1647">
        <v>1413269940</v>
      </c>
      <c r="K1647">
        <v>1410421670</v>
      </c>
      <c r="L1647" t="b">
        <v>1</v>
      </c>
      <c r="M1647">
        <v>167</v>
      </c>
      <c r="N1647" t="b">
        <v>1</v>
      </c>
      <c r="O1647" t="s">
        <v>8271</v>
      </c>
      <c r="P1647" s="9">
        <f>IFERROR(F1647/M1647,"NULL")</f>
        <v>58.688622754491021</v>
      </c>
      <c r="Q1647" t="str">
        <f>LEFT(O1647,SEARCH("/",O1647,1)-1)</f>
        <v>theater</v>
      </c>
      <c r="R1647" t="str">
        <f>RIGHT(O1647,LEN(O1647)-SEARCH("/",O1647,1))</f>
        <v>plays</v>
      </c>
      <c r="S1647" s="17">
        <f>(((K1647/60)/60)/24)+DATE(1970,1,1)</f>
        <v>41893.324884259258</v>
      </c>
      <c r="T1647" s="15">
        <f>(((J1647/60)/60)/24)+DATE(1970,1,1)</f>
        <v>41926.290972222225</v>
      </c>
      <c r="U1647" t="b">
        <f>AND(L1647,N1647)</f>
        <v>1</v>
      </c>
    </row>
    <row r="1648" spans="1:21" ht="20" customHeight="1" x14ac:dyDescent="0.35">
      <c r="A1648" s="13">
        <f>F1648/E1648</f>
        <v>1.273042</v>
      </c>
      <c r="B1648">
        <v>3242</v>
      </c>
      <c r="C1648" s="3" t="s">
        <v>3242</v>
      </c>
      <c r="D1648" s="3" t="s">
        <v>7352</v>
      </c>
      <c r="E1648" s="5">
        <v>10000</v>
      </c>
      <c r="F1648" s="5">
        <v>12730.42</v>
      </c>
      <c r="G1648" t="s">
        <v>8219</v>
      </c>
      <c r="H1648" t="s">
        <v>8224</v>
      </c>
      <c r="I1648" t="s">
        <v>8246</v>
      </c>
      <c r="J1648">
        <v>1411150092</v>
      </c>
      <c r="K1648">
        <v>1408558092</v>
      </c>
      <c r="L1648" t="b">
        <v>1</v>
      </c>
      <c r="M1648">
        <v>183</v>
      </c>
      <c r="N1648" t="b">
        <v>1</v>
      </c>
      <c r="O1648" t="s">
        <v>8271</v>
      </c>
      <c r="P1648" s="9">
        <f>IFERROR(F1648/M1648,"NULL")</f>
        <v>69.56513661202186</v>
      </c>
      <c r="Q1648" t="str">
        <f>LEFT(O1648,SEARCH("/",O1648,1)-1)</f>
        <v>theater</v>
      </c>
      <c r="R1648" t="str">
        <f>RIGHT(O1648,LEN(O1648)-SEARCH("/",O1648,1))</f>
        <v>plays</v>
      </c>
      <c r="S1648" s="17">
        <f>(((K1648/60)/60)/24)+DATE(1970,1,1)</f>
        <v>41871.755694444444</v>
      </c>
      <c r="T1648" s="15">
        <f>(((J1648/60)/60)/24)+DATE(1970,1,1)</f>
        <v>41901.755694444444</v>
      </c>
      <c r="U1648" t="b">
        <f>AND(L1648,N1648)</f>
        <v>1</v>
      </c>
    </row>
    <row r="1649" spans="1:21" ht="20" customHeight="1" x14ac:dyDescent="0.35">
      <c r="A1649" s="13">
        <f>F1649/E1649</f>
        <v>1.028375</v>
      </c>
      <c r="B1649">
        <v>3243</v>
      </c>
      <c r="C1649" s="3" t="s">
        <v>3243</v>
      </c>
      <c r="D1649" s="3" t="s">
        <v>7353</v>
      </c>
      <c r="E1649" s="5">
        <v>8000</v>
      </c>
      <c r="F1649" s="5">
        <v>8227</v>
      </c>
      <c r="G1649" t="s">
        <v>8219</v>
      </c>
      <c r="H1649" t="s">
        <v>8224</v>
      </c>
      <c r="I1649" t="s">
        <v>8246</v>
      </c>
      <c r="J1649">
        <v>1444348800</v>
      </c>
      <c r="K1649">
        <v>1442283562</v>
      </c>
      <c r="L1649" t="b">
        <v>1</v>
      </c>
      <c r="M1649">
        <v>71</v>
      </c>
      <c r="N1649" t="b">
        <v>1</v>
      </c>
      <c r="O1649" t="s">
        <v>8271</v>
      </c>
      <c r="P1649" s="9">
        <f>IFERROR(F1649/M1649,"NULL")</f>
        <v>115.87323943661971</v>
      </c>
      <c r="Q1649" t="str">
        <f>LEFT(O1649,SEARCH("/",O1649,1)-1)</f>
        <v>theater</v>
      </c>
      <c r="R1649" t="str">
        <f>RIGHT(O1649,LEN(O1649)-SEARCH("/",O1649,1))</f>
        <v>plays</v>
      </c>
      <c r="S1649" s="17">
        <f>(((K1649/60)/60)/24)+DATE(1970,1,1)</f>
        <v>42262.096782407403</v>
      </c>
      <c r="T1649" s="15">
        <f>(((J1649/60)/60)/24)+DATE(1970,1,1)</f>
        <v>42286</v>
      </c>
      <c r="U1649" t="b">
        <f>AND(L1649,N1649)</f>
        <v>1</v>
      </c>
    </row>
    <row r="1650" spans="1:21" ht="20" customHeight="1" x14ac:dyDescent="0.35">
      <c r="A1650" s="13">
        <f>F1650/E1650</f>
        <v>1.0293749999999999</v>
      </c>
      <c r="B1650">
        <v>3244</v>
      </c>
      <c r="C1650" s="3" t="s">
        <v>3244</v>
      </c>
      <c r="D1650" s="3" t="s">
        <v>7354</v>
      </c>
      <c r="E1650" s="5">
        <v>1600</v>
      </c>
      <c r="F1650" s="5">
        <v>1647</v>
      </c>
      <c r="G1650" t="s">
        <v>8219</v>
      </c>
      <c r="H1650" t="s">
        <v>8225</v>
      </c>
      <c r="I1650" t="s">
        <v>8247</v>
      </c>
      <c r="J1650">
        <v>1480613982</v>
      </c>
      <c r="K1650">
        <v>1478018382</v>
      </c>
      <c r="L1650" t="b">
        <v>0</v>
      </c>
      <c r="M1650">
        <v>69</v>
      </c>
      <c r="N1650" t="b">
        <v>1</v>
      </c>
      <c r="O1650" t="s">
        <v>8271</v>
      </c>
      <c r="P1650" s="9">
        <f>IFERROR(F1650/M1650,"NULL")</f>
        <v>23.869565217391305</v>
      </c>
      <c r="Q1650" t="str">
        <f>LEFT(O1650,SEARCH("/",O1650,1)-1)</f>
        <v>theater</v>
      </c>
      <c r="R1650" t="str">
        <f>RIGHT(O1650,LEN(O1650)-SEARCH("/",O1650,1))</f>
        <v>plays</v>
      </c>
      <c r="S1650" s="17">
        <f>(((K1650/60)/60)/24)+DATE(1970,1,1)</f>
        <v>42675.694236111114</v>
      </c>
      <c r="T1650" s="15">
        <f>(((J1650/60)/60)/24)+DATE(1970,1,1)</f>
        <v>42705.735902777778</v>
      </c>
      <c r="U1650" t="b">
        <f>AND(L1650,N1650)</f>
        <v>0</v>
      </c>
    </row>
    <row r="1651" spans="1:21" ht="20" customHeight="1" x14ac:dyDescent="0.35">
      <c r="A1651" s="13">
        <f>F1651/E1651</f>
        <v>1.043047619047619</v>
      </c>
      <c r="B1651">
        <v>3245</v>
      </c>
      <c r="C1651" s="3" t="s">
        <v>3245</v>
      </c>
      <c r="D1651" s="3" t="s">
        <v>7355</v>
      </c>
      <c r="E1651" s="5">
        <v>21000</v>
      </c>
      <c r="F1651" s="5">
        <v>21904</v>
      </c>
      <c r="G1651" t="s">
        <v>8219</v>
      </c>
      <c r="H1651" t="s">
        <v>8224</v>
      </c>
      <c r="I1651" t="s">
        <v>8246</v>
      </c>
      <c r="J1651">
        <v>1434074400</v>
      </c>
      <c r="K1651">
        <v>1431354258</v>
      </c>
      <c r="L1651" t="b">
        <v>0</v>
      </c>
      <c r="M1651">
        <v>270</v>
      </c>
      <c r="N1651" t="b">
        <v>1</v>
      </c>
      <c r="O1651" t="s">
        <v>8271</v>
      </c>
      <c r="P1651" s="9">
        <f>IFERROR(F1651/M1651,"NULL")</f>
        <v>81.125925925925927</v>
      </c>
      <c r="Q1651" t="str">
        <f>LEFT(O1651,SEARCH("/",O1651,1)-1)</f>
        <v>theater</v>
      </c>
      <c r="R1651" t="str">
        <f>RIGHT(O1651,LEN(O1651)-SEARCH("/",O1651,1))</f>
        <v>plays</v>
      </c>
      <c r="S1651" s="17">
        <f>(((K1651/60)/60)/24)+DATE(1970,1,1)</f>
        <v>42135.60020833333</v>
      </c>
      <c r="T1651" s="15">
        <f>(((J1651/60)/60)/24)+DATE(1970,1,1)</f>
        <v>42167.083333333328</v>
      </c>
      <c r="U1651" t="b">
        <f>AND(L1651,N1651)</f>
        <v>0</v>
      </c>
    </row>
    <row r="1652" spans="1:21" ht="20" customHeight="1" x14ac:dyDescent="0.35">
      <c r="A1652" s="13">
        <f>F1652/E1652</f>
        <v>1.1122000000000001</v>
      </c>
      <c r="B1652">
        <v>3246</v>
      </c>
      <c r="C1652" s="3" t="s">
        <v>3246</v>
      </c>
      <c r="D1652" s="3" t="s">
        <v>7356</v>
      </c>
      <c r="E1652" s="5">
        <v>10000</v>
      </c>
      <c r="F1652" s="5">
        <v>11122</v>
      </c>
      <c r="G1652" t="s">
        <v>8219</v>
      </c>
      <c r="H1652" t="s">
        <v>8224</v>
      </c>
      <c r="I1652" t="s">
        <v>8246</v>
      </c>
      <c r="J1652">
        <v>1442030340</v>
      </c>
      <c r="K1652">
        <v>1439551200</v>
      </c>
      <c r="L1652" t="b">
        <v>1</v>
      </c>
      <c r="M1652">
        <v>193</v>
      </c>
      <c r="N1652" t="b">
        <v>1</v>
      </c>
      <c r="O1652" t="s">
        <v>8271</v>
      </c>
      <c r="P1652" s="9">
        <f>IFERROR(F1652/M1652,"NULL")</f>
        <v>57.626943005181346</v>
      </c>
      <c r="Q1652" t="str">
        <f>LEFT(O1652,SEARCH("/",O1652,1)-1)</f>
        <v>theater</v>
      </c>
      <c r="R1652" t="str">
        <f>RIGHT(O1652,LEN(O1652)-SEARCH("/",O1652,1))</f>
        <v>plays</v>
      </c>
      <c r="S1652" s="17">
        <f>(((K1652/60)/60)/24)+DATE(1970,1,1)</f>
        <v>42230.472222222219</v>
      </c>
      <c r="T1652" s="15">
        <f>(((J1652/60)/60)/24)+DATE(1970,1,1)</f>
        <v>42259.165972222225</v>
      </c>
      <c r="U1652" t="b">
        <f>AND(L1652,N1652)</f>
        <v>1</v>
      </c>
    </row>
    <row r="1653" spans="1:21" ht="20" customHeight="1" x14ac:dyDescent="0.35">
      <c r="A1653" s="13">
        <f>F1653/E1653</f>
        <v>1.0586</v>
      </c>
      <c r="B1653">
        <v>3247</v>
      </c>
      <c r="C1653" s="3" t="s">
        <v>3247</v>
      </c>
      <c r="D1653" s="3" t="s">
        <v>7357</v>
      </c>
      <c r="E1653" s="5">
        <v>2500</v>
      </c>
      <c r="F1653" s="5">
        <v>2646.5</v>
      </c>
      <c r="G1653" t="s">
        <v>8219</v>
      </c>
      <c r="H1653" t="s">
        <v>8225</v>
      </c>
      <c r="I1653" t="s">
        <v>8247</v>
      </c>
      <c r="J1653">
        <v>1436696712</v>
      </c>
      <c r="K1653">
        <v>1434104712</v>
      </c>
      <c r="L1653" t="b">
        <v>1</v>
      </c>
      <c r="M1653">
        <v>57</v>
      </c>
      <c r="N1653" t="b">
        <v>1</v>
      </c>
      <c r="O1653" t="s">
        <v>8271</v>
      </c>
      <c r="P1653" s="9">
        <f>IFERROR(F1653/M1653,"NULL")</f>
        <v>46.429824561403507</v>
      </c>
      <c r="Q1653" t="str">
        <f>LEFT(O1653,SEARCH("/",O1653,1)-1)</f>
        <v>theater</v>
      </c>
      <c r="R1653" t="str">
        <f>RIGHT(O1653,LEN(O1653)-SEARCH("/",O1653,1))</f>
        <v>plays</v>
      </c>
      <c r="S1653" s="17">
        <f>(((K1653/60)/60)/24)+DATE(1970,1,1)</f>
        <v>42167.434166666666</v>
      </c>
      <c r="T1653" s="15">
        <f>(((J1653/60)/60)/24)+DATE(1970,1,1)</f>
        <v>42197.434166666666</v>
      </c>
      <c r="U1653" t="b">
        <f>AND(L1653,N1653)</f>
        <v>1</v>
      </c>
    </row>
    <row r="1654" spans="1:21" ht="20" customHeight="1" x14ac:dyDescent="0.35">
      <c r="A1654" s="13">
        <f>F1654/E1654</f>
        <v>1.0079166666666666</v>
      </c>
      <c r="B1654">
        <v>3248</v>
      </c>
      <c r="C1654" s="3" t="s">
        <v>3248</v>
      </c>
      <c r="D1654" s="3" t="s">
        <v>7358</v>
      </c>
      <c r="E1654" s="5">
        <v>12000</v>
      </c>
      <c r="F1654" s="5">
        <v>12095</v>
      </c>
      <c r="G1654" t="s">
        <v>8219</v>
      </c>
      <c r="H1654" t="s">
        <v>8224</v>
      </c>
      <c r="I1654" t="s">
        <v>8246</v>
      </c>
      <c r="J1654">
        <v>1428178757</v>
      </c>
      <c r="K1654">
        <v>1425590357</v>
      </c>
      <c r="L1654" t="b">
        <v>1</v>
      </c>
      <c r="M1654">
        <v>200</v>
      </c>
      <c r="N1654" t="b">
        <v>1</v>
      </c>
      <c r="O1654" t="s">
        <v>8271</v>
      </c>
      <c r="P1654" s="9">
        <f>IFERROR(F1654/M1654,"NULL")</f>
        <v>60.475000000000001</v>
      </c>
      <c r="Q1654" t="str">
        <f>LEFT(O1654,SEARCH("/",O1654,1)-1)</f>
        <v>theater</v>
      </c>
      <c r="R1654" t="str">
        <f>RIGHT(O1654,LEN(O1654)-SEARCH("/",O1654,1))</f>
        <v>plays</v>
      </c>
      <c r="S1654" s="17">
        <f>(((K1654/60)/60)/24)+DATE(1970,1,1)</f>
        <v>42068.888391203705</v>
      </c>
      <c r="T1654" s="15">
        <f>(((J1654/60)/60)/24)+DATE(1970,1,1)</f>
        <v>42098.846724537041</v>
      </c>
      <c r="U1654" t="b">
        <f>AND(L1654,N1654)</f>
        <v>1</v>
      </c>
    </row>
    <row r="1655" spans="1:21" ht="20" customHeight="1" x14ac:dyDescent="0.35">
      <c r="A1655" s="13">
        <f>F1655/E1655</f>
        <v>1.0492727272727274</v>
      </c>
      <c r="B1655">
        <v>3249</v>
      </c>
      <c r="C1655" s="3" t="s">
        <v>3249</v>
      </c>
      <c r="D1655" s="3" t="s">
        <v>7359</v>
      </c>
      <c r="E1655" s="5">
        <v>5500</v>
      </c>
      <c r="F1655" s="5">
        <v>5771</v>
      </c>
      <c r="G1655" t="s">
        <v>8219</v>
      </c>
      <c r="H1655" t="s">
        <v>8224</v>
      </c>
      <c r="I1655" t="s">
        <v>8246</v>
      </c>
      <c r="J1655">
        <v>1434822914</v>
      </c>
      <c r="K1655">
        <v>1432230914</v>
      </c>
      <c r="L1655" t="b">
        <v>1</v>
      </c>
      <c r="M1655">
        <v>88</v>
      </c>
      <c r="N1655" t="b">
        <v>1</v>
      </c>
      <c r="O1655" t="s">
        <v>8271</v>
      </c>
      <c r="P1655" s="9">
        <f>IFERROR(F1655/M1655,"NULL")</f>
        <v>65.579545454545453</v>
      </c>
      <c r="Q1655" t="str">
        <f>LEFT(O1655,SEARCH("/",O1655,1)-1)</f>
        <v>theater</v>
      </c>
      <c r="R1655" t="str">
        <f>RIGHT(O1655,LEN(O1655)-SEARCH("/",O1655,1))</f>
        <v>plays</v>
      </c>
      <c r="S1655" s="17">
        <f>(((K1655/60)/60)/24)+DATE(1970,1,1)</f>
        <v>42145.746689814812</v>
      </c>
      <c r="T1655" s="15">
        <f>(((J1655/60)/60)/24)+DATE(1970,1,1)</f>
        <v>42175.746689814812</v>
      </c>
      <c r="U1655" t="b">
        <f>AND(L1655,N1655)</f>
        <v>1</v>
      </c>
    </row>
    <row r="1656" spans="1:21" ht="20" customHeight="1" x14ac:dyDescent="0.35">
      <c r="A1656" s="13">
        <f>F1656/E1656</f>
        <v>1.01552</v>
      </c>
      <c r="B1656">
        <v>3250</v>
      </c>
      <c r="C1656" s="3" t="s">
        <v>3250</v>
      </c>
      <c r="D1656" s="3" t="s">
        <v>7360</v>
      </c>
      <c r="E1656" s="5">
        <v>25000</v>
      </c>
      <c r="F1656" s="5">
        <v>25388</v>
      </c>
      <c r="G1656" t="s">
        <v>8219</v>
      </c>
      <c r="H1656" t="s">
        <v>8224</v>
      </c>
      <c r="I1656" t="s">
        <v>8246</v>
      </c>
      <c r="J1656">
        <v>1415213324</v>
      </c>
      <c r="K1656">
        <v>1412617724</v>
      </c>
      <c r="L1656" t="b">
        <v>1</v>
      </c>
      <c r="M1656">
        <v>213</v>
      </c>
      <c r="N1656" t="b">
        <v>1</v>
      </c>
      <c r="O1656" t="s">
        <v>8271</v>
      </c>
      <c r="P1656" s="9">
        <f>IFERROR(F1656/M1656,"NULL")</f>
        <v>119.1924882629108</v>
      </c>
      <c r="Q1656" t="str">
        <f>LEFT(O1656,SEARCH("/",O1656,1)-1)</f>
        <v>theater</v>
      </c>
      <c r="R1656" t="str">
        <f>RIGHT(O1656,LEN(O1656)-SEARCH("/",O1656,1))</f>
        <v>plays</v>
      </c>
      <c r="S1656" s="17">
        <f>(((K1656/60)/60)/24)+DATE(1970,1,1)</f>
        <v>41918.742175925923</v>
      </c>
      <c r="T1656" s="15">
        <f>(((J1656/60)/60)/24)+DATE(1970,1,1)</f>
        <v>41948.783842592595</v>
      </c>
      <c r="U1656" t="b">
        <f>AND(L1656,N1656)</f>
        <v>1</v>
      </c>
    </row>
    <row r="1657" spans="1:21" ht="20" customHeight="1" x14ac:dyDescent="0.35">
      <c r="A1657" s="13">
        <f>F1657/E1657</f>
        <v>1.1073333333333333</v>
      </c>
      <c r="B1657">
        <v>3251</v>
      </c>
      <c r="C1657" s="3" t="s">
        <v>3251</v>
      </c>
      <c r="D1657" s="3" t="s">
        <v>7361</v>
      </c>
      <c r="E1657" s="5">
        <v>1500</v>
      </c>
      <c r="F1657" s="5">
        <v>1661</v>
      </c>
      <c r="G1657" t="s">
        <v>8219</v>
      </c>
      <c r="H1657" t="s">
        <v>8224</v>
      </c>
      <c r="I1657" t="s">
        <v>8246</v>
      </c>
      <c r="J1657">
        <v>1434907966</v>
      </c>
      <c r="K1657">
        <v>1432315966</v>
      </c>
      <c r="L1657" t="b">
        <v>1</v>
      </c>
      <c r="M1657">
        <v>20</v>
      </c>
      <c r="N1657" t="b">
        <v>1</v>
      </c>
      <c r="O1657" t="s">
        <v>8271</v>
      </c>
      <c r="P1657" s="9">
        <f>IFERROR(F1657/M1657,"NULL")</f>
        <v>83.05</v>
      </c>
      <c r="Q1657" t="str">
        <f>LEFT(O1657,SEARCH("/",O1657,1)-1)</f>
        <v>theater</v>
      </c>
      <c r="R1657" t="str">
        <f>RIGHT(O1657,LEN(O1657)-SEARCH("/",O1657,1))</f>
        <v>plays</v>
      </c>
      <c r="S1657" s="17">
        <f>(((K1657/60)/60)/24)+DATE(1970,1,1)</f>
        <v>42146.731087962966</v>
      </c>
      <c r="T1657" s="15">
        <f>(((J1657/60)/60)/24)+DATE(1970,1,1)</f>
        <v>42176.731087962966</v>
      </c>
      <c r="U1657" t="b">
        <f>AND(L1657,N1657)</f>
        <v>1</v>
      </c>
    </row>
    <row r="1658" spans="1:21" ht="20" customHeight="1" x14ac:dyDescent="0.35">
      <c r="A1658" s="13">
        <f>F1658/E1658</f>
        <v>1.2782222222222221</v>
      </c>
      <c r="B1658">
        <v>3252</v>
      </c>
      <c r="C1658" s="3" t="s">
        <v>3252</v>
      </c>
      <c r="D1658" s="3" t="s">
        <v>7362</v>
      </c>
      <c r="E1658" s="5">
        <v>2250</v>
      </c>
      <c r="F1658" s="5">
        <v>2876</v>
      </c>
      <c r="G1658" t="s">
        <v>8219</v>
      </c>
      <c r="H1658" t="s">
        <v>8225</v>
      </c>
      <c r="I1658" t="s">
        <v>8247</v>
      </c>
      <c r="J1658">
        <v>1473247240</v>
      </c>
      <c r="K1658">
        <v>1470655240</v>
      </c>
      <c r="L1658" t="b">
        <v>1</v>
      </c>
      <c r="M1658">
        <v>50</v>
      </c>
      <c r="N1658" t="b">
        <v>1</v>
      </c>
      <c r="O1658" t="s">
        <v>8271</v>
      </c>
      <c r="P1658" s="9">
        <f>IFERROR(F1658/M1658,"NULL")</f>
        <v>57.52</v>
      </c>
      <c r="Q1658" t="str">
        <f>LEFT(O1658,SEARCH("/",O1658,1)-1)</f>
        <v>theater</v>
      </c>
      <c r="R1658" t="str">
        <f>RIGHT(O1658,LEN(O1658)-SEARCH("/",O1658,1))</f>
        <v>plays</v>
      </c>
      <c r="S1658" s="17">
        <f>(((K1658/60)/60)/24)+DATE(1970,1,1)</f>
        <v>42590.472685185188</v>
      </c>
      <c r="T1658" s="15">
        <f>(((J1658/60)/60)/24)+DATE(1970,1,1)</f>
        <v>42620.472685185188</v>
      </c>
      <c r="U1658" t="b">
        <f>AND(L1658,N1658)</f>
        <v>1</v>
      </c>
    </row>
    <row r="1659" spans="1:21" ht="20" customHeight="1" x14ac:dyDescent="0.35">
      <c r="A1659" s="13">
        <f>F1659/E1659</f>
        <v>1.0182500000000001</v>
      </c>
      <c r="B1659">
        <v>3253</v>
      </c>
      <c r="C1659" s="3" t="s">
        <v>3253</v>
      </c>
      <c r="D1659" s="3" t="s">
        <v>7363</v>
      </c>
      <c r="E1659" s="5">
        <v>20000</v>
      </c>
      <c r="F1659" s="5">
        <v>20365</v>
      </c>
      <c r="G1659" t="s">
        <v>8219</v>
      </c>
      <c r="H1659" t="s">
        <v>8224</v>
      </c>
      <c r="I1659" t="s">
        <v>8246</v>
      </c>
      <c r="J1659">
        <v>1473306300</v>
      </c>
      <c r="K1659">
        <v>1471701028</v>
      </c>
      <c r="L1659" t="b">
        <v>1</v>
      </c>
      <c r="M1659">
        <v>115</v>
      </c>
      <c r="N1659" t="b">
        <v>1</v>
      </c>
      <c r="O1659" t="s">
        <v>8271</v>
      </c>
      <c r="P1659" s="9">
        <f>IFERROR(F1659/M1659,"NULL")</f>
        <v>177.08695652173913</v>
      </c>
      <c r="Q1659" t="str">
        <f>LEFT(O1659,SEARCH("/",O1659,1)-1)</f>
        <v>theater</v>
      </c>
      <c r="R1659" t="str">
        <f>RIGHT(O1659,LEN(O1659)-SEARCH("/",O1659,1))</f>
        <v>plays</v>
      </c>
      <c r="S1659" s="17">
        <f>(((K1659/60)/60)/24)+DATE(1970,1,1)</f>
        <v>42602.576712962968</v>
      </c>
      <c r="T1659" s="15">
        <f>(((J1659/60)/60)/24)+DATE(1970,1,1)</f>
        <v>42621.15625</v>
      </c>
      <c r="U1659" t="b">
        <f>AND(L1659,N1659)</f>
        <v>1</v>
      </c>
    </row>
    <row r="1660" spans="1:21" ht="20" customHeight="1" x14ac:dyDescent="0.35">
      <c r="A1660" s="13">
        <f>F1660/E1660</f>
        <v>1.012576923076923</v>
      </c>
      <c r="B1660">
        <v>3254</v>
      </c>
      <c r="C1660" s="3" t="s">
        <v>3254</v>
      </c>
      <c r="D1660" s="3" t="s">
        <v>7364</v>
      </c>
      <c r="E1660" s="5">
        <v>13000</v>
      </c>
      <c r="F1660" s="5">
        <v>13163.5</v>
      </c>
      <c r="G1660" t="s">
        <v>8219</v>
      </c>
      <c r="H1660" t="s">
        <v>8225</v>
      </c>
      <c r="I1660" t="s">
        <v>8247</v>
      </c>
      <c r="J1660">
        <v>1427331809</v>
      </c>
      <c r="K1660">
        <v>1424743409</v>
      </c>
      <c r="L1660" t="b">
        <v>1</v>
      </c>
      <c r="M1660">
        <v>186</v>
      </c>
      <c r="N1660" t="b">
        <v>1</v>
      </c>
      <c r="O1660" t="s">
        <v>8271</v>
      </c>
      <c r="P1660" s="9">
        <f>IFERROR(F1660/M1660,"NULL")</f>
        <v>70.771505376344081</v>
      </c>
      <c r="Q1660" t="str">
        <f>LEFT(O1660,SEARCH("/",O1660,1)-1)</f>
        <v>theater</v>
      </c>
      <c r="R1660" t="str">
        <f>RIGHT(O1660,LEN(O1660)-SEARCH("/",O1660,1))</f>
        <v>plays</v>
      </c>
      <c r="S1660" s="17">
        <f>(((K1660/60)/60)/24)+DATE(1970,1,1)</f>
        <v>42059.085752314815</v>
      </c>
      <c r="T1660" s="15">
        <f>(((J1660/60)/60)/24)+DATE(1970,1,1)</f>
        <v>42089.044085648144</v>
      </c>
      <c r="U1660" t="b">
        <f>AND(L1660,N1660)</f>
        <v>1</v>
      </c>
    </row>
    <row r="1661" spans="1:21" ht="20" customHeight="1" x14ac:dyDescent="0.35">
      <c r="A1661" s="13">
        <f>F1661/E1661</f>
        <v>1.75</v>
      </c>
      <c r="B1661">
        <v>3255</v>
      </c>
      <c r="C1661" s="3" t="s">
        <v>3255</v>
      </c>
      <c r="D1661" s="3" t="s">
        <v>7365</v>
      </c>
      <c r="E1661" s="5">
        <v>300</v>
      </c>
      <c r="F1661" s="5">
        <v>525</v>
      </c>
      <c r="G1661" t="s">
        <v>8219</v>
      </c>
      <c r="H1661" t="s">
        <v>8225</v>
      </c>
      <c r="I1661" t="s">
        <v>8247</v>
      </c>
      <c r="J1661">
        <v>1412706375</v>
      </c>
      <c r="K1661">
        <v>1410114375</v>
      </c>
      <c r="L1661" t="b">
        <v>1</v>
      </c>
      <c r="M1661">
        <v>18</v>
      </c>
      <c r="N1661" t="b">
        <v>1</v>
      </c>
      <c r="O1661" t="s">
        <v>8271</v>
      </c>
      <c r="P1661" s="9">
        <f>IFERROR(F1661/M1661,"NULL")</f>
        <v>29.166666666666668</v>
      </c>
      <c r="Q1661" t="str">
        <f>LEFT(O1661,SEARCH("/",O1661,1)-1)</f>
        <v>theater</v>
      </c>
      <c r="R1661" t="str">
        <f>RIGHT(O1661,LEN(O1661)-SEARCH("/",O1661,1))</f>
        <v>plays</v>
      </c>
      <c r="S1661" s="17">
        <f>(((K1661/60)/60)/24)+DATE(1970,1,1)</f>
        <v>41889.768229166664</v>
      </c>
      <c r="T1661" s="15">
        <f>(((J1661/60)/60)/24)+DATE(1970,1,1)</f>
        <v>41919.768229166664</v>
      </c>
      <c r="U1661" t="b">
        <f>AND(L1661,N1661)</f>
        <v>1</v>
      </c>
    </row>
    <row r="1662" spans="1:21" ht="20" customHeight="1" x14ac:dyDescent="0.35">
      <c r="A1662" s="13">
        <f>F1662/E1662</f>
        <v>1.2806</v>
      </c>
      <c r="B1662">
        <v>3256</v>
      </c>
      <c r="C1662" s="3" t="s">
        <v>3256</v>
      </c>
      <c r="D1662" s="3" t="s">
        <v>7366</v>
      </c>
      <c r="E1662" s="5">
        <v>10000</v>
      </c>
      <c r="F1662" s="5">
        <v>12806</v>
      </c>
      <c r="G1662" t="s">
        <v>8219</v>
      </c>
      <c r="H1662" t="s">
        <v>8224</v>
      </c>
      <c r="I1662" t="s">
        <v>8246</v>
      </c>
      <c r="J1662">
        <v>1433995140</v>
      </c>
      <c r="K1662">
        <v>1432129577</v>
      </c>
      <c r="L1662" t="b">
        <v>1</v>
      </c>
      <c r="M1662">
        <v>176</v>
      </c>
      <c r="N1662" t="b">
        <v>1</v>
      </c>
      <c r="O1662" t="s">
        <v>8271</v>
      </c>
      <c r="P1662" s="9">
        <f>IFERROR(F1662/M1662,"NULL")</f>
        <v>72.76136363636364</v>
      </c>
      <c r="Q1662" t="str">
        <f>LEFT(O1662,SEARCH("/",O1662,1)-1)</f>
        <v>theater</v>
      </c>
      <c r="R1662" t="str">
        <f>RIGHT(O1662,LEN(O1662)-SEARCH("/",O1662,1))</f>
        <v>plays</v>
      </c>
      <c r="S1662" s="17">
        <f>(((K1662/60)/60)/24)+DATE(1970,1,1)</f>
        <v>42144.573807870373</v>
      </c>
      <c r="T1662" s="15">
        <f>(((J1662/60)/60)/24)+DATE(1970,1,1)</f>
        <v>42166.165972222225</v>
      </c>
      <c r="U1662" t="b">
        <f>AND(L1662,N1662)</f>
        <v>1</v>
      </c>
    </row>
    <row r="1663" spans="1:21" ht="20" customHeight="1" x14ac:dyDescent="0.35">
      <c r="A1663" s="13">
        <f>F1663/E1663</f>
        <v>1.0629949999999999</v>
      </c>
      <c r="B1663">
        <v>3257</v>
      </c>
      <c r="C1663" s="3" t="s">
        <v>3257</v>
      </c>
      <c r="D1663" s="3" t="s">
        <v>7367</v>
      </c>
      <c r="E1663" s="5">
        <v>2000</v>
      </c>
      <c r="F1663" s="5">
        <v>2125.9899999999998</v>
      </c>
      <c r="G1663" t="s">
        <v>8219</v>
      </c>
      <c r="H1663" t="s">
        <v>8225</v>
      </c>
      <c r="I1663" t="s">
        <v>8247</v>
      </c>
      <c r="J1663">
        <v>1487769952</v>
      </c>
      <c r="K1663">
        <v>1485177952</v>
      </c>
      <c r="L1663" t="b">
        <v>0</v>
      </c>
      <c r="M1663">
        <v>41</v>
      </c>
      <c r="N1663" t="b">
        <v>1</v>
      </c>
      <c r="O1663" t="s">
        <v>8271</v>
      </c>
      <c r="P1663" s="9">
        <f>IFERROR(F1663/M1663,"NULL")</f>
        <v>51.853414634146333</v>
      </c>
      <c r="Q1663" t="str">
        <f>LEFT(O1663,SEARCH("/",O1663,1)-1)</f>
        <v>theater</v>
      </c>
      <c r="R1663" t="str">
        <f>RIGHT(O1663,LEN(O1663)-SEARCH("/",O1663,1))</f>
        <v>plays</v>
      </c>
      <c r="S1663" s="17">
        <f>(((K1663/60)/60)/24)+DATE(1970,1,1)</f>
        <v>42758.559629629628</v>
      </c>
      <c r="T1663" s="15">
        <f>(((J1663/60)/60)/24)+DATE(1970,1,1)</f>
        <v>42788.559629629628</v>
      </c>
      <c r="U1663" t="b">
        <f>AND(L1663,N1663)</f>
        <v>0</v>
      </c>
    </row>
    <row r="1664" spans="1:21" ht="20" customHeight="1" x14ac:dyDescent="0.35">
      <c r="A1664" s="13">
        <f>F1664/E1664</f>
        <v>1.052142857142857</v>
      </c>
      <c r="B1664">
        <v>3258</v>
      </c>
      <c r="C1664" s="3" t="s">
        <v>3258</v>
      </c>
      <c r="D1664" s="3" t="s">
        <v>7368</v>
      </c>
      <c r="E1664" s="5">
        <v>7000</v>
      </c>
      <c r="F1664" s="5">
        <v>7365</v>
      </c>
      <c r="G1664" t="s">
        <v>8219</v>
      </c>
      <c r="H1664" t="s">
        <v>8224</v>
      </c>
      <c r="I1664" t="s">
        <v>8246</v>
      </c>
      <c r="J1664">
        <v>1420751861</v>
      </c>
      <c r="K1664">
        <v>1418159861</v>
      </c>
      <c r="L1664" t="b">
        <v>1</v>
      </c>
      <c r="M1664">
        <v>75</v>
      </c>
      <c r="N1664" t="b">
        <v>1</v>
      </c>
      <c r="O1664" t="s">
        <v>8271</v>
      </c>
      <c r="P1664" s="9">
        <f>IFERROR(F1664/M1664,"NULL")</f>
        <v>98.2</v>
      </c>
      <c r="Q1664" t="str">
        <f>LEFT(O1664,SEARCH("/",O1664,1)-1)</f>
        <v>theater</v>
      </c>
      <c r="R1664" t="str">
        <f>RIGHT(O1664,LEN(O1664)-SEARCH("/",O1664,1))</f>
        <v>plays</v>
      </c>
      <c r="S1664" s="17">
        <f>(((K1664/60)/60)/24)+DATE(1970,1,1)</f>
        <v>41982.887280092589</v>
      </c>
      <c r="T1664" s="15">
        <f>(((J1664/60)/60)/24)+DATE(1970,1,1)</f>
        <v>42012.887280092589</v>
      </c>
      <c r="U1664" t="b">
        <f>AND(L1664,N1664)</f>
        <v>1</v>
      </c>
    </row>
    <row r="1665" spans="1:21" ht="20" customHeight="1" x14ac:dyDescent="0.35">
      <c r="A1665" s="13">
        <f>F1665/E1665</f>
        <v>1.0616782608695652</v>
      </c>
      <c r="B1665">
        <v>3259</v>
      </c>
      <c r="C1665" s="3" t="s">
        <v>3259</v>
      </c>
      <c r="D1665" s="3" t="s">
        <v>7369</v>
      </c>
      <c r="E1665" s="5">
        <v>23000</v>
      </c>
      <c r="F1665" s="5">
        <v>24418.6</v>
      </c>
      <c r="G1665" t="s">
        <v>8219</v>
      </c>
      <c r="H1665" t="s">
        <v>8224</v>
      </c>
      <c r="I1665" t="s">
        <v>8246</v>
      </c>
      <c r="J1665">
        <v>1475294340</v>
      </c>
      <c r="K1665">
        <v>1472753745</v>
      </c>
      <c r="L1665" t="b">
        <v>1</v>
      </c>
      <c r="M1665">
        <v>97</v>
      </c>
      <c r="N1665" t="b">
        <v>1</v>
      </c>
      <c r="O1665" t="s">
        <v>8271</v>
      </c>
      <c r="P1665" s="9">
        <f>IFERROR(F1665/M1665,"NULL")</f>
        <v>251.7381443298969</v>
      </c>
      <c r="Q1665" t="str">
        <f>LEFT(O1665,SEARCH("/",O1665,1)-1)</f>
        <v>theater</v>
      </c>
      <c r="R1665" t="str">
        <f>RIGHT(O1665,LEN(O1665)-SEARCH("/",O1665,1))</f>
        <v>plays</v>
      </c>
      <c r="S1665" s="17">
        <f>(((K1665/60)/60)/24)+DATE(1970,1,1)</f>
        <v>42614.760937500003</v>
      </c>
      <c r="T1665" s="15">
        <f>(((J1665/60)/60)/24)+DATE(1970,1,1)</f>
        <v>42644.165972222225</v>
      </c>
      <c r="U1665" t="b">
        <f>AND(L1665,N1665)</f>
        <v>1</v>
      </c>
    </row>
    <row r="1666" spans="1:21" ht="20" customHeight="1" x14ac:dyDescent="0.35">
      <c r="A1666" s="13">
        <f>F1666/E1666</f>
        <v>1.0924</v>
      </c>
      <c r="B1666">
        <v>3260</v>
      </c>
      <c r="C1666" s="3" t="s">
        <v>3260</v>
      </c>
      <c r="D1666" s="3" t="s">
        <v>7370</v>
      </c>
      <c r="E1666" s="5">
        <v>5000</v>
      </c>
      <c r="F1666" s="5">
        <v>5462</v>
      </c>
      <c r="G1666" t="s">
        <v>8219</v>
      </c>
      <c r="H1666" t="s">
        <v>8224</v>
      </c>
      <c r="I1666" t="s">
        <v>8246</v>
      </c>
      <c r="J1666">
        <v>1448903318</v>
      </c>
      <c r="K1666">
        <v>1445875718</v>
      </c>
      <c r="L1666" t="b">
        <v>1</v>
      </c>
      <c r="M1666">
        <v>73</v>
      </c>
      <c r="N1666" t="b">
        <v>1</v>
      </c>
      <c r="O1666" t="s">
        <v>8271</v>
      </c>
      <c r="P1666" s="9">
        <f>IFERROR(F1666/M1666,"NULL")</f>
        <v>74.821917808219183</v>
      </c>
      <c r="Q1666" t="str">
        <f>LEFT(O1666,SEARCH("/",O1666,1)-1)</f>
        <v>theater</v>
      </c>
      <c r="R1666" t="str">
        <f>RIGHT(O1666,LEN(O1666)-SEARCH("/",O1666,1))</f>
        <v>plays</v>
      </c>
      <c r="S1666" s="17">
        <f>(((K1666/60)/60)/24)+DATE(1970,1,1)</f>
        <v>42303.672662037032</v>
      </c>
      <c r="T1666" s="15">
        <f>(((J1666/60)/60)/24)+DATE(1970,1,1)</f>
        <v>42338.714328703703</v>
      </c>
      <c r="U1666" t="b">
        <f>AND(L1666,N1666)</f>
        <v>1</v>
      </c>
    </row>
    <row r="1667" spans="1:21" ht="20" customHeight="1" x14ac:dyDescent="0.35">
      <c r="A1667" s="13">
        <f>F1667/E1667</f>
        <v>1.0045454545454546</v>
      </c>
      <c r="B1667">
        <v>3261</v>
      </c>
      <c r="C1667" s="3" t="s">
        <v>3261</v>
      </c>
      <c r="D1667" s="3" t="s">
        <v>7371</v>
      </c>
      <c r="E1667" s="5">
        <v>3300</v>
      </c>
      <c r="F1667" s="5">
        <v>3315</v>
      </c>
      <c r="G1667" t="s">
        <v>8219</v>
      </c>
      <c r="H1667" t="s">
        <v>8224</v>
      </c>
      <c r="I1667" t="s">
        <v>8246</v>
      </c>
      <c r="J1667">
        <v>1437067476</v>
      </c>
      <c r="K1667">
        <v>1434475476</v>
      </c>
      <c r="L1667" t="b">
        <v>1</v>
      </c>
      <c r="M1667">
        <v>49</v>
      </c>
      <c r="N1667" t="b">
        <v>1</v>
      </c>
      <c r="O1667" t="s">
        <v>8271</v>
      </c>
      <c r="P1667" s="9">
        <f>IFERROR(F1667/M1667,"NULL")</f>
        <v>67.65306122448979</v>
      </c>
      <c r="Q1667" t="str">
        <f>LEFT(O1667,SEARCH("/",O1667,1)-1)</f>
        <v>theater</v>
      </c>
      <c r="R1667" t="str">
        <f>RIGHT(O1667,LEN(O1667)-SEARCH("/",O1667,1))</f>
        <v>plays</v>
      </c>
      <c r="S1667" s="17">
        <f>(((K1667/60)/60)/24)+DATE(1970,1,1)</f>
        <v>42171.725416666668</v>
      </c>
      <c r="T1667" s="15">
        <f>(((J1667/60)/60)/24)+DATE(1970,1,1)</f>
        <v>42201.725416666668</v>
      </c>
      <c r="U1667" t="b">
        <f>AND(L1667,N1667)</f>
        <v>1</v>
      </c>
    </row>
    <row r="1668" spans="1:21" ht="20" customHeight="1" x14ac:dyDescent="0.35">
      <c r="A1668" s="13">
        <f>F1668/E1668</f>
        <v>1.0304098360655738</v>
      </c>
      <c r="B1668">
        <v>3262</v>
      </c>
      <c r="C1668" s="3" t="s">
        <v>3262</v>
      </c>
      <c r="D1668" s="3" t="s">
        <v>7372</v>
      </c>
      <c r="E1668" s="5">
        <v>12200</v>
      </c>
      <c r="F1668" s="5">
        <v>12571</v>
      </c>
      <c r="G1668" t="s">
        <v>8219</v>
      </c>
      <c r="H1668" t="s">
        <v>8224</v>
      </c>
      <c r="I1668" t="s">
        <v>8246</v>
      </c>
      <c r="J1668">
        <v>1419220800</v>
      </c>
      <c r="K1668">
        <v>1416555262</v>
      </c>
      <c r="L1668" t="b">
        <v>1</v>
      </c>
      <c r="M1668">
        <v>134</v>
      </c>
      <c r="N1668" t="b">
        <v>1</v>
      </c>
      <c r="O1668" t="s">
        <v>8271</v>
      </c>
      <c r="P1668" s="9">
        <f>IFERROR(F1668/M1668,"NULL")</f>
        <v>93.81343283582089</v>
      </c>
      <c r="Q1668" t="str">
        <f>LEFT(O1668,SEARCH("/",O1668,1)-1)</f>
        <v>theater</v>
      </c>
      <c r="R1668" t="str">
        <f>RIGHT(O1668,LEN(O1668)-SEARCH("/",O1668,1))</f>
        <v>plays</v>
      </c>
      <c r="S1668" s="17">
        <f>(((K1668/60)/60)/24)+DATE(1970,1,1)</f>
        <v>41964.315532407403</v>
      </c>
      <c r="T1668" s="15">
        <f>(((J1668/60)/60)/24)+DATE(1970,1,1)</f>
        <v>41995.166666666672</v>
      </c>
      <c r="U1668" t="b">
        <f>AND(L1668,N1668)</f>
        <v>1</v>
      </c>
    </row>
    <row r="1669" spans="1:21" ht="20" customHeight="1" x14ac:dyDescent="0.35">
      <c r="A1669" s="13">
        <f>F1669/E1669</f>
        <v>1.121664</v>
      </c>
      <c r="B1669">
        <v>3263</v>
      </c>
      <c r="C1669" s="3" t="s">
        <v>3263</v>
      </c>
      <c r="D1669" s="3" t="s">
        <v>7373</v>
      </c>
      <c r="E1669" s="5">
        <v>2500</v>
      </c>
      <c r="F1669" s="5">
        <v>2804.16</v>
      </c>
      <c r="G1669" t="s">
        <v>8219</v>
      </c>
      <c r="H1669" t="s">
        <v>8224</v>
      </c>
      <c r="I1669" t="s">
        <v>8246</v>
      </c>
      <c r="J1669">
        <v>1446238800</v>
      </c>
      <c r="K1669">
        <v>1444220588</v>
      </c>
      <c r="L1669" t="b">
        <v>1</v>
      </c>
      <c r="M1669">
        <v>68</v>
      </c>
      <c r="N1669" t="b">
        <v>1</v>
      </c>
      <c r="O1669" t="s">
        <v>8271</v>
      </c>
      <c r="P1669" s="9">
        <f>IFERROR(F1669/M1669,"NULL")</f>
        <v>41.237647058823526</v>
      </c>
      <c r="Q1669" t="str">
        <f>LEFT(O1669,SEARCH("/",O1669,1)-1)</f>
        <v>theater</v>
      </c>
      <c r="R1669" t="str">
        <f>RIGHT(O1669,LEN(O1669)-SEARCH("/",O1669,1))</f>
        <v>plays</v>
      </c>
      <c r="S1669" s="17">
        <f>(((K1669/60)/60)/24)+DATE(1970,1,1)</f>
        <v>42284.516064814816</v>
      </c>
      <c r="T1669" s="15">
        <f>(((J1669/60)/60)/24)+DATE(1970,1,1)</f>
        <v>42307.875</v>
      </c>
      <c r="U1669" t="b">
        <f>AND(L1669,N1669)</f>
        <v>1</v>
      </c>
    </row>
    <row r="1670" spans="1:21" ht="20" customHeight="1" x14ac:dyDescent="0.35">
      <c r="A1670" s="13">
        <f>F1670/E1670</f>
        <v>1.03</v>
      </c>
      <c r="B1670">
        <v>3264</v>
      </c>
      <c r="C1670" s="3" t="s">
        <v>3264</v>
      </c>
      <c r="D1670" s="3" t="s">
        <v>7374</v>
      </c>
      <c r="E1670" s="5">
        <v>2500</v>
      </c>
      <c r="F1670" s="5">
        <v>2575</v>
      </c>
      <c r="G1670" t="s">
        <v>8219</v>
      </c>
      <c r="H1670" t="s">
        <v>8224</v>
      </c>
      <c r="I1670" t="s">
        <v>8246</v>
      </c>
      <c r="J1670">
        <v>1422482400</v>
      </c>
      <c r="K1670">
        <v>1421089938</v>
      </c>
      <c r="L1670" t="b">
        <v>1</v>
      </c>
      <c r="M1670">
        <v>49</v>
      </c>
      <c r="N1670" t="b">
        <v>1</v>
      </c>
      <c r="O1670" t="s">
        <v>8271</v>
      </c>
      <c r="P1670" s="9">
        <f>IFERROR(F1670/M1670,"NULL")</f>
        <v>52.551020408163268</v>
      </c>
      <c r="Q1670" t="str">
        <f>LEFT(O1670,SEARCH("/",O1670,1)-1)</f>
        <v>theater</v>
      </c>
      <c r="R1670" t="str">
        <f>RIGHT(O1670,LEN(O1670)-SEARCH("/",O1670,1))</f>
        <v>plays</v>
      </c>
      <c r="S1670" s="17">
        <f>(((K1670/60)/60)/24)+DATE(1970,1,1)</f>
        <v>42016.800208333334</v>
      </c>
      <c r="T1670" s="15">
        <f>(((J1670/60)/60)/24)+DATE(1970,1,1)</f>
        <v>42032.916666666672</v>
      </c>
      <c r="U1670" t="b">
        <f>AND(L1670,N1670)</f>
        <v>1</v>
      </c>
    </row>
    <row r="1671" spans="1:21" ht="20" customHeight="1" x14ac:dyDescent="0.35">
      <c r="A1671" s="13">
        <f>F1671/E1671</f>
        <v>1.64</v>
      </c>
      <c r="B1671">
        <v>3265</v>
      </c>
      <c r="C1671" s="3" t="s">
        <v>3265</v>
      </c>
      <c r="D1671" s="3" t="s">
        <v>7375</v>
      </c>
      <c r="E1671" s="5">
        <v>2700</v>
      </c>
      <c r="F1671" s="5">
        <v>4428</v>
      </c>
      <c r="G1671" t="s">
        <v>8219</v>
      </c>
      <c r="H1671" t="s">
        <v>8241</v>
      </c>
      <c r="I1671" t="s">
        <v>8249</v>
      </c>
      <c r="J1671">
        <v>1449162000</v>
      </c>
      <c r="K1671">
        <v>1446570315</v>
      </c>
      <c r="L1671" t="b">
        <v>1</v>
      </c>
      <c r="M1671">
        <v>63</v>
      </c>
      <c r="N1671" t="b">
        <v>1</v>
      </c>
      <c r="O1671" t="s">
        <v>8271</v>
      </c>
      <c r="P1671" s="9">
        <f>IFERROR(F1671/M1671,"NULL")</f>
        <v>70.285714285714292</v>
      </c>
      <c r="Q1671" t="str">
        <f>LEFT(O1671,SEARCH("/",O1671,1)-1)</f>
        <v>theater</v>
      </c>
      <c r="R1671" t="str">
        <f>RIGHT(O1671,LEN(O1671)-SEARCH("/",O1671,1))</f>
        <v>plays</v>
      </c>
      <c r="S1671" s="17">
        <f>(((K1671/60)/60)/24)+DATE(1970,1,1)</f>
        <v>42311.711979166663</v>
      </c>
      <c r="T1671" s="15">
        <f>(((J1671/60)/60)/24)+DATE(1970,1,1)</f>
        <v>42341.708333333328</v>
      </c>
      <c r="U1671" t="b">
        <f>AND(L1671,N1671)</f>
        <v>1</v>
      </c>
    </row>
    <row r="1672" spans="1:21" ht="20" customHeight="1" x14ac:dyDescent="0.35">
      <c r="A1672" s="13">
        <f>F1672/E1672</f>
        <v>1.3128333333333333</v>
      </c>
      <c r="B1672">
        <v>3266</v>
      </c>
      <c r="C1672" s="3" t="s">
        <v>3266</v>
      </c>
      <c r="D1672" s="3" t="s">
        <v>7376</v>
      </c>
      <c r="E1672" s="5">
        <v>6000</v>
      </c>
      <c r="F1672" s="5">
        <v>7877</v>
      </c>
      <c r="G1672" t="s">
        <v>8219</v>
      </c>
      <c r="H1672" t="s">
        <v>8224</v>
      </c>
      <c r="I1672" t="s">
        <v>8246</v>
      </c>
      <c r="J1672">
        <v>1434142800</v>
      </c>
      <c r="K1672">
        <v>1431435122</v>
      </c>
      <c r="L1672" t="b">
        <v>1</v>
      </c>
      <c r="M1672">
        <v>163</v>
      </c>
      <c r="N1672" t="b">
        <v>1</v>
      </c>
      <c r="O1672" t="s">
        <v>8271</v>
      </c>
      <c r="P1672" s="9">
        <f>IFERROR(F1672/M1672,"NULL")</f>
        <v>48.325153374233132</v>
      </c>
      <c r="Q1672" t="str">
        <f>LEFT(O1672,SEARCH("/",O1672,1)-1)</f>
        <v>theater</v>
      </c>
      <c r="R1672" t="str">
        <f>RIGHT(O1672,LEN(O1672)-SEARCH("/",O1672,1))</f>
        <v>plays</v>
      </c>
      <c r="S1672" s="17">
        <f>(((K1672/60)/60)/24)+DATE(1970,1,1)</f>
        <v>42136.536134259266</v>
      </c>
      <c r="T1672" s="15">
        <f>(((J1672/60)/60)/24)+DATE(1970,1,1)</f>
        <v>42167.875</v>
      </c>
      <c r="U1672" t="b">
        <f>AND(L1672,N1672)</f>
        <v>1</v>
      </c>
    </row>
    <row r="1673" spans="1:21" ht="20" customHeight="1" x14ac:dyDescent="0.35">
      <c r="A1673" s="13">
        <f>F1673/E1673</f>
        <v>1.0209999999999999</v>
      </c>
      <c r="B1673">
        <v>3267</v>
      </c>
      <c r="C1673" s="3" t="s">
        <v>3267</v>
      </c>
      <c r="D1673" s="3" t="s">
        <v>7377</v>
      </c>
      <c r="E1673" s="5">
        <v>15000</v>
      </c>
      <c r="F1673" s="5">
        <v>15315</v>
      </c>
      <c r="G1673" t="s">
        <v>8219</v>
      </c>
      <c r="H1673" t="s">
        <v>8224</v>
      </c>
      <c r="I1673" t="s">
        <v>8246</v>
      </c>
      <c r="J1673">
        <v>1437156660</v>
      </c>
      <c r="K1673">
        <v>1434564660</v>
      </c>
      <c r="L1673" t="b">
        <v>1</v>
      </c>
      <c r="M1673">
        <v>288</v>
      </c>
      <c r="N1673" t="b">
        <v>1</v>
      </c>
      <c r="O1673" t="s">
        <v>8271</v>
      </c>
      <c r="P1673" s="9">
        <f>IFERROR(F1673/M1673,"NULL")</f>
        <v>53.177083333333336</v>
      </c>
      <c r="Q1673" t="str">
        <f>LEFT(O1673,SEARCH("/",O1673,1)-1)</f>
        <v>theater</v>
      </c>
      <c r="R1673" t="str">
        <f>RIGHT(O1673,LEN(O1673)-SEARCH("/",O1673,1))</f>
        <v>plays</v>
      </c>
      <c r="S1673" s="17">
        <f>(((K1673/60)/60)/24)+DATE(1970,1,1)</f>
        <v>42172.757638888885</v>
      </c>
      <c r="T1673" s="15">
        <f>(((J1673/60)/60)/24)+DATE(1970,1,1)</f>
        <v>42202.757638888885</v>
      </c>
      <c r="U1673" t="b">
        <f>AND(L1673,N1673)</f>
        <v>1</v>
      </c>
    </row>
    <row r="1674" spans="1:21" ht="20" customHeight="1" x14ac:dyDescent="0.35">
      <c r="A1674" s="13">
        <f>F1674/E1674</f>
        <v>1.28</v>
      </c>
      <c r="B1674">
        <v>3268</v>
      </c>
      <c r="C1674" s="3" t="s">
        <v>3268</v>
      </c>
      <c r="D1674" s="3" t="s">
        <v>7378</v>
      </c>
      <c r="E1674" s="5">
        <v>2000</v>
      </c>
      <c r="F1674" s="5">
        <v>2560</v>
      </c>
      <c r="G1674" t="s">
        <v>8219</v>
      </c>
      <c r="H1674" t="s">
        <v>8224</v>
      </c>
      <c r="I1674" t="s">
        <v>8246</v>
      </c>
      <c r="J1674">
        <v>1472074928</v>
      </c>
      <c r="K1674">
        <v>1470692528</v>
      </c>
      <c r="L1674" t="b">
        <v>1</v>
      </c>
      <c r="M1674">
        <v>42</v>
      </c>
      <c r="N1674" t="b">
        <v>1</v>
      </c>
      <c r="O1674" t="s">
        <v>8271</v>
      </c>
      <c r="P1674" s="9">
        <f>IFERROR(F1674/M1674,"NULL")</f>
        <v>60.952380952380949</v>
      </c>
      <c r="Q1674" t="str">
        <f>LEFT(O1674,SEARCH("/",O1674,1)-1)</f>
        <v>theater</v>
      </c>
      <c r="R1674" t="str">
        <f>RIGHT(O1674,LEN(O1674)-SEARCH("/",O1674,1))</f>
        <v>plays</v>
      </c>
      <c r="S1674" s="17">
        <f>(((K1674/60)/60)/24)+DATE(1970,1,1)</f>
        <v>42590.90425925926</v>
      </c>
      <c r="T1674" s="15">
        <f>(((J1674/60)/60)/24)+DATE(1970,1,1)</f>
        <v>42606.90425925926</v>
      </c>
      <c r="U1674" t="b">
        <f>AND(L1674,N1674)</f>
        <v>1</v>
      </c>
    </row>
    <row r="1675" spans="1:21" ht="20" customHeight="1" x14ac:dyDescent="0.35">
      <c r="A1675" s="13">
        <f>F1675/E1675</f>
        <v>1.0149999999999999</v>
      </c>
      <c r="B1675">
        <v>3269</v>
      </c>
      <c r="C1675" s="3" t="s">
        <v>3269</v>
      </c>
      <c r="D1675" s="3" t="s">
        <v>7379</v>
      </c>
      <c r="E1675" s="5">
        <v>8000</v>
      </c>
      <c r="F1675" s="5">
        <v>8120</v>
      </c>
      <c r="G1675" t="s">
        <v>8219</v>
      </c>
      <c r="H1675" t="s">
        <v>8225</v>
      </c>
      <c r="I1675" t="s">
        <v>8247</v>
      </c>
      <c r="J1675">
        <v>1434452400</v>
      </c>
      <c r="K1675">
        <v>1431509397</v>
      </c>
      <c r="L1675" t="b">
        <v>1</v>
      </c>
      <c r="M1675">
        <v>70</v>
      </c>
      <c r="N1675" t="b">
        <v>1</v>
      </c>
      <c r="O1675" t="s">
        <v>8271</v>
      </c>
      <c r="P1675" s="9">
        <f>IFERROR(F1675/M1675,"NULL")</f>
        <v>116</v>
      </c>
      <c r="Q1675" t="str">
        <f>LEFT(O1675,SEARCH("/",O1675,1)-1)</f>
        <v>theater</v>
      </c>
      <c r="R1675" t="str">
        <f>RIGHT(O1675,LEN(O1675)-SEARCH("/",O1675,1))</f>
        <v>plays</v>
      </c>
      <c r="S1675" s="17">
        <f>(((K1675/60)/60)/24)+DATE(1970,1,1)</f>
        <v>42137.395798611105</v>
      </c>
      <c r="T1675" s="15">
        <f>(((J1675/60)/60)/24)+DATE(1970,1,1)</f>
        <v>42171.458333333328</v>
      </c>
      <c r="U1675" t="b">
        <f>AND(L1675,N1675)</f>
        <v>1</v>
      </c>
    </row>
    <row r="1676" spans="1:21" ht="20" customHeight="1" x14ac:dyDescent="0.35">
      <c r="A1676" s="13">
        <f>F1676/E1676</f>
        <v>1.0166666666666666</v>
      </c>
      <c r="B1676">
        <v>3270</v>
      </c>
      <c r="C1676" s="3" t="s">
        <v>3270</v>
      </c>
      <c r="D1676" s="3" t="s">
        <v>7380</v>
      </c>
      <c r="E1676" s="5">
        <v>1800</v>
      </c>
      <c r="F1676" s="5">
        <v>1830</v>
      </c>
      <c r="G1676" t="s">
        <v>8219</v>
      </c>
      <c r="H1676" t="s">
        <v>8225</v>
      </c>
      <c r="I1676" t="s">
        <v>8247</v>
      </c>
      <c r="J1676">
        <v>1436705265</v>
      </c>
      <c r="K1676">
        <v>1434113265</v>
      </c>
      <c r="L1676" t="b">
        <v>1</v>
      </c>
      <c r="M1676">
        <v>30</v>
      </c>
      <c r="N1676" t="b">
        <v>1</v>
      </c>
      <c r="O1676" t="s">
        <v>8271</v>
      </c>
      <c r="P1676" s="9">
        <f>IFERROR(F1676/M1676,"NULL")</f>
        <v>61</v>
      </c>
      <c r="Q1676" t="str">
        <f>LEFT(O1676,SEARCH("/",O1676,1)-1)</f>
        <v>theater</v>
      </c>
      <c r="R1676" t="str">
        <f>RIGHT(O1676,LEN(O1676)-SEARCH("/",O1676,1))</f>
        <v>plays</v>
      </c>
      <c r="S1676" s="17">
        <f>(((K1676/60)/60)/24)+DATE(1970,1,1)</f>
        <v>42167.533159722225</v>
      </c>
      <c r="T1676" s="15">
        <f>(((J1676/60)/60)/24)+DATE(1970,1,1)</f>
        <v>42197.533159722225</v>
      </c>
      <c r="U1676" t="b">
        <f>AND(L1676,N1676)</f>
        <v>1</v>
      </c>
    </row>
    <row r="1677" spans="1:21" ht="20" customHeight="1" x14ac:dyDescent="0.35">
      <c r="A1677" s="13">
        <f>F1677/E1677</f>
        <v>1.3</v>
      </c>
      <c r="B1677">
        <v>3271</v>
      </c>
      <c r="C1677" s="3" t="s">
        <v>3271</v>
      </c>
      <c r="D1677" s="3" t="s">
        <v>7381</v>
      </c>
      <c r="E1677" s="5">
        <v>1500</v>
      </c>
      <c r="F1677" s="5">
        <v>1950</v>
      </c>
      <c r="G1677" t="s">
        <v>8219</v>
      </c>
      <c r="H1677" t="s">
        <v>8225</v>
      </c>
      <c r="I1677" t="s">
        <v>8247</v>
      </c>
      <c r="J1677">
        <v>1414927775</v>
      </c>
      <c r="K1677">
        <v>1412332175</v>
      </c>
      <c r="L1677" t="b">
        <v>1</v>
      </c>
      <c r="M1677">
        <v>51</v>
      </c>
      <c r="N1677" t="b">
        <v>1</v>
      </c>
      <c r="O1677" t="s">
        <v>8271</v>
      </c>
      <c r="P1677" s="9">
        <f>IFERROR(F1677/M1677,"NULL")</f>
        <v>38.235294117647058</v>
      </c>
      <c r="Q1677" t="str">
        <f>LEFT(O1677,SEARCH("/",O1677,1)-1)</f>
        <v>theater</v>
      </c>
      <c r="R1677" t="str">
        <f>RIGHT(O1677,LEN(O1677)-SEARCH("/",O1677,1))</f>
        <v>plays</v>
      </c>
      <c r="S1677" s="17">
        <f>(((K1677/60)/60)/24)+DATE(1970,1,1)</f>
        <v>41915.437210648146</v>
      </c>
      <c r="T1677" s="15">
        <f>(((J1677/60)/60)/24)+DATE(1970,1,1)</f>
        <v>41945.478877314818</v>
      </c>
      <c r="U1677" t="b">
        <f>AND(L1677,N1677)</f>
        <v>1</v>
      </c>
    </row>
    <row r="1678" spans="1:21" ht="20" customHeight="1" x14ac:dyDescent="0.35">
      <c r="A1678" s="13">
        <f>F1678/E1678</f>
        <v>1.5443</v>
      </c>
      <c r="B1678">
        <v>3272</v>
      </c>
      <c r="C1678" s="3" t="s">
        <v>3272</v>
      </c>
      <c r="D1678" s="3" t="s">
        <v>7382</v>
      </c>
      <c r="E1678" s="5">
        <v>10000</v>
      </c>
      <c r="F1678" s="5">
        <v>15443</v>
      </c>
      <c r="G1678" t="s">
        <v>8219</v>
      </c>
      <c r="H1678" t="s">
        <v>8224</v>
      </c>
      <c r="I1678" t="s">
        <v>8246</v>
      </c>
      <c r="J1678">
        <v>1446814809</v>
      </c>
      <c r="K1678">
        <v>1444219209</v>
      </c>
      <c r="L1678" t="b">
        <v>1</v>
      </c>
      <c r="M1678">
        <v>145</v>
      </c>
      <c r="N1678" t="b">
        <v>1</v>
      </c>
      <c r="O1678" t="s">
        <v>8271</v>
      </c>
      <c r="P1678" s="9">
        <f>IFERROR(F1678/M1678,"NULL")</f>
        <v>106.50344827586207</v>
      </c>
      <c r="Q1678" t="str">
        <f>LEFT(O1678,SEARCH("/",O1678,1)-1)</f>
        <v>theater</v>
      </c>
      <c r="R1678" t="str">
        <f>RIGHT(O1678,LEN(O1678)-SEARCH("/",O1678,1))</f>
        <v>plays</v>
      </c>
      <c r="S1678" s="17">
        <f>(((K1678/60)/60)/24)+DATE(1970,1,1)</f>
        <v>42284.500104166669</v>
      </c>
      <c r="T1678" s="15">
        <f>(((J1678/60)/60)/24)+DATE(1970,1,1)</f>
        <v>42314.541770833333</v>
      </c>
      <c r="U1678" t="b">
        <f>AND(L1678,N1678)</f>
        <v>1</v>
      </c>
    </row>
    <row r="1679" spans="1:21" ht="20" customHeight="1" x14ac:dyDescent="0.35">
      <c r="A1679" s="13">
        <f>F1679/E1679</f>
        <v>1.0740000000000001</v>
      </c>
      <c r="B1679">
        <v>3273</v>
      </c>
      <c r="C1679" s="3" t="s">
        <v>3273</v>
      </c>
      <c r="D1679" s="3" t="s">
        <v>7383</v>
      </c>
      <c r="E1679" s="5">
        <v>4000</v>
      </c>
      <c r="F1679" s="5">
        <v>4296</v>
      </c>
      <c r="G1679" t="s">
        <v>8219</v>
      </c>
      <c r="H1679" t="s">
        <v>8224</v>
      </c>
      <c r="I1679" t="s">
        <v>8246</v>
      </c>
      <c r="J1679">
        <v>1473879600</v>
      </c>
      <c r="K1679">
        <v>1472498042</v>
      </c>
      <c r="L1679" t="b">
        <v>1</v>
      </c>
      <c r="M1679">
        <v>21</v>
      </c>
      <c r="N1679" t="b">
        <v>1</v>
      </c>
      <c r="O1679" t="s">
        <v>8271</v>
      </c>
      <c r="P1679" s="9">
        <f>IFERROR(F1679/M1679,"NULL")</f>
        <v>204.57142857142858</v>
      </c>
      <c r="Q1679" t="str">
        <f>LEFT(O1679,SEARCH("/",O1679,1)-1)</f>
        <v>theater</v>
      </c>
      <c r="R1679" t="str">
        <f>RIGHT(O1679,LEN(O1679)-SEARCH("/",O1679,1))</f>
        <v>plays</v>
      </c>
      <c r="S1679" s="17">
        <f>(((K1679/60)/60)/24)+DATE(1970,1,1)</f>
        <v>42611.801412037035</v>
      </c>
      <c r="T1679" s="15">
        <f>(((J1679/60)/60)/24)+DATE(1970,1,1)</f>
        <v>42627.791666666672</v>
      </c>
      <c r="U1679" t="b">
        <f>AND(L1679,N1679)</f>
        <v>1</v>
      </c>
    </row>
    <row r="1680" spans="1:21" ht="20" customHeight="1" x14ac:dyDescent="0.35">
      <c r="A1680" s="13">
        <f>F1680/E1680</f>
        <v>1.0132258064516129</v>
      </c>
      <c r="B1680">
        <v>3274</v>
      </c>
      <c r="C1680" s="3" t="s">
        <v>3274</v>
      </c>
      <c r="D1680" s="3" t="s">
        <v>7384</v>
      </c>
      <c r="E1680" s="5">
        <v>15500</v>
      </c>
      <c r="F1680" s="5">
        <v>15705</v>
      </c>
      <c r="G1680" t="s">
        <v>8219</v>
      </c>
      <c r="H1680" t="s">
        <v>8224</v>
      </c>
      <c r="I1680" t="s">
        <v>8246</v>
      </c>
      <c r="J1680">
        <v>1458075600</v>
      </c>
      <c r="K1680">
        <v>1454259272</v>
      </c>
      <c r="L1680" t="b">
        <v>1</v>
      </c>
      <c r="M1680">
        <v>286</v>
      </c>
      <c r="N1680" t="b">
        <v>1</v>
      </c>
      <c r="O1680" t="s">
        <v>8271</v>
      </c>
      <c r="P1680" s="9">
        <f>IFERROR(F1680/M1680,"NULL")</f>
        <v>54.912587412587413</v>
      </c>
      <c r="Q1680" t="str">
        <f>LEFT(O1680,SEARCH("/",O1680,1)-1)</f>
        <v>theater</v>
      </c>
      <c r="R1680" t="str">
        <f>RIGHT(O1680,LEN(O1680)-SEARCH("/",O1680,1))</f>
        <v>plays</v>
      </c>
      <c r="S1680" s="17">
        <f>(((K1680/60)/60)/24)+DATE(1970,1,1)</f>
        <v>42400.704537037032</v>
      </c>
      <c r="T1680" s="15">
        <f>(((J1680/60)/60)/24)+DATE(1970,1,1)</f>
        <v>42444.875</v>
      </c>
      <c r="U1680" t="b">
        <f>AND(L1680,N1680)</f>
        <v>1</v>
      </c>
    </row>
    <row r="1681" spans="1:21" ht="20" customHeight="1" x14ac:dyDescent="0.35">
      <c r="A1681" s="13">
        <f>F1681/E1681</f>
        <v>1.0027777777777778</v>
      </c>
      <c r="B1681">
        <v>3275</v>
      </c>
      <c r="C1681" s="3" t="s">
        <v>3275</v>
      </c>
      <c r="D1681" s="3" t="s">
        <v>7385</v>
      </c>
      <c r="E1681" s="5">
        <v>1800</v>
      </c>
      <c r="F1681" s="5">
        <v>1805</v>
      </c>
      <c r="G1681" t="s">
        <v>8219</v>
      </c>
      <c r="H1681" t="s">
        <v>8224</v>
      </c>
      <c r="I1681" t="s">
        <v>8246</v>
      </c>
      <c r="J1681">
        <v>1423456200</v>
      </c>
      <c r="K1681">
        <v>1421183271</v>
      </c>
      <c r="L1681" t="b">
        <v>1</v>
      </c>
      <c r="M1681">
        <v>12</v>
      </c>
      <c r="N1681" t="b">
        <v>1</v>
      </c>
      <c r="O1681" t="s">
        <v>8271</v>
      </c>
      <c r="P1681" s="9">
        <f>IFERROR(F1681/M1681,"NULL")</f>
        <v>150.41666666666666</v>
      </c>
      <c r="Q1681" t="str">
        <f>LEFT(O1681,SEARCH("/",O1681,1)-1)</f>
        <v>theater</v>
      </c>
      <c r="R1681" t="str">
        <f>RIGHT(O1681,LEN(O1681)-SEARCH("/",O1681,1))</f>
        <v>plays</v>
      </c>
      <c r="S1681" s="17">
        <f>(((K1681/60)/60)/24)+DATE(1970,1,1)</f>
        <v>42017.88045138889</v>
      </c>
      <c r="T1681" s="15">
        <f>(((J1681/60)/60)/24)+DATE(1970,1,1)</f>
        <v>42044.1875</v>
      </c>
      <c r="U1681" t="b">
        <f>AND(L1681,N1681)</f>
        <v>1</v>
      </c>
    </row>
    <row r="1682" spans="1:21" ht="20" customHeight="1" x14ac:dyDescent="0.35">
      <c r="A1682" s="13">
        <f>F1682/E1682</f>
        <v>1.1684444444444444</v>
      </c>
      <c r="B1682">
        <v>3276</v>
      </c>
      <c r="C1682" s="3" t="s">
        <v>3276</v>
      </c>
      <c r="D1682" s="3" t="s">
        <v>7386</v>
      </c>
      <c r="E1682" s="5">
        <v>4500</v>
      </c>
      <c r="F1682" s="5">
        <v>5258</v>
      </c>
      <c r="G1682" t="s">
        <v>8219</v>
      </c>
      <c r="H1682" t="s">
        <v>8229</v>
      </c>
      <c r="I1682" t="s">
        <v>8251</v>
      </c>
      <c r="J1682">
        <v>1459483140</v>
      </c>
      <c r="K1682">
        <v>1456526879</v>
      </c>
      <c r="L1682" t="b">
        <v>1</v>
      </c>
      <c r="M1682">
        <v>100</v>
      </c>
      <c r="N1682" t="b">
        <v>1</v>
      </c>
      <c r="O1682" t="s">
        <v>8271</v>
      </c>
      <c r="P1682" s="9">
        <f>IFERROR(F1682/M1682,"NULL")</f>
        <v>52.58</v>
      </c>
      <c r="Q1682" t="str">
        <f>LEFT(O1682,SEARCH("/",O1682,1)-1)</f>
        <v>theater</v>
      </c>
      <c r="R1682" t="str">
        <f>RIGHT(O1682,LEN(O1682)-SEARCH("/",O1682,1))</f>
        <v>plays</v>
      </c>
      <c r="S1682" s="17">
        <f>(((K1682/60)/60)/24)+DATE(1970,1,1)</f>
        <v>42426.949988425928</v>
      </c>
      <c r="T1682" s="15">
        <f>(((J1682/60)/60)/24)+DATE(1970,1,1)</f>
        <v>42461.165972222225</v>
      </c>
      <c r="U1682" t="b">
        <f>AND(L1682,N1682)</f>
        <v>1</v>
      </c>
    </row>
    <row r="1683" spans="1:21" ht="20" customHeight="1" x14ac:dyDescent="0.35">
      <c r="A1683" s="13">
        <f>F1683/E1683</f>
        <v>1.0860000000000001</v>
      </c>
      <c r="B1683">
        <v>3277</v>
      </c>
      <c r="C1683" s="3" t="s">
        <v>3277</v>
      </c>
      <c r="D1683" s="3" t="s">
        <v>7387</v>
      </c>
      <c r="E1683" s="5">
        <v>5000</v>
      </c>
      <c r="F1683" s="5">
        <v>5430</v>
      </c>
      <c r="G1683" t="s">
        <v>8219</v>
      </c>
      <c r="H1683" t="s">
        <v>8225</v>
      </c>
      <c r="I1683" t="s">
        <v>8247</v>
      </c>
      <c r="J1683">
        <v>1416331406</v>
      </c>
      <c r="K1683">
        <v>1413735806</v>
      </c>
      <c r="L1683" t="b">
        <v>1</v>
      </c>
      <c r="M1683">
        <v>100</v>
      </c>
      <c r="N1683" t="b">
        <v>1</v>
      </c>
      <c r="O1683" t="s">
        <v>8271</v>
      </c>
      <c r="P1683" s="9">
        <f>IFERROR(F1683/M1683,"NULL")</f>
        <v>54.3</v>
      </c>
      <c r="Q1683" t="str">
        <f>LEFT(O1683,SEARCH("/",O1683,1)-1)</f>
        <v>theater</v>
      </c>
      <c r="R1683" t="str">
        <f>RIGHT(O1683,LEN(O1683)-SEARCH("/",O1683,1))</f>
        <v>plays</v>
      </c>
      <c r="S1683" s="17">
        <f>(((K1683/60)/60)/24)+DATE(1970,1,1)</f>
        <v>41931.682939814818</v>
      </c>
      <c r="T1683" s="15">
        <f>(((J1683/60)/60)/24)+DATE(1970,1,1)</f>
        <v>41961.724606481483</v>
      </c>
      <c r="U1683" t="b">
        <f>AND(L1683,N1683)</f>
        <v>1</v>
      </c>
    </row>
    <row r="1684" spans="1:21" ht="20" customHeight="1" x14ac:dyDescent="0.35">
      <c r="A1684" s="13">
        <f>F1684/E1684</f>
        <v>1.034</v>
      </c>
      <c r="B1684">
        <v>3278</v>
      </c>
      <c r="C1684" s="3" t="s">
        <v>3278</v>
      </c>
      <c r="D1684" s="3" t="s">
        <v>7388</v>
      </c>
      <c r="E1684" s="5">
        <v>2500</v>
      </c>
      <c r="F1684" s="5">
        <v>2585</v>
      </c>
      <c r="G1684" t="s">
        <v>8219</v>
      </c>
      <c r="H1684" t="s">
        <v>8225</v>
      </c>
      <c r="I1684" t="s">
        <v>8247</v>
      </c>
      <c r="J1684">
        <v>1433017303</v>
      </c>
      <c r="K1684">
        <v>1430425303</v>
      </c>
      <c r="L1684" t="b">
        <v>1</v>
      </c>
      <c r="M1684">
        <v>34</v>
      </c>
      <c r="N1684" t="b">
        <v>1</v>
      </c>
      <c r="O1684" t="s">
        <v>8271</v>
      </c>
      <c r="P1684" s="9">
        <f>IFERROR(F1684/M1684,"NULL")</f>
        <v>76.029411764705884</v>
      </c>
      <c r="Q1684" t="str">
        <f>LEFT(O1684,SEARCH("/",O1684,1)-1)</f>
        <v>theater</v>
      </c>
      <c r="R1684" t="str">
        <f>RIGHT(O1684,LEN(O1684)-SEARCH("/",O1684,1))</f>
        <v>plays</v>
      </c>
      <c r="S1684" s="17">
        <f>(((K1684/60)/60)/24)+DATE(1970,1,1)</f>
        <v>42124.848414351851</v>
      </c>
      <c r="T1684" s="15">
        <f>(((J1684/60)/60)/24)+DATE(1970,1,1)</f>
        <v>42154.848414351851</v>
      </c>
      <c r="U1684" t="b">
        <f>AND(L1684,N1684)</f>
        <v>1</v>
      </c>
    </row>
    <row r="1685" spans="1:21" ht="20" customHeight="1" x14ac:dyDescent="0.35">
      <c r="A1685" s="13">
        <f>F1685/E1685</f>
        <v>1.1427586206896552</v>
      </c>
      <c r="B1685">
        <v>3279</v>
      </c>
      <c r="C1685" s="3" t="s">
        <v>3279</v>
      </c>
      <c r="D1685" s="3" t="s">
        <v>7389</v>
      </c>
      <c r="E1685" s="5">
        <v>5800</v>
      </c>
      <c r="F1685" s="5">
        <v>6628</v>
      </c>
      <c r="G1685" t="s">
        <v>8219</v>
      </c>
      <c r="H1685" t="s">
        <v>8224</v>
      </c>
      <c r="I1685" t="s">
        <v>8246</v>
      </c>
      <c r="J1685">
        <v>1459474059</v>
      </c>
      <c r="K1685">
        <v>1456885659</v>
      </c>
      <c r="L1685" t="b">
        <v>0</v>
      </c>
      <c r="M1685">
        <v>63</v>
      </c>
      <c r="N1685" t="b">
        <v>1</v>
      </c>
      <c r="O1685" t="s">
        <v>8271</v>
      </c>
      <c r="P1685" s="9">
        <f>IFERROR(F1685/M1685,"NULL")</f>
        <v>105.2063492063492</v>
      </c>
      <c r="Q1685" t="str">
        <f>LEFT(O1685,SEARCH("/",O1685,1)-1)</f>
        <v>theater</v>
      </c>
      <c r="R1685" t="str">
        <f>RIGHT(O1685,LEN(O1685)-SEARCH("/",O1685,1))</f>
        <v>plays</v>
      </c>
      <c r="S1685" s="17">
        <f>(((K1685/60)/60)/24)+DATE(1970,1,1)</f>
        <v>42431.102534722217</v>
      </c>
      <c r="T1685" s="15">
        <f>(((J1685/60)/60)/24)+DATE(1970,1,1)</f>
        <v>42461.06086805556</v>
      </c>
      <c r="U1685" t="b">
        <f>AND(L1685,N1685)</f>
        <v>0</v>
      </c>
    </row>
    <row r="1686" spans="1:21" ht="20" customHeight="1" x14ac:dyDescent="0.35">
      <c r="A1686" s="13">
        <f>F1686/E1686</f>
        <v>1.03</v>
      </c>
      <c r="B1686">
        <v>3280</v>
      </c>
      <c r="C1686" s="3" t="s">
        <v>3280</v>
      </c>
      <c r="D1686" s="3" t="s">
        <v>7390</v>
      </c>
      <c r="E1686" s="5">
        <v>2000</v>
      </c>
      <c r="F1686" s="5">
        <v>2060</v>
      </c>
      <c r="G1686" t="s">
        <v>8219</v>
      </c>
      <c r="H1686" t="s">
        <v>8224</v>
      </c>
      <c r="I1686" t="s">
        <v>8246</v>
      </c>
      <c r="J1686">
        <v>1433134800</v>
      </c>
      <c r="K1686">
        <v>1430158198</v>
      </c>
      <c r="L1686" t="b">
        <v>0</v>
      </c>
      <c r="M1686">
        <v>30</v>
      </c>
      <c r="N1686" t="b">
        <v>1</v>
      </c>
      <c r="O1686" t="s">
        <v>8271</v>
      </c>
      <c r="P1686" s="9">
        <f>IFERROR(F1686/M1686,"NULL")</f>
        <v>68.666666666666671</v>
      </c>
      <c r="Q1686" t="str">
        <f>LEFT(O1686,SEARCH("/",O1686,1)-1)</f>
        <v>theater</v>
      </c>
      <c r="R1686" t="str">
        <f>RIGHT(O1686,LEN(O1686)-SEARCH("/",O1686,1))</f>
        <v>plays</v>
      </c>
      <c r="S1686" s="17">
        <f>(((K1686/60)/60)/24)+DATE(1970,1,1)</f>
        <v>42121.756921296299</v>
      </c>
      <c r="T1686" s="15">
        <f>(((J1686/60)/60)/24)+DATE(1970,1,1)</f>
        <v>42156.208333333328</v>
      </c>
      <c r="U1686" t="b">
        <f>AND(L1686,N1686)</f>
        <v>0</v>
      </c>
    </row>
    <row r="1687" spans="1:21" ht="20" customHeight="1" x14ac:dyDescent="0.35">
      <c r="A1687" s="13">
        <f>F1687/E1687</f>
        <v>1.216</v>
      </c>
      <c r="B1687">
        <v>3281</v>
      </c>
      <c r="C1687" s="3" t="s">
        <v>3281</v>
      </c>
      <c r="D1687" s="3" t="s">
        <v>7391</v>
      </c>
      <c r="E1687" s="5">
        <v>5000</v>
      </c>
      <c r="F1687" s="5">
        <v>6080</v>
      </c>
      <c r="G1687" t="s">
        <v>8219</v>
      </c>
      <c r="H1687" t="s">
        <v>8224</v>
      </c>
      <c r="I1687" t="s">
        <v>8246</v>
      </c>
      <c r="J1687">
        <v>1441153705</v>
      </c>
      <c r="K1687">
        <v>1438561705</v>
      </c>
      <c r="L1687" t="b">
        <v>0</v>
      </c>
      <c r="M1687">
        <v>47</v>
      </c>
      <c r="N1687" t="b">
        <v>1</v>
      </c>
      <c r="O1687" t="s">
        <v>8271</v>
      </c>
      <c r="P1687" s="9">
        <f>IFERROR(F1687/M1687,"NULL")</f>
        <v>129.36170212765958</v>
      </c>
      <c r="Q1687" t="str">
        <f>LEFT(O1687,SEARCH("/",O1687,1)-1)</f>
        <v>theater</v>
      </c>
      <c r="R1687" t="str">
        <f>RIGHT(O1687,LEN(O1687)-SEARCH("/",O1687,1))</f>
        <v>plays</v>
      </c>
      <c r="S1687" s="17">
        <f>(((K1687/60)/60)/24)+DATE(1970,1,1)</f>
        <v>42219.019733796296</v>
      </c>
      <c r="T1687" s="15">
        <f>(((J1687/60)/60)/24)+DATE(1970,1,1)</f>
        <v>42249.019733796296</v>
      </c>
      <c r="U1687" t="b">
        <f>AND(L1687,N1687)</f>
        <v>0</v>
      </c>
    </row>
    <row r="1688" spans="1:21" ht="20" customHeight="1" x14ac:dyDescent="0.35">
      <c r="A1688" s="13">
        <f>F1688/E1688</f>
        <v>1.026467741935484</v>
      </c>
      <c r="B1688">
        <v>3282</v>
      </c>
      <c r="C1688" s="3" t="s">
        <v>3282</v>
      </c>
      <c r="D1688" s="3" t="s">
        <v>7392</v>
      </c>
      <c r="E1688" s="5">
        <v>31000</v>
      </c>
      <c r="F1688" s="5">
        <v>31820.5</v>
      </c>
      <c r="G1688" t="s">
        <v>8219</v>
      </c>
      <c r="H1688" t="s">
        <v>8224</v>
      </c>
      <c r="I1688" t="s">
        <v>8246</v>
      </c>
      <c r="J1688">
        <v>1461904788</v>
      </c>
      <c r="K1688">
        <v>1458103188</v>
      </c>
      <c r="L1688" t="b">
        <v>0</v>
      </c>
      <c r="M1688">
        <v>237</v>
      </c>
      <c r="N1688" t="b">
        <v>1</v>
      </c>
      <c r="O1688" t="s">
        <v>8271</v>
      </c>
      <c r="P1688" s="9">
        <f>IFERROR(F1688/M1688,"NULL")</f>
        <v>134.26371308016877</v>
      </c>
      <c r="Q1688" t="str">
        <f>LEFT(O1688,SEARCH("/",O1688,1)-1)</f>
        <v>theater</v>
      </c>
      <c r="R1688" t="str">
        <f>RIGHT(O1688,LEN(O1688)-SEARCH("/",O1688,1))</f>
        <v>plays</v>
      </c>
      <c r="S1688" s="17">
        <f>(((K1688/60)/60)/24)+DATE(1970,1,1)</f>
        <v>42445.19430555556</v>
      </c>
      <c r="T1688" s="15">
        <f>(((J1688/60)/60)/24)+DATE(1970,1,1)</f>
        <v>42489.19430555556</v>
      </c>
      <c r="U1688" t="b">
        <f>AND(L1688,N1688)</f>
        <v>0</v>
      </c>
    </row>
    <row r="1689" spans="1:21" ht="20" customHeight="1" x14ac:dyDescent="0.35">
      <c r="A1689" s="13">
        <f>F1689/E1689</f>
        <v>1.0475000000000001</v>
      </c>
      <c r="B1689">
        <v>3283</v>
      </c>
      <c r="C1689" s="3" t="s">
        <v>3283</v>
      </c>
      <c r="D1689" s="3" t="s">
        <v>7393</v>
      </c>
      <c r="E1689" s="5">
        <v>800</v>
      </c>
      <c r="F1689" s="5">
        <v>838</v>
      </c>
      <c r="G1689" t="s">
        <v>8219</v>
      </c>
      <c r="H1689" t="s">
        <v>8225</v>
      </c>
      <c r="I1689" t="s">
        <v>8247</v>
      </c>
      <c r="J1689">
        <v>1455138000</v>
      </c>
      <c r="K1689">
        <v>1452448298</v>
      </c>
      <c r="L1689" t="b">
        <v>0</v>
      </c>
      <c r="M1689">
        <v>47</v>
      </c>
      <c r="N1689" t="b">
        <v>1</v>
      </c>
      <c r="O1689" t="s">
        <v>8271</v>
      </c>
      <c r="P1689" s="9">
        <f>IFERROR(F1689/M1689,"NULL")</f>
        <v>17.829787234042552</v>
      </c>
      <c r="Q1689" t="str">
        <f>LEFT(O1689,SEARCH("/",O1689,1)-1)</f>
        <v>theater</v>
      </c>
      <c r="R1689" t="str">
        <f>RIGHT(O1689,LEN(O1689)-SEARCH("/",O1689,1))</f>
        <v>plays</v>
      </c>
      <c r="S1689" s="17">
        <f>(((K1689/60)/60)/24)+DATE(1970,1,1)</f>
        <v>42379.74418981481</v>
      </c>
      <c r="T1689" s="15">
        <f>(((J1689/60)/60)/24)+DATE(1970,1,1)</f>
        <v>42410.875</v>
      </c>
      <c r="U1689" t="b">
        <f>AND(L1689,N1689)</f>
        <v>0</v>
      </c>
    </row>
    <row r="1690" spans="1:21" ht="20" customHeight="1" x14ac:dyDescent="0.35">
      <c r="A1690" s="13">
        <f>F1690/E1690</f>
        <v>1.016</v>
      </c>
      <c r="B1690">
        <v>3284</v>
      </c>
      <c r="C1690" s="3" t="s">
        <v>3284</v>
      </c>
      <c r="D1690" s="3" t="s">
        <v>7394</v>
      </c>
      <c r="E1690" s="5">
        <v>3000</v>
      </c>
      <c r="F1690" s="5">
        <v>3048</v>
      </c>
      <c r="G1690" t="s">
        <v>8219</v>
      </c>
      <c r="H1690" t="s">
        <v>8224</v>
      </c>
      <c r="I1690" t="s">
        <v>8246</v>
      </c>
      <c r="J1690">
        <v>1454047140</v>
      </c>
      <c r="K1690">
        <v>1452546853</v>
      </c>
      <c r="L1690" t="b">
        <v>0</v>
      </c>
      <c r="M1690">
        <v>15</v>
      </c>
      <c r="N1690" t="b">
        <v>1</v>
      </c>
      <c r="O1690" t="s">
        <v>8271</v>
      </c>
      <c r="P1690" s="9">
        <f>IFERROR(F1690/M1690,"NULL")</f>
        <v>203.2</v>
      </c>
      <c r="Q1690" t="str">
        <f>LEFT(O1690,SEARCH("/",O1690,1)-1)</f>
        <v>theater</v>
      </c>
      <c r="R1690" t="str">
        <f>RIGHT(O1690,LEN(O1690)-SEARCH("/",O1690,1))</f>
        <v>plays</v>
      </c>
      <c r="S1690" s="17">
        <f>(((K1690/60)/60)/24)+DATE(1970,1,1)</f>
        <v>42380.884872685187</v>
      </c>
      <c r="T1690" s="15">
        <f>(((J1690/60)/60)/24)+DATE(1970,1,1)</f>
        <v>42398.249305555553</v>
      </c>
      <c r="U1690" t="b">
        <f>AND(L1690,N1690)</f>
        <v>0</v>
      </c>
    </row>
    <row r="1691" spans="1:21" ht="20" customHeight="1" x14ac:dyDescent="0.35">
      <c r="A1691" s="13">
        <f>F1691/E1691</f>
        <v>1.1210242048409682</v>
      </c>
      <c r="B1691">
        <v>3285</v>
      </c>
      <c r="C1691" s="3" t="s">
        <v>3285</v>
      </c>
      <c r="D1691" s="3" t="s">
        <v>7395</v>
      </c>
      <c r="E1691" s="5">
        <v>4999</v>
      </c>
      <c r="F1691" s="5">
        <v>5604</v>
      </c>
      <c r="G1691" t="s">
        <v>8219</v>
      </c>
      <c r="H1691" t="s">
        <v>8224</v>
      </c>
      <c r="I1691" t="s">
        <v>8246</v>
      </c>
      <c r="J1691">
        <v>1488258000</v>
      </c>
      <c r="K1691">
        <v>1485556626</v>
      </c>
      <c r="L1691" t="b">
        <v>0</v>
      </c>
      <c r="M1691">
        <v>81</v>
      </c>
      <c r="N1691" t="b">
        <v>1</v>
      </c>
      <c r="O1691" t="s">
        <v>8271</v>
      </c>
      <c r="P1691" s="9">
        <f>IFERROR(F1691/M1691,"NULL")</f>
        <v>69.18518518518519</v>
      </c>
      <c r="Q1691" t="str">
        <f>LEFT(O1691,SEARCH("/",O1691,1)-1)</f>
        <v>theater</v>
      </c>
      <c r="R1691" t="str">
        <f>RIGHT(O1691,LEN(O1691)-SEARCH("/",O1691,1))</f>
        <v>plays</v>
      </c>
      <c r="S1691" s="17">
        <f>(((K1691/60)/60)/24)+DATE(1970,1,1)</f>
        <v>42762.942430555559</v>
      </c>
      <c r="T1691" s="15">
        <f>(((J1691/60)/60)/24)+DATE(1970,1,1)</f>
        <v>42794.208333333328</v>
      </c>
      <c r="U1691" t="b">
        <f>AND(L1691,N1691)</f>
        <v>0</v>
      </c>
    </row>
    <row r="1692" spans="1:21" ht="20" customHeight="1" x14ac:dyDescent="0.35">
      <c r="A1692" s="13">
        <f>F1692/E1692</f>
        <v>1.0176666666666667</v>
      </c>
      <c r="B1692">
        <v>3286</v>
      </c>
      <c r="C1692" s="3" t="s">
        <v>3286</v>
      </c>
      <c r="D1692" s="3" t="s">
        <v>7396</v>
      </c>
      <c r="E1692" s="5">
        <v>15000</v>
      </c>
      <c r="F1692" s="5">
        <v>15265</v>
      </c>
      <c r="G1692" t="s">
        <v>8219</v>
      </c>
      <c r="H1692" t="s">
        <v>8224</v>
      </c>
      <c r="I1692" t="s">
        <v>8246</v>
      </c>
      <c r="J1692">
        <v>1471291782</v>
      </c>
      <c r="K1692">
        <v>1468699782</v>
      </c>
      <c r="L1692" t="b">
        <v>0</v>
      </c>
      <c r="M1692">
        <v>122</v>
      </c>
      <c r="N1692" t="b">
        <v>1</v>
      </c>
      <c r="O1692" t="s">
        <v>8271</v>
      </c>
      <c r="P1692" s="9">
        <f>IFERROR(F1692/M1692,"NULL")</f>
        <v>125.12295081967213</v>
      </c>
      <c r="Q1692" t="str">
        <f>LEFT(O1692,SEARCH("/",O1692,1)-1)</f>
        <v>theater</v>
      </c>
      <c r="R1692" t="str">
        <f>RIGHT(O1692,LEN(O1692)-SEARCH("/",O1692,1))</f>
        <v>plays</v>
      </c>
      <c r="S1692" s="17">
        <f>(((K1692/60)/60)/24)+DATE(1970,1,1)</f>
        <v>42567.840069444443</v>
      </c>
      <c r="T1692" s="15">
        <f>(((J1692/60)/60)/24)+DATE(1970,1,1)</f>
        <v>42597.840069444443</v>
      </c>
      <c r="U1692" t="b">
        <f>AND(L1692,N1692)</f>
        <v>0</v>
      </c>
    </row>
    <row r="1693" spans="1:21" ht="20" customHeight="1" x14ac:dyDescent="0.35">
      <c r="A1693" s="13">
        <f>F1693/E1693</f>
        <v>1</v>
      </c>
      <c r="B1693">
        <v>3287</v>
      </c>
      <c r="C1693" s="3" t="s">
        <v>3287</v>
      </c>
      <c r="D1693" s="3" t="s">
        <v>7397</v>
      </c>
      <c r="E1693" s="5">
        <v>2500</v>
      </c>
      <c r="F1693" s="5">
        <v>2500</v>
      </c>
      <c r="G1693" t="s">
        <v>8219</v>
      </c>
      <c r="H1693" t="s">
        <v>8229</v>
      </c>
      <c r="I1693" t="s">
        <v>8251</v>
      </c>
      <c r="J1693">
        <v>1448733628</v>
      </c>
      <c r="K1693">
        <v>1446573628</v>
      </c>
      <c r="L1693" t="b">
        <v>0</v>
      </c>
      <c r="M1693">
        <v>34</v>
      </c>
      <c r="N1693" t="b">
        <v>1</v>
      </c>
      <c r="O1693" t="s">
        <v>8271</v>
      </c>
      <c r="P1693" s="9">
        <f>IFERROR(F1693/M1693,"NULL")</f>
        <v>73.529411764705884</v>
      </c>
      <c r="Q1693" t="str">
        <f>LEFT(O1693,SEARCH("/",O1693,1)-1)</f>
        <v>theater</v>
      </c>
      <c r="R1693" t="str">
        <f>RIGHT(O1693,LEN(O1693)-SEARCH("/",O1693,1))</f>
        <v>plays</v>
      </c>
      <c r="S1693" s="17">
        <f>(((K1693/60)/60)/24)+DATE(1970,1,1)</f>
        <v>42311.750324074077</v>
      </c>
      <c r="T1693" s="15">
        <f>(((J1693/60)/60)/24)+DATE(1970,1,1)</f>
        <v>42336.750324074077</v>
      </c>
      <c r="U1693" t="b">
        <f>AND(L1693,N1693)</f>
        <v>0</v>
      </c>
    </row>
    <row r="1694" spans="1:21" ht="20" customHeight="1" x14ac:dyDescent="0.35">
      <c r="A1694" s="13">
        <f>F1694/E1694</f>
        <v>1.0026489999999999</v>
      </c>
      <c r="B1694">
        <v>3288</v>
      </c>
      <c r="C1694" s="3" t="s">
        <v>3288</v>
      </c>
      <c r="D1694" s="3" t="s">
        <v>7398</v>
      </c>
      <c r="E1694" s="5">
        <v>10000</v>
      </c>
      <c r="F1694" s="5">
        <v>10026.49</v>
      </c>
      <c r="G1694" t="s">
        <v>8219</v>
      </c>
      <c r="H1694" t="s">
        <v>8225</v>
      </c>
      <c r="I1694" t="s">
        <v>8247</v>
      </c>
      <c r="J1694">
        <v>1466463600</v>
      </c>
      <c r="K1694">
        <v>1463337315</v>
      </c>
      <c r="L1694" t="b">
        <v>0</v>
      </c>
      <c r="M1694">
        <v>207</v>
      </c>
      <c r="N1694" t="b">
        <v>1</v>
      </c>
      <c r="O1694" t="s">
        <v>8271</v>
      </c>
      <c r="P1694" s="9">
        <f>IFERROR(F1694/M1694,"NULL")</f>
        <v>48.437149758454105</v>
      </c>
      <c r="Q1694" t="str">
        <f>LEFT(O1694,SEARCH("/",O1694,1)-1)</f>
        <v>theater</v>
      </c>
      <c r="R1694" t="str">
        <f>RIGHT(O1694,LEN(O1694)-SEARCH("/",O1694,1))</f>
        <v>plays</v>
      </c>
      <c r="S1694" s="17">
        <f>(((K1694/60)/60)/24)+DATE(1970,1,1)</f>
        <v>42505.774479166663</v>
      </c>
      <c r="T1694" s="15">
        <f>(((J1694/60)/60)/24)+DATE(1970,1,1)</f>
        <v>42541.958333333328</v>
      </c>
      <c r="U1694" t="b">
        <f>AND(L1694,N1694)</f>
        <v>0</v>
      </c>
    </row>
    <row r="1695" spans="1:21" ht="20" customHeight="1" x14ac:dyDescent="0.35">
      <c r="A1695" s="13">
        <f>F1695/E1695</f>
        <v>1.3304200000000002</v>
      </c>
      <c r="B1695">
        <v>3289</v>
      </c>
      <c r="C1695" s="3" t="s">
        <v>3289</v>
      </c>
      <c r="D1695" s="3" t="s">
        <v>7399</v>
      </c>
      <c r="E1695" s="5">
        <v>500</v>
      </c>
      <c r="F1695" s="5">
        <v>665.21</v>
      </c>
      <c r="G1695" t="s">
        <v>8219</v>
      </c>
      <c r="H1695" t="s">
        <v>8225</v>
      </c>
      <c r="I1695" t="s">
        <v>8247</v>
      </c>
      <c r="J1695">
        <v>1487580602</v>
      </c>
      <c r="K1695">
        <v>1485161402</v>
      </c>
      <c r="L1695" t="b">
        <v>0</v>
      </c>
      <c r="M1695">
        <v>25</v>
      </c>
      <c r="N1695" t="b">
        <v>1</v>
      </c>
      <c r="O1695" t="s">
        <v>8271</v>
      </c>
      <c r="P1695" s="9">
        <f>IFERROR(F1695/M1695,"NULL")</f>
        <v>26.608400000000003</v>
      </c>
      <c r="Q1695" t="str">
        <f>LEFT(O1695,SEARCH("/",O1695,1)-1)</f>
        <v>theater</v>
      </c>
      <c r="R1695" t="str">
        <f>RIGHT(O1695,LEN(O1695)-SEARCH("/",O1695,1))</f>
        <v>plays</v>
      </c>
      <c r="S1695" s="17">
        <f>(((K1695/60)/60)/24)+DATE(1970,1,1)</f>
        <v>42758.368078703701</v>
      </c>
      <c r="T1695" s="15">
        <f>(((J1695/60)/60)/24)+DATE(1970,1,1)</f>
        <v>42786.368078703701</v>
      </c>
      <c r="U1695" t="b">
        <f>AND(L1695,N1695)</f>
        <v>0</v>
      </c>
    </row>
    <row r="1696" spans="1:21" ht="20" customHeight="1" x14ac:dyDescent="0.35">
      <c r="A1696" s="13">
        <f>F1696/E1696</f>
        <v>1.212</v>
      </c>
      <c r="B1696">
        <v>3290</v>
      </c>
      <c r="C1696" s="3" t="s">
        <v>3290</v>
      </c>
      <c r="D1696" s="3" t="s">
        <v>7400</v>
      </c>
      <c r="E1696" s="5">
        <v>2000</v>
      </c>
      <c r="F1696" s="5">
        <v>2424</v>
      </c>
      <c r="G1696" t="s">
        <v>8219</v>
      </c>
      <c r="H1696" t="s">
        <v>8225</v>
      </c>
      <c r="I1696" t="s">
        <v>8247</v>
      </c>
      <c r="J1696">
        <v>1489234891</v>
      </c>
      <c r="K1696">
        <v>1486642891</v>
      </c>
      <c r="L1696" t="b">
        <v>0</v>
      </c>
      <c r="M1696">
        <v>72</v>
      </c>
      <c r="N1696" t="b">
        <v>1</v>
      </c>
      <c r="O1696" t="s">
        <v>8271</v>
      </c>
      <c r="P1696" s="9">
        <f>IFERROR(F1696/M1696,"NULL")</f>
        <v>33.666666666666664</v>
      </c>
      <c r="Q1696" t="str">
        <f>LEFT(O1696,SEARCH("/",O1696,1)-1)</f>
        <v>theater</v>
      </c>
      <c r="R1696" t="str">
        <f>RIGHT(O1696,LEN(O1696)-SEARCH("/",O1696,1))</f>
        <v>plays</v>
      </c>
      <c r="S1696" s="17">
        <f>(((K1696/60)/60)/24)+DATE(1970,1,1)</f>
        <v>42775.51494212963</v>
      </c>
      <c r="T1696" s="15">
        <f>(((J1696/60)/60)/24)+DATE(1970,1,1)</f>
        <v>42805.51494212963</v>
      </c>
      <c r="U1696" t="b">
        <f>AND(L1696,N1696)</f>
        <v>0</v>
      </c>
    </row>
    <row r="1697" spans="1:21" ht="20" customHeight="1" x14ac:dyDescent="0.35">
      <c r="A1697" s="13">
        <f>F1697/E1697</f>
        <v>1.1399999999999999</v>
      </c>
      <c r="B1697">
        <v>3291</v>
      </c>
      <c r="C1697" s="3" t="s">
        <v>3291</v>
      </c>
      <c r="D1697" s="3" t="s">
        <v>7401</v>
      </c>
      <c r="E1697" s="5">
        <v>500</v>
      </c>
      <c r="F1697" s="5">
        <v>570</v>
      </c>
      <c r="G1697" t="s">
        <v>8219</v>
      </c>
      <c r="H1697" t="s">
        <v>8224</v>
      </c>
      <c r="I1697" t="s">
        <v>8246</v>
      </c>
      <c r="J1697">
        <v>1442462340</v>
      </c>
      <c r="K1697">
        <v>1439743900</v>
      </c>
      <c r="L1697" t="b">
        <v>0</v>
      </c>
      <c r="M1697">
        <v>14</v>
      </c>
      <c r="N1697" t="b">
        <v>1</v>
      </c>
      <c r="O1697" t="s">
        <v>8271</v>
      </c>
      <c r="P1697" s="9">
        <f>IFERROR(F1697/M1697,"NULL")</f>
        <v>40.714285714285715</v>
      </c>
      <c r="Q1697" t="str">
        <f>LEFT(O1697,SEARCH("/",O1697,1)-1)</f>
        <v>theater</v>
      </c>
      <c r="R1697" t="str">
        <f>RIGHT(O1697,LEN(O1697)-SEARCH("/",O1697,1))</f>
        <v>plays</v>
      </c>
      <c r="S1697" s="17">
        <f>(((K1697/60)/60)/24)+DATE(1970,1,1)</f>
        <v>42232.702546296292</v>
      </c>
      <c r="T1697" s="15">
        <f>(((J1697/60)/60)/24)+DATE(1970,1,1)</f>
        <v>42264.165972222225</v>
      </c>
      <c r="U1697" t="b">
        <f>AND(L1697,N1697)</f>
        <v>0</v>
      </c>
    </row>
    <row r="1698" spans="1:21" ht="20" customHeight="1" x14ac:dyDescent="0.35">
      <c r="A1698" s="13">
        <f>F1698/E1698</f>
        <v>2.8613861386138613</v>
      </c>
      <c r="B1698">
        <v>3292</v>
      </c>
      <c r="C1698" s="3" t="s">
        <v>3292</v>
      </c>
      <c r="D1698" s="3" t="s">
        <v>7402</v>
      </c>
      <c r="E1698" s="5">
        <v>101</v>
      </c>
      <c r="F1698" s="5">
        <v>289</v>
      </c>
      <c r="G1698" t="s">
        <v>8219</v>
      </c>
      <c r="H1698" t="s">
        <v>8225</v>
      </c>
      <c r="I1698" t="s">
        <v>8247</v>
      </c>
      <c r="J1698">
        <v>1449257348</v>
      </c>
      <c r="K1698">
        <v>1444069748</v>
      </c>
      <c r="L1698" t="b">
        <v>0</v>
      </c>
      <c r="M1698">
        <v>15</v>
      </c>
      <c r="N1698" t="b">
        <v>1</v>
      </c>
      <c r="O1698" t="s">
        <v>8271</v>
      </c>
      <c r="P1698" s="9">
        <f>IFERROR(F1698/M1698,"NULL")</f>
        <v>19.266666666666666</v>
      </c>
      <c r="Q1698" t="str">
        <f>LEFT(O1698,SEARCH("/",O1698,1)-1)</f>
        <v>theater</v>
      </c>
      <c r="R1698" t="str">
        <f>RIGHT(O1698,LEN(O1698)-SEARCH("/",O1698,1))</f>
        <v>plays</v>
      </c>
      <c r="S1698" s="17">
        <f>(((K1698/60)/60)/24)+DATE(1970,1,1)</f>
        <v>42282.770231481481</v>
      </c>
      <c r="T1698" s="15">
        <f>(((J1698/60)/60)/24)+DATE(1970,1,1)</f>
        <v>42342.811898148153</v>
      </c>
      <c r="U1698" t="b">
        <f>AND(L1698,N1698)</f>
        <v>0</v>
      </c>
    </row>
    <row r="1699" spans="1:21" ht="20" customHeight="1" x14ac:dyDescent="0.35">
      <c r="A1699" s="13">
        <f>F1699/E1699</f>
        <v>1.7044444444444444</v>
      </c>
      <c r="B1699">
        <v>3293</v>
      </c>
      <c r="C1699" s="3" t="s">
        <v>3293</v>
      </c>
      <c r="D1699" s="3" t="s">
        <v>7403</v>
      </c>
      <c r="E1699" s="5">
        <v>4500</v>
      </c>
      <c r="F1699" s="5">
        <v>7670</v>
      </c>
      <c r="G1699" t="s">
        <v>8219</v>
      </c>
      <c r="H1699" t="s">
        <v>8228</v>
      </c>
      <c r="I1699" t="s">
        <v>8250</v>
      </c>
      <c r="J1699">
        <v>1488622352</v>
      </c>
      <c r="K1699">
        <v>1486030352</v>
      </c>
      <c r="L1699" t="b">
        <v>0</v>
      </c>
      <c r="M1699">
        <v>91</v>
      </c>
      <c r="N1699" t="b">
        <v>1</v>
      </c>
      <c r="O1699" t="s">
        <v>8271</v>
      </c>
      <c r="P1699" s="9">
        <f>IFERROR(F1699/M1699,"NULL")</f>
        <v>84.285714285714292</v>
      </c>
      <c r="Q1699" t="str">
        <f>LEFT(O1699,SEARCH("/",O1699,1)-1)</f>
        <v>theater</v>
      </c>
      <c r="R1699" t="str">
        <f>RIGHT(O1699,LEN(O1699)-SEARCH("/",O1699,1))</f>
        <v>plays</v>
      </c>
      <c r="S1699" s="17">
        <f>(((K1699/60)/60)/24)+DATE(1970,1,1)</f>
        <v>42768.425370370373</v>
      </c>
      <c r="T1699" s="15">
        <f>(((J1699/60)/60)/24)+DATE(1970,1,1)</f>
        <v>42798.425370370373</v>
      </c>
      <c r="U1699" t="b">
        <f>AND(L1699,N1699)</f>
        <v>0</v>
      </c>
    </row>
    <row r="1700" spans="1:21" ht="20" customHeight="1" x14ac:dyDescent="0.35">
      <c r="A1700" s="13">
        <f>F1700/E1700</f>
        <v>1.1833333333333333</v>
      </c>
      <c r="B1700">
        <v>3294</v>
      </c>
      <c r="C1700" s="3" t="s">
        <v>3294</v>
      </c>
      <c r="D1700" s="3" t="s">
        <v>7404</v>
      </c>
      <c r="E1700" s="5">
        <v>600</v>
      </c>
      <c r="F1700" s="5">
        <v>710</v>
      </c>
      <c r="G1700" t="s">
        <v>8219</v>
      </c>
      <c r="H1700" t="s">
        <v>8225</v>
      </c>
      <c r="I1700" t="s">
        <v>8247</v>
      </c>
      <c r="J1700">
        <v>1434459554</v>
      </c>
      <c r="K1700">
        <v>1431867554</v>
      </c>
      <c r="L1700" t="b">
        <v>0</v>
      </c>
      <c r="M1700">
        <v>24</v>
      </c>
      <c r="N1700" t="b">
        <v>1</v>
      </c>
      <c r="O1700" t="s">
        <v>8271</v>
      </c>
      <c r="P1700" s="9">
        <f>IFERROR(F1700/M1700,"NULL")</f>
        <v>29.583333333333332</v>
      </c>
      <c r="Q1700" t="str">
        <f>LEFT(O1700,SEARCH("/",O1700,1)-1)</f>
        <v>theater</v>
      </c>
      <c r="R1700" t="str">
        <f>RIGHT(O1700,LEN(O1700)-SEARCH("/",O1700,1))</f>
        <v>plays</v>
      </c>
      <c r="S1700" s="17">
        <f>(((K1700/60)/60)/24)+DATE(1970,1,1)</f>
        <v>42141.541134259256</v>
      </c>
      <c r="T1700" s="15">
        <f>(((J1700/60)/60)/24)+DATE(1970,1,1)</f>
        <v>42171.541134259256</v>
      </c>
      <c r="U1700" t="b">
        <f>AND(L1700,N1700)</f>
        <v>0</v>
      </c>
    </row>
    <row r="1701" spans="1:21" ht="20" customHeight="1" x14ac:dyDescent="0.35">
      <c r="A1701" s="13">
        <f>F1701/E1701</f>
        <v>1.0285857142857142</v>
      </c>
      <c r="B1701">
        <v>3295</v>
      </c>
      <c r="C1701" s="3" t="s">
        <v>3295</v>
      </c>
      <c r="D1701" s="3" t="s">
        <v>7405</v>
      </c>
      <c r="E1701" s="5">
        <v>700</v>
      </c>
      <c r="F1701" s="5">
        <v>720.01</v>
      </c>
      <c r="G1701" t="s">
        <v>8219</v>
      </c>
      <c r="H1701" t="s">
        <v>8225</v>
      </c>
      <c r="I1701" t="s">
        <v>8247</v>
      </c>
      <c r="J1701">
        <v>1474886229</v>
      </c>
      <c r="K1701">
        <v>1472294229</v>
      </c>
      <c r="L1701" t="b">
        <v>0</v>
      </c>
      <c r="M1701">
        <v>27</v>
      </c>
      <c r="N1701" t="b">
        <v>1</v>
      </c>
      <c r="O1701" t="s">
        <v>8271</v>
      </c>
      <c r="P1701" s="9">
        <f>IFERROR(F1701/M1701,"NULL")</f>
        <v>26.667037037037037</v>
      </c>
      <c r="Q1701" t="str">
        <f>LEFT(O1701,SEARCH("/",O1701,1)-1)</f>
        <v>theater</v>
      </c>
      <c r="R1701" t="str">
        <f>RIGHT(O1701,LEN(O1701)-SEARCH("/",O1701,1))</f>
        <v>plays</v>
      </c>
      <c r="S1701" s="17">
        <f>(((K1701/60)/60)/24)+DATE(1970,1,1)</f>
        <v>42609.442465277782</v>
      </c>
      <c r="T1701" s="15">
        <f>(((J1701/60)/60)/24)+DATE(1970,1,1)</f>
        <v>42639.442465277782</v>
      </c>
      <c r="U1701" t="b">
        <f>AND(L1701,N1701)</f>
        <v>0</v>
      </c>
    </row>
    <row r="1702" spans="1:21" ht="20" customHeight="1" x14ac:dyDescent="0.35">
      <c r="A1702" s="13">
        <f>F1702/E1702</f>
        <v>1.4406666666666668</v>
      </c>
      <c r="B1702">
        <v>3296</v>
      </c>
      <c r="C1702" s="3" t="s">
        <v>3296</v>
      </c>
      <c r="D1702" s="3" t="s">
        <v>7406</v>
      </c>
      <c r="E1702" s="5">
        <v>1500</v>
      </c>
      <c r="F1702" s="5">
        <v>2161</v>
      </c>
      <c r="G1702" t="s">
        <v>8219</v>
      </c>
      <c r="H1702" t="s">
        <v>8225</v>
      </c>
      <c r="I1702" t="s">
        <v>8247</v>
      </c>
      <c r="J1702">
        <v>1448229600</v>
      </c>
      <c r="K1702">
        <v>1446401372</v>
      </c>
      <c r="L1702" t="b">
        <v>0</v>
      </c>
      <c r="M1702">
        <v>47</v>
      </c>
      <c r="N1702" t="b">
        <v>1</v>
      </c>
      <c r="O1702" t="s">
        <v>8271</v>
      </c>
      <c r="P1702" s="9">
        <f>IFERROR(F1702/M1702,"NULL")</f>
        <v>45.978723404255319</v>
      </c>
      <c r="Q1702" t="str">
        <f>LEFT(O1702,SEARCH("/",O1702,1)-1)</f>
        <v>theater</v>
      </c>
      <c r="R1702" t="str">
        <f>RIGHT(O1702,LEN(O1702)-SEARCH("/",O1702,1))</f>
        <v>plays</v>
      </c>
      <c r="S1702" s="17">
        <f>(((K1702/60)/60)/24)+DATE(1970,1,1)</f>
        <v>42309.756620370375</v>
      </c>
      <c r="T1702" s="15">
        <f>(((J1702/60)/60)/24)+DATE(1970,1,1)</f>
        <v>42330.916666666672</v>
      </c>
      <c r="U1702" t="b">
        <f>AND(L1702,N1702)</f>
        <v>0</v>
      </c>
    </row>
    <row r="1703" spans="1:21" ht="20" customHeight="1" x14ac:dyDescent="0.35">
      <c r="A1703" s="13">
        <f>F1703/E1703</f>
        <v>1.0007272727272727</v>
      </c>
      <c r="B1703">
        <v>3297</v>
      </c>
      <c r="C1703" s="3" t="s">
        <v>3297</v>
      </c>
      <c r="D1703" s="3" t="s">
        <v>7407</v>
      </c>
      <c r="E1703" s="5">
        <v>5500</v>
      </c>
      <c r="F1703" s="5">
        <v>5504</v>
      </c>
      <c r="G1703" t="s">
        <v>8219</v>
      </c>
      <c r="H1703" t="s">
        <v>8225</v>
      </c>
      <c r="I1703" t="s">
        <v>8247</v>
      </c>
      <c r="J1703">
        <v>1438037940</v>
      </c>
      <c r="K1703">
        <v>1436380256</v>
      </c>
      <c r="L1703" t="b">
        <v>0</v>
      </c>
      <c r="M1703">
        <v>44</v>
      </c>
      <c r="N1703" t="b">
        <v>1</v>
      </c>
      <c r="O1703" t="s">
        <v>8271</v>
      </c>
      <c r="P1703" s="9">
        <f>IFERROR(F1703/M1703,"NULL")</f>
        <v>125.09090909090909</v>
      </c>
      <c r="Q1703" t="str">
        <f>LEFT(O1703,SEARCH("/",O1703,1)-1)</f>
        <v>theater</v>
      </c>
      <c r="R1703" t="str">
        <f>RIGHT(O1703,LEN(O1703)-SEARCH("/",O1703,1))</f>
        <v>plays</v>
      </c>
      <c r="S1703" s="17">
        <f>(((K1703/60)/60)/24)+DATE(1970,1,1)</f>
        <v>42193.771481481483</v>
      </c>
      <c r="T1703" s="15">
        <f>(((J1703/60)/60)/24)+DATE(1970,1,1)</f>
        <v>42212.957638888889</v>
      </c>
      <c r="U1703" t="b">
        <f>AND(L1703,N1703)</f>
        <v>0</v>
      </c>
    </row>
    <row r="1704" spans="1:21" ht="20" customHeight="1" x14ac:dyDescent="0.35">
      <c r="A1704" s="13">
        <f>F1704/E1704</f>
        <v>1.0173000000000001</v>
      </c>
      <c r="B1704">
        <v>3298</v>
      </c>
      <c r="C1704" s="3" t="s">
        <v>3298</v>
      </c>
      <c r="D1704" s="3" t="s">
        <v>7408</v>
      </c>
      <c r="E1704" s="5">
        <v>10000</v>
      </c>
      <c r="F1704" s="5">
        <v>10173</v>
      </c>
      <c r="G1704" t="s">
        <v>8219</v>
      </c>
      <c r="H1704" t="s">
        <v>8224</v>
      </c>
      <c r="I1704" t="s">
        <v>8246</v>
      </c>
      <c r="J1704">
        <v>1442102400</v>
      </c>
      <c r="K1704">
        <v>1440370768</v>
      </c>
      <c r="L1704" t="b">
        <v>0</v>
      </c>
      <c r="M1704">
        <v>72</v>
      </c>
      <c r="N1704" t="b">
        <v>1</v>
      </c>
      <c r="O1704" t="s">
        <v>8271</v>
      </c>
      <c r="P1704" s="9">
        <f>IFERROR(F1704/M1704,"NULL")</f>
        <v>141.29166666666666</v>
      </c>
      <c r="Q1704" t="str">
        <f>LEFT(O1704,SEARCH("/",O1704,1)-1)</f>
        <v>theater</v>
      </c>
      <c r="R1704" t="str">
        <f>RIGHT(O1704,LEN(O1704)-SEARCH("/",O1704,1))</f>
        <v>plays</v>
      </c>
      <c r="S1704" s="17">
        <f>(((K1704/60)/60)/24)+DATE(1970,1,1)</f>
        <v>42239.957962962959</v>
      </c>
      <c r="T1704" s="15">
        <f>(((J1704/60)/60)/24)+DATE(1970,1,1)</f>
        <v>42260</v>
      </c>
      <c r="U1704" t="b">
        <f>AND(L1704,N1704)</f>
        <v>0</v>
      </c>
    </row>
    <row r="1705" spans="1:21" ht="20" customHeight="1" x14ac:dyDescent="0.35">
      <c r="A1705" s="13">
        <f>F1705/E1705</f>
        <v>1.1619999999999999</v>
      </c>
      <c r="B1705">
        <v>3299</v>
      </c>
      <c r="C1705" s="3" t="s">
        <v>3299</v>
      </c>
      <c r="D1705" s="3" t="s">
        <v>7409</v>
      </c>
      <c r="E1705" s="5">
        <v>3000</v>
      </c>
      <c r="F1705" s="5">
        <v>3486</v>
      </c>
      <c r="G1705" t="s">
        <v>8219</v>
      </c>
      <c r="H1705" t="s">
        <v>8224</v>
      </c>
      <c r="I1705" t="s">
        <v>8246</v>
      </c>
      <c r="J1705">
        <v>1444860063</v>
      </c>
      <c r="K1705">
        <v>1442268063</v>
      </c>
      <c r="L1705" t="b">
        <v>0</v>
      </c>
      <c r="M1705">
        <v>63</v>
      </c>
      <c r="N1705" t="b">
        <v>1</v>
      </c>
      <c r="O1705" t="s">
        <v>8271</v>
      </c>
      <c r="P1705" s="9">
        <f>IFERROR(F1705/M1705,"NULL")</f>
        <v>55.333333333333336</v>
      </c>
      <c r="Q1705" t="str">
        <f>LEFT(O1705,SEARCH("/",O1705,1)-1)</f>
        <v>theater</v>
      </c>
      <c r="R1705" t="str">
        <f>RIGHT(O1705,LEN(O1705)-SEARCH("/",O1705,1))</f>
        <v>plays</v>
      </c>
      <c r="S1705" s="17">
        <f>(((K1705/60)/60)/24)+DATE(1970,1,1)</f>
        <v>42261.917395833334</v>
      </c>
      <c r="T1705" s="15">
        <f>(((J1705/60)/60)/24)+DATE(1970,1,1)</f>
        <v>42291.917395833334</v>
      </c>
      <c r="U1705" t="b">
        <f>AND(L1705,N1705)</f>
        <v>0</v>
      </c>
    </row>
    <row r="1706" spans="1:21" ht="20" customHeight="1" x14ac:dyDescent="0.35">
      <c r="A1706" s="13">
        <f>F1706/E1706</f>
        <v>1.3616666666666666</v>
      </c>
      <c r="B1706">
        <v>3300</v>
      </c>
      <c r="C1706" s="3" t="s">
        <v>3300</v>
      </c>
      <c r="D1706" s="3" t="s">
        <v>7410</v>
      </c>
      <c r="E1706" s="5">
        <v>3000</v>
      </c>
      <c r="F1706" s="5">
        <v>4085</v>
      </c>
      <c r="G1706" t="s">
        <v>8219</v>
      </c>
      <c r="H1706" t="s">
        <v>8224</v>
      </c>
      <c r="I1706" t="s">
        <v>8246</v>
      </c>
      <c r="J1706">
        <v>1430329862</v>
      </c>
      <c r="K1706">
        <v>1428515462</v>
      </c>
      <c r="L1706" t="b">
        <v>0</v>
      </c>
      <c r="M1706">
        <v>88</v>
      </c>
      <c r="N1706" t="b">
        <v>1</v>
      </c>
      <c r="O1706" t="s">
        <v>8271</v>
      </c>
      <c r="P1706" s="9">
        <f>IFERROR(F1706/M1706,"NULL")</f>
        <v>46.420454545454547</v>
      </c>
      <c r="Q1706" t="str">
        <f>LEFT(O1706,SEARCH("/",O1706,1)-1)</f>
        <v>theater</v>
      </c>
      <c r="R1706" t="str">
        <f>RIGHT(O1706,LEN(O1706)-SEARCH("/",O1706,1))</f>
        <v>plays</v>
      </c>
      <c r="S1706" s="17">
        <f>(((K1706/60)/60)/24)+DATE(1970,1,1)</f>
        <v>42102.743773148148</v>
      </c>
      <c r="T1706" s="15">
        <f>(((J1706/60)/60)/24)+DATE(1970,1,1)</f>
        <v>42123.743773148148</v>
      </c>
      <c r="U1706" t="b">
        <f>AND(L1706,N1706)</f>
        <v>0</v>
      </c>
    </row>
    <row r="1707" spans="1:21" ht="20" customHeight="1" x14ac:dyDescent="0.35">
      <c r="A1707" s="13">
        <f>F1707/E1707</f>
        <v>1.3346666666666667</v>
      </c>
      <c r="B1707">
        <v>3301</v>
      </c>
      <c r="C1707" s="3" t="s">
        <v>3301</v>
      </c>
      <c r="D1707" s="3" t="s">
        <v>7411</v>
      </c>
      <c r="E1707" s="5">
        <v>3000</v>
      </c>
      <c r="F1707" s="5">
        <v>4004</v>
      </c>
      <c r="G1707" t="s">
        <v>8219</v>
      </c>
      <c r="H1707" t="s">
        <v>8224</v>
      </c>
      <c r="I1707" t="s">
        <v>8246</v>
      </c>
      <c r="J1707">
        <v>1470034740</v>
      </c>
      <c r="K1707">
        <v>1466185176</v>
      </c>
      <c r="L1707" t="b">
        <v>0</v>
      </c>
      <c r="M1707">
        <v>70</v>
      </c>
      <c r="N1707" t="b">
        <v>1</v>
      </c>
      <c r="O1707" t="s">
        <v>8271</v>
      </c>
      <c r="P1707" s="9">
        <f>IFERROR(F1707/M1707,"NULL")</f>
        <v>57.2</v>
      </c>
      <c r="Q1707" t="str">
        <f>LEFT(O1707,SEARCH("/",O1707,1)-1)</f>
        <v>theater</v>
      </c>
      <c r="R1707" t="str">
        <f>RIGHT(O1707,LEN(O1707)-SEARCH("/",O1707,1))</f>
        <v>plays</v>
      </c>
      <c r="S1707" s="17">
        <f>(((K1707/60)/60)/24)+DATE(1970,1,1)</f>
        <v>42538.73583333334</v>
      </c>
      <c r="T1707" s="15">
        <f>(((J1707/60)/60)/24)+DATE(1970,1,1)</f>
        <v>42583.290972222225</v>
      </c>
      <c r="U1707" t="b">
        <f>AND(L1707,N1707)</f>
        <v>0</v>
      </c>
    </row>
    <row r="1708" spans="1:21" ht="20" customHeight="1" x14ac:dyDescent="0.35">
      <c r="A1708" s="13">
        <f>F1708/E1708</f>
        <v>1.0339285714285715</v>
      </c>
      <c r="B1708">
        <v>3302</v>
      </c>
      <c r="C1708" s="3" t="s">
        <v>3302</v>
      </c>
      <c r="D1708" s="3" t="s">
        <v>7412</v>
      </c>
      <c r="E1708" s="5">
        <v>8400</v>
      </c>
      <c r="F1708" s="5">
        <v>8685</v>
      </c>
      <c r="G1708" t="s">
        <v>8219</v>
      </c>
      <c r="H1708" t="s">
        <v>8227</v>
      </c>
      <c r="I1708" t="s">
        <v>8249</v>
      </c>
      <c r="J1708">
        <v>1481099176</v>
      </c>
      <c r="K1708">
        <v>1478507176</v>
      </c>
      <c r="L1708" t="b">
        <v>0</v>
      </c>
      <c r="M1708">
        <v>50</v>
      </c>
      <c r="N1708" t="b">
        <v>1</v>
      </c>
      <c r="O1708" t="s">
        <v>8271</v>
      </c>
      <c r="P1708" s="9">
        <f>IFERROR(F1708/M1708,"NULL")</f>
        <v>173.7</v>
      </c>
      <c r="Q1708" t="str">
        <f>LEFT(O1708,SEARCH("/",O1708,1)-1)</f>
        <v>theater</v>
      </c>
      <c r="R1708" t="str">
        <f>RIGHT(O1708,LEN(O1708)-SEARCH("/",O1708,1))</f>
        <v>plays</v>
      </c>
      <c r="S1708" s="17">
        <f>(((K1708/60)/60)/24)+DATE(1970,1,1)</f>
        <v>42681.35157407407</v>
      </c>
      <c r="T1708" s="15">
        <f>(((J1708/60)/60)/24)+DATE(1970,1,1)</f>
        <v>42711.35157407407</v>
      </c>
      <c r="U1708" t="b">
        <f>AND(L1708,N1708)</f>
        <v>0</v>
      </c>
    </row>
    <row r="1709" spans="1:21" ht="20" customHeight="1" x14ac:dyDescent="0.35">
      <c r="A1709" s="13">
        <f>F1709/E1709</f>
        <v>1.1588888888888889</v>
      </c>
      <c r="B1709">
        <v>3303</v>
      </c>
      <c r="C1709" s="3" t="s">
        <v>3303</v>
      </c>
      <c r="D1709" s="3" t="s">
        <v>7413</v>
      </c>
      <c r="E1709" s="5">
        <v>1800</v>
      </c>
      <c r="F1709" s="5">
        <v>2086</v>
      </c>
      <c r="G1709" t="s">
        <v>8219</v>
      </c>
      <c r="H1709" t="s">
        <v>8224</v>
      </c>
      <c r="I1709" t="s">
        <v>8246</v>
      </c>
      <c r="J1709">
        <v>1427553484</v>
      </c>
      <c r="K1709">
        <v>1424533084</v>
      </c>
      <c r="L1709" t="b">
        <v>0</v>
      </c>
      <c r="M1709">
        <v>35</v>
      </c>
      <c r="N1709" t="b">
        <v>1</v>
      </c>
      <c r="O1709" t="s">
        <v>8271</v>
      </c>
      <c r="P1709" s="9">
        <f>IFERROR(F1709/M1709,"NULL")</f>
        <v>59.6</v>
      </c>
      <c r="Q1709" t="str">
        <f>LEFT(O1709,SEARCH("/",O1709,1)-1)</f>
        <v>theater</v>
      </c>
      <c r="R1709" t="str">
        <f>RIGHT(O1709,LEN(O1709)-SEARCH("/",O1709,1))</f>
        <v>plays</v>
      </c>
      <c r="S1709" s="17">
        <f>(((K1709/60)/60)/24)+DATE(1970,1,1)</f>
        <v>42056.65143518518</v>
      </c>
      <c r="T1709" s="15">
        <f>(((J1709/60)/60)/24)+DATE(1970,1,1)</f>
        <v>42091.609768518523</v>
      </c>
      <c r="U1709" t="b">
        <f>AND(L1709,N1709)</f>
        <v>0</v>
      </c>
    </row>
    <row r="1710" spans="1:21" ht="20" customHeight="1" x14ac:dyDescent="0.35">
      <c r="A1710" s="13">
        <f>F1710/E1710</f>
        <v>1.0451666666666666</v>
      </c>
      <c r="B1710">
        <v>3304</v>
      </c>
      <c r="C1710" s="3" t="s">
        <v>3304</v>
      </c>
      <c r="D1710" s="3" t="s">
        <v>7414</v>
      </c>
      <c r="E1710" s="5">
        <v>15000</v>
      </c>
      <c r="F1710" s="5">
        <v>15677.5</v>
      </c>
      <c r="G1710" t="s">
        <v>8219</v>
      </c>
      <c r="H1710" t="s">
        <v>8224</v>
      </c>
      <c r="I1710" t="s">
        <v>8246</v>
      </c>
      <c r="J1710">
        <v>1482418752</v>
      </c>
      <c r="K1710">
        <v>1479826752</v>
      </c>
      <c r="L1710" t="b">
        <v>0</v>
      </c>
      <c r="M1710">
        <v>175</v>
      </c>
      <c r="N1710" t="b">
        <v>1</v>
      </c>
      <c r="O1710" t="s">
        <v>8271</v>
      </c>
      <c r="P1710" s="9">
        <f>IFERROR(F1710/M1710,"NULL")</f>
        <v>89.585714285714289</v>
      </c>
      <c r="Q1710" t="str">
        <f>LEFT(O1710,SEARCH("/",O1710,1)-1)</f>
        <v>theater</v>
      </c>
      <c r="R1710" t="str">
        <f>RIGHT(O1710,LEN(O1710)-SEARCH("/",O1710,1))</f>
        <v>plays</v>
      </c>
      <c r="S1710" s="17">
        <f>(((K1710/60)/60)/24)+DATE(1970,1,1)</f>
        <v>42696.624444444446</v>
      </c>
      <c r="T1710" s="15">
        <f>(((J1710/60)/60)/24)+DATE(1970,1,1)</f>
        <v>42726.624444444446</v>
      </c>
      <c r="U1710" t="b">
        <f>AND(L1710,N1710)</f>
        <v>0</v>
      </c>
    </row>
    <row r="1711" spans="1:21" ht="20" customHeight="1" x14ac:dyDescent="0.35">
      <c r="A1711" s="13">
        <f>F1711/E1711</f>
        <v>1.0202500000000001</v>
      </c>
      <c r="B1711">
        <v>3305</v>
      </c>
      <c r="C1711" s="3" t="s">
        <v>3305</v>
      </c>
      <c r="D1711" s="3" t="s">
        <v>7415</v>
      </c>
      <c r="E1711" s="5">
        <v>4000</v>
      </c>
      <c r="F1711" s="5">
        <v>4081</v>
      </c>
      <c r="G1711" t="s">
        <v>8219</v>
      </c>
      <c r="H1711" t="s">
        <v>8224</v>
      </c>
      <c r="I1711" t="s">
        <v>8246</v>
      </c>
      <c r="J1711">
        <v>1438374748</v>
      </c>
      <c r="K1711">
        <v>1435782748</v>
      </c>
      <c r="L1711" t="b">
        <v>0</v>
      </c>
      <c r="M1711">
        <v>20</v>
      </c>
      <c r="N1711" t="b">
        <v>1</v>
      </c>
      <c r="O1711" t="s">
        <v>8271</v>
      </c>
      <c r="P1711" s="9">
        <f>IFERROR(F1711/M1711,"NULL")</f>
        <v>204.05</v>
      </c>
      <c r="Q1711" t="str">
        <f>LEFT(O1711,SEARCH("/",O1711,1)-1)</f>
        <v>theater</v>
      </c>
      <c r="R1711" t="str">
        <f>RIGHT(O1711,LEN(O1711)-SEARCH("/",O1711,1))</f>
        <v>plays</v>
      </c>
      <c r="S1711" s="17">
        <f>(((K1711/60)/60)/24)+DATE(1970,1,1)</f>
        <v>42186.855879629627</v>
      </c>
      <c r="T1711" s="15">
        <f>(((J1711/60)/60)/24)+DATE(1970,1,1)</f>
        <v>42216.855879629627</v>
      </c>
      <c r="U1711" t="b">
        <f>AND(L1711,N1711)</f>
        <v>0</v>
      </c>
    </row>
    <row r="1712" spans="1:21" ht="20" customHeight="1" x14ac:dyDescent="0.35">
      <c r="A1712" s="13">
        <f>F1712/E1712</f>
        <v>1.7533333333333334</v>
      </c>
      <c r="B1712">
        <v>3306</v>
      </c>
      <c r="C1712" s="3" t="s">
        <v>3306</v>
      </c>
      <c r="D1712" s="3" t="s">
        <v>7416</v>
      </c>
      <c r="E1712" s="5">
        <v>1500</v>
      </c>
      <c r="F1712" s="5">
        <v>2630</v>
      </c>
      <c r="G1712" t="s">
        <v>8219</v>
      </c>
      <c r="H1712" t="s">
        <v>8224</v>
      </c>
      <c r="I1712" t="s">
        <v>8246</v>
      </c>
      <c r="J1712">
        <v>1465527600</v>
      </c>
      <c r="K1712">
        <v>1462252542</v>
      </c>
      <c r="L1712" t="b">
        <v>0</v>
      </c>
      <c r="M1712">
        <v>54</v>
      </c>
      <c r="N1712" t="b">
        <v>1</v>
      </c>
      <c r="O1712" t="s">
        <v>8271</v>
      </c>
      <c r="P1712" s="9">
        <f>IFERROR(F1712/M1712,"NULL")</f>
        <v>48.703703703703702</v>
      </c>
      <c r="Q1712" t="str">
        <f>LEFT(O1712,SEARCH("/",O1712,1)-1)</f>
        <v>theater</v>
      </c>
      <c r="R1712" t="str">
        <f>RIGHT(O1712,LEN(O1712)-SEARCH("/",O1712,1))</f>
        <v>plays</v>
      </c>
      <c r="S1712" s="17">
        <f>(((K1712/60)/60)/24)+DATE(1970,1,1)</f>
        <v>42493.219236111108</v>
      </c>
      <c r="T1712" s="15">
        <f>(((J1712/60)/60)/24)+DATE(1970,1,1)</f>
        <v>42531.125</v>
      </c>
      <c r="U1712" t="b">
        <f>AND(L1712,N1712)</f>
        <v>0</v>
      </c>
    </row>
    <row r="1713" spans="1:21" ht="20" customHeight="1" x14ac:dyDescent="0.35">
      <c r="A1713" s="13">
        <f>F1713/E1713</f>
        <v>1.0668</v>
      </c>
      <c r="B1713">
        <v>3307</v>
      </c>
      <c r="C1713" s="3" t="s">
        <v>3307</v>
      </c>
      <c r="D1713" s="3" t="s">
        <v>7417</v>
      </c>
      <c r="E1713" s="5">
        <v>1000</v>
      </c>
      <c r="F1713" s="5">
        <v>1066.8</v>
      </c>
      <c r="G1713" t="s">
        <v>8219</v>
      </c>
      <c r="H1713" t="s">
        <v>8224</v>
      </c>
      <c r="I1713" t="s">
        <v>8246</v>
      </c>
      <c r="J1713">
        <v>1463275339</v>
      </c>
      <c r="K1713">
        <v>1460683339</v>
      </c>
      <c r="L1713" t="b">
        <v>0</v>
      </c>
      <c r="M1713">
        <v>20</v>
      </c>
      <c r="N1713" t="b">
        <v>1</v>
      </c>
      <c r="O1713" t="s">
        <v>8271</v>
      </c>
      <c r="P1713" s="9">
        <f>IFERROR(F1713/M1713,"NULL")</f>
        <v>53.339999999999996</v>
      </c>
      <c r="Q1713" t="str">
        <f>LEFT(O1713,SEARCH("/",O1713,1)-1)</f>
        <v>theater</v>
      </c>
      <c r="R1713" t="str">
        <f>RIGHT(O1713,LEN(O1713)-SEARCH("/",O1713,1))</f>
        <v>plays</v>
      </c>
      <c r="S1713" s="17">
        <f>(((K1713/60)/60)/24)+DATE(1970,1,1)</f>
        <v>42475.057164351849</v>
      </c>
      <c r="T1713" s="15">
        <f>(((J1713/60)/60)/24)+DATE(1970,1,1)</f>
        <v>42505.057164351849</v>
      </c>
      <c r="U1713" t="b">
        <f>AND(L1713,N1713)</f>
        <v>0</v>
      </c>
    </row>
    <row r="1714" spans="1:21" ht="20" customHeight="1" x14ac:dyDescent="0.35">
      <c r="A1714" s="13">
        <f>F1714/E1714</f>
        <v>1.2228571428571429</v>
      </c>
      <c r="B1714">
        <v>3308</v>
      </c>
      <c r="C1714" s="3" t="s">
        <v>3308</v>
      </c>
      <c r="D1714" s="3" t="s">
        <v>7418</v>
      </c>
      <c r="E1714" s="5">
        <v>3500</v>
      </c>
      <c r="F1714" s="5">
        <v>4280</v>
      </c>
      <c r="G1714" t="s">
        <v>8219</v>
      </c>
      <c r="H1714" t="s">
        <v>8224</v>
      </c>
      <c r="I1714" t="s">
        <v>8246</v>
      </c>
      <c r="J1714">
        <v>1460581365</v>
      </c>
      <c r="K1714">
        <v>1458766965</v>
      </c>
      <c r="L1714" t="b">
        <v>0</v>
      </c>
      <c r="M1714">
        <v>57</v>
      </c>
      <c r="N1714" t="b">
        <v>1</v>
      </c>
      <c r="O1714" t="s">
        <v>8271</v>
      </c>
      <c r="P1714" s="9">
        <f>IFERROR(F1714/M1714,"NULL")</f>
        <v>75.087719298245617</v>
      </c>
      <c r="Q1714" t="str">
        <f>LEFT(O1714,SEARCH("/",O1714,1)-1)</f>
        <v>theater</v>
      </c>
      <c r="R1714" t="str">
        <f>RIGHT(O1714,LEN(O1714)-SEARCH("/",O1714,1))</f>
        <v>plays</v>
      </c>
      <c r="S1714" s="17">
        <f>(((K1714/60)/60)/24)+DATE(1970,1,1)</f>
        <v>42452.876909722225</v>
      </c>
      <c r="T1714" s="15">
        <f>(((J1714/60)/60)/24)+DATE(1970,1,1)</f>
        <v>42473.876909722225</v>
      </c>
      <c r="U1714" t="b">
        <f>AND(L1714,N1714)</f>
        <v>0</v>
      </c>
    </row>
    <row r="1715" spans="1:21" ht="20" customHeight="1" x14ac:dyDescent="0.35">
      <c r="A1715" s="13">
        <f>F1715/E1715</f>
        <v>1.5942857142857143</v>
      </c>
      <c r="B1715">
        <v>3309</v>
      </c>
      <c r="C1715" s="3" t="s">
        <v>3309</v>
      </c>
      <c r="D1715" s="3" t="s">
        <v>7419</v>
      </c>
      <c r="E1715" s="5">
        <v>350</v>
      </c>
      <c r="F1715" s="5">
        <v>558</v>
      </c>
      <c r="G1715" t="s">
        <v>8219</v>
      </c>
      <c r="H1715" t="s">
        <v>8225</v>
      </c>
      <c r="I1715" t="s">
        <v>8247</v>
      </c>
      <c r="J1715">
        <v>1476632178</v>
      </c>
      <c r="K1715">
        <v>1473953778</v>
      </c>
      <c r="L1715" t="b">
        <v>0</v>
      </c>
      <c r="M1715">
        <v>31</v>
      </c>
      <c r="N1715" t="b">
        <v>1</v>
      </c>
      <c r="O1715" t="s">
        <v>8271</v>
      </c>
      <c r="P1715" s="9">
        <f>IFERROR(F1715/M1715,"NULL")</f>
        <v>18</v>
      </c>
      <c r="Q1715" t="str">
        <f>LEFT(O1715,SEARCH("/",O1715,1)-1)</f>
        <v>theater</v>
      </c>
      <c r="R1715" t="str">
        <f>RIGHT(O1715,LEN(O1715)-SEARCH("/",O1715,1))</f>
        <v>plays</v>
      </c>
      <c r="S1715" s="17">
        <f>(((K1715/60)/60)/24)+DATE(1970,1,1)</f>
        <v>42628.650208333333</v>
      </c>
      <c r="T1715" s="15">
        <f>(((J1715/60)/60)/24)+DATE(1970,1,1)</f>
        <v>42659.650208333333</v>
      </c>
      <c r="U1715" t="b">
        <f>AND(L1715,N1715)</f>
        <v>0</v>
      </c>
    </row>
    <row r="1716" spans="1:21" ht="20" customHeight="1" x14ac:dyDescent="0.35">
      <c r="A1716" s="13">
        <f>F1716/E1716</f>
        <v>1.0007692307692309</v>
      </c>
      <c r="B1716">
        <v>3310</v>
      </c>
      <c r="C1716" s="3" t="s">
        <v>3310</v>
      </c>
      <c r="D1716" s="3" t="s">
        <v>7420</v>
      </c>
      <c r="E1716" s="5">
        <v>6500</v>
      </c>
      <c r="F1716" s="5">
        <v>6505</v>
      </c>
      <c r="G1716" t="s">
        <v>8219</v>
      </c>
      <c r="H1716" t="s">
        <v>8224</v>
      </c>
      <c r="I1716" t="s">
        <v>8246</v>
      </c>
      <c r="J1716">
        <v>1444169825</v>
      </c>
      <c r="K1716">
        <v>1441577825</v>
      </c>
      <c r="L1716" t="b">
        <v>0</v>
      </c>
      <c r="M1716">
        <v>31</v>
      </c>
      <c r="N1716" t="b">
        <v>1</v>
      </c>
      <c r="O1716" t="s">
        <v>8271</v>
      </c>
      <c r="P1716" s="9">
        <f>IFERROR(F1716/M1716,"NULL")</f>
        <v>209.83870967741936</v>
      </c>
      <c r="Q1716" t="str">
        <f>LEFT(O1716,SEARCH("/",O1716,1)-1)</f>
        <v>theater</v>
      </c>
      <c r="R1716" t="str">
        <f>RIGHT(O1716,LEN(O1716)-SEARCH("/",O1716,1))</f>
        <v>plays</v>
      </c>
      <c r="S1716" s="17">
        <f>(((K1716/60)/60)/24)+DATE(1970,1,1)</f>
        <v>42253.928530092591</v>
      </c>
      <c r="T1716" s="15">
        <f>(((J1716/60)/60)/24)+DATE(1970,1,1)</f>
        <v>42283.928530092591</v>
      </c>
      <c r="U1716" t="b">
        <f>AND(L1716,N1716)</f>
        <v>0</v>
      </c>
    </row>
    <row r="1717" spans="1:21" ht="20" customHeight="1" x14ac:dyDescent="0.35">
      <c r="A1717" s="13">
        <f>F1717/E1717</f>
        <v>1.0984</v>
      </c>
      <c r="B1717">
        <v>3311</v>
      </c>
      <c r="C1717" s="3" t="s">
        <v>3311</v>
      </c>
      <c r="D1717" s="3" t="s">
        <v>7421</v>
      </c>
      <c r="E1717" s="5">
        <v>2500</v>
      </c>
      <c r="F1717" s="5">
        <v>2746</v>
      </c>
      <c r="G1717" t="s">
        <v>8219</v>
      </c>
      <c r="H1717" t="s">
        <v>8224</v>
      </c>
      <c r="I1717" t="s">
        <v>8246</v>
      </c>
      <c r="J1717">
        <v>1445065210</v>
      </c>
      <c r="K1717">
        <v>1442473210</v>
      </c>
      <c r="L1717" t="b">
        <v>0</v>
      </c>
      <c r="M1717">
        <v>45</v>
      </c>
      <c r="N1717" t="b">
        <v>1</v>
      </c>
      <c r="O1717" t="s">
        <v>8271</v>
      </c>
      <c r="P1717" s="9">
        <f>IFERROR(F1717/M1717,"NULL")</f>
        <v>61.022222222222226</v>
      </c>
      <c r="Q1717" t="str">
        <f>LEFT(O1717,SEARCH("/",O1717,1)-1)</f>
        <v>theater</v>
      </c>
      <c r="R1717" t="str">
        <f>RIGHT(O1717,LEN(O1717)-SEARCH("/",O1717,1))</f>
        <v>plays</v>
      </c>
      <c r="S1717" s="17">
        <f>(((K1717/60)/60)/24)+DATE(1970,1,1)</f>
        <v>42264.29178240741</v>
      </c>
      <c r="T1717" s="15">
        <f>(((J1717/60)/60)/24)+DATE(1970,1,1)</f>
        <v>42294.29178240741</v>
      </c>
      <c r="U1717" t="b">
        <f>AND(L1717,N1717)</f>
        <v>0</v>
      </c>
    </row>
    <row r="1718" spans="1:21" ht="20" customHeight="1" x14ac:dyDescent="0.35">
      <c r="A1718" s="13">
        <f>F1718/E1718</f>
        <v>1.0004</v>
      </c>
      <c r="B1718">
        <v>3312</v>
      </c>
      <c r="C1718" s="3" t="s">
        <v>3312</v>
      </c>
      <c r="D1718" s="3" t="s">
        <v>7422</v>
      </c>
      <c r="E1718" s="5">
        <v>2500</v>
      </c>
      <c r="F1718" s="5">
        <v>2501</v>
      </c>
      <c r="G1718" t="s">
        <v>8219</v>
      </c>
      <c r="H1718" t="s">
        <v>8224</v>
      </c>
      <c r="I1718" t="s">
        <v>8246</v>
      </c>
      <c r="J1718">
        <v>1478901600</v>
      </c>
      <c r="K1718">
        <v>1477077946</v>
      </c>
      <c r="L1718" t="b">
        <v>0</v>
      </c>
      <c r="M1718">
        <v>41</v>
      </c>
      <c r="N1718" t="b">
        <v>1</v>
      </c>
      <c r="O1718" t="s">
        <v>8271</v>
      </c>
      <c r="P1718" s="9">
        <f>IFERROR(F1718/M1718,"NULL")</f>
        <v>61</v>
      </c>
      <c r="Q1718" t="str">
        <f>LEFT(O1718,SEARCH("/",O1718,1)-1)</f>
        <v>theater</v>
      </c>
      <c r="R1718" t="str">
        <f>RIGHT(O1718,LEN(O1718)-SEARCH("/",O1718,1))</f>
        <v>plays</v>
      </c>
      <c r="S1718" s="17">
        <f>(((K1718/60)/60)/24)+DATE(1970,1,1)</f>
        <v>42664.809560185182</v>
      </c>
      <c r="T1718" s="15">
        <f>(((J1718/60)/60)/24)+DATE(1970,1,1)</f>
        <v>42685.916666666672</v>
      </c>
      <c r="U1718" t="b">
        <f>AND(L1718,N1718)</f>
        <v>0</v>
      </c>
    </row>
    <row r="1719" spans="1:21" ht="20" customHeight="1" x14ac:dyDescent="0.35">
      <c r="A1719" s="13">
        <f>F1719/E1719</f>
        <v>1.1605000000000001</v>
      </c>
      <c r="B1719">
        <v>3313</v>
      </c>
      <c r="C1719" s="3" t="s">
        <v>3313</v>
      </c>
      <c r="D1719" s="3" t="s">
        <v>7423</v>
      </c>
      <c r="E1719" s="5">
        <v>2000</v>
      </c>
      <c r="F1719" s="5">
        <v>2321</v>
      </c>
      <c r="G1719" t="s">
        <v>8219</v>
      </c>
      <c r="H1719" t="s">
        <v>8224</v>
      </c>
      <c r="I1719" t="s">
        <v>8246</v>
      </c>
      <c r="J1719">
        <v>1453856400</v>
      </c>
      <c r="K1719">
        <v>1452664317</v>
      </c>
      <c r="L1719" t="b">
        <v>0</v>
      </c>
      <c r="M1719">
        <v>29</v>
      </c>
      <c r="N1719" t="b">
        <v>1</v>
      </c>
      <c r="O1719" t="s">
        <v>8271</v>
      </c>
      <c r="P1719" s="9">
        <f>IFERROR(F1719/M1719,"NULL")</f>
        <v>80.034482758620683</v>
      </c>
      <c r="Q1719" t="str">
        <f>LEFT(O1719,SEARCH("/",O1719,1)-1)</f>
        <v>theater</v>
      </c>
      <c r="R1719" t="str">
        <f>RIGHT(O1719,LEN(O1719)-SEARCH("/",O1719,1))</f>
        <v>plays</v>
      </c>
      <c r="S1719" s="17">
        <f>(((K1719/60)/60)/24)+DATE(1970,1,1)</f>
        <v>42382.244409722218</v>
      </c>
      <c r="T1719" s="15">
        <f>(((J1719/60)/60)/24)+DATE(1970,1,1)</f>
        <v>42396.041666666672</v>
      </c>
      <c r="U1719" t="b">
        <f>AND(L1719,N1719)</f>
        <v>0</v>
      </c>
    </row>
    <row r="1720" spans="1:21" ht="20" customHeight="1" x14ac:dyDescent="0.35">
      <c r="A1720" s="13">
        <f>F1720/E1720</f>
        <v>2.1074999999999999</v>
      </c>
      <c r="B1720">
        <v>3314</v>
      </c>
      <c r="C1720" s="3" t="s">
        <v>3314</v>
      </c>
      <c r="D1720" s="3" t="s">
        <v>7424</v>
      </c>
      <c r="E1720" s="5">
        <v>800</v>
      </c>
      <c r="F1720" s="5">
        <v>1686</v>
      </c>
      <c r="G1720" t="s">
        <v>8219</v>
      </c>
      <c r="H1720" t="s">
        <v>8225</v>
      </c>
      <c r="I1720" t="s">
        <v>8247</v>
      </c>
      <c r="J1720">
        <v>1431115500</v>
      </c>
      <c r="K1720">
        <v>1428733511</v>
      </c>
      <c r="L1720" t="b">
        <v>0</v>
      </c>
      <c r="M1720">
        <v>58</v>
      </c>
      <c r="N1720" t="b">
        <v>1</v>
      </c>
      <c r="O1720" t="s">
        <v>8271</v>
      </c>
      <c r="P1720" s="9">
        <f>IFERROR(F1720/M1720,"NULL")</f>
        <v>29.068965517241381</v>
      </c>
      <c r="Q1720" t="str">
        <f>LEFT(O1720,SEARCH("/",O1720,1)-1)</f>
        <v>theater</v>
      </c>
      <c r="R1720" t="str">
        <f>RIGHT(O1720,LEN(O1720)-SEARCH("/",O1720,1))</f>
        <v>plays</v>
      </c>
      <c r="S1720" s="17">
        <f>(((K1720/60)/60)/24)+DATE(1970,1,1)</f>
        <v>42105.267488425925</v>
      </c>
      <c r="T1720" s="15">
        <f>(((J1720/60)/60)/24)+DATE(1970,1,1)</f>
        <v>42132.836805555555</v>
      </c>
      <c r="U1720" t="b">
        <f>AND(L1720,N1720)</f>
        <v>0</v>
      </c>
    </row>
    <row r="1721" spans="1:21" ht="20" customHeight="1" x14ac:dyDescent="0.35">
      <c r="A1721" s="13">
        <f>F1721/E1721</f>
        <v>1.1000000000000001</v>
      </c>
      <c r="B1721">
        <v>3315</v>
      </c>
      <c r="C1721" s="3" t="s">
        <v>3315</v>
      </c>
      <c r="D1721" s="3" t="s">
        <v>7425</v>
      </c>
      <c r="E1721" s="5">
        <v>4000</v>
      </c>
      <c r="F1721" s="5">
        <v>4400</v>
      </c>
      <c r="G1721" t="s">
        <v>8219</v>
      </c>
      <c r="H1721" t="s">
        <v>8225</v>
      </c>
      <c r="I1721" t="s">
        <v>8247</v>
      </c>
      <c r="J1721">
        <v>1462519041</v>
      </c>
      <c r="K1721">
        <v>1459927041</v>
      </c>
      <c r="L1721" t="b">
        <v>0</v>
      </c>
      <c r="M1721">
        <v>89</v>
      </c>
      <c r="N1721" t="b">
        <v>1</v>
      </c>
      <c r="O1721" t="s">
        <v>8271</v>
      </c>
      <c r="P1721" s="9">
        <f>IFERROR(F1721/M1721,"NULL")</f>
        <v>49.438202247191015</v>
      </c>
      <c r="Q1721" t="str">
        <f>LEFT(O1721,SEARCH("/",O1721,1)-1)</f>
        <v>theater</v>
      </c>
      <c r="R1721" t="str">
        <f>RIGHT(O1721,LEN(O1721)-SEARCH("/",O1721,1))</f>
        <v>plays</v>
      </c>
      <c r="S1721" s="17">
        <f>(((K1721/60)/60)/24)+DATE(1970,1,1)</f>
        <v>42466.303715277783</v>
      </c>
      <c r="T1721" s="15">
        <f>(((J1721/60)/60)/24)+DATE(1970,1,1)</f>
        <v>42496.303715277783</v>
      </c>
      <c r="U1721" t="b">
        <f>AND(L1721,N1721)</f>
        <v>0</v>
      </c>
    </row>
    <row r="1722" spans="1:21" ht="20" customHeight="1" x14ac:dyDescent="0.35">
      <c r="A1722" s="13">
        <f>F1722/E1722</f>
        <v>1.0008673425918038</v>
      </c>
      <c r="B1722">
        <v>3316</v>
      </c>
      <c r="C1722" s="3" t="s">
        <v>3316</v>
      </c>
      <c r="D1722" s="3" t="s">
        <v>7426</v>
      </c>
      <c r="E1722" s="5">
        <v>11737</v>
      </c>
      <c r="F1722" s="5">
        <v>11747.18</v>
      </c>
      <c r="G1722" t="s">
        <v>8219</v>
      </c>
      <c r="H1722" t="s">
        <v>8224</v>
      </c>
      <c r="I1722" t="s">
        <v>8246</v>
      </c>
      <c r="J1722">
        <v>1407506040</v>
      </c>
      <c r="K1722">
        <v>1404680075</v>
      </c>
      <c r="L1722" t="b">
        <v>0</v>
      </c>
      <c r="M1722">
        <v>125</v>
      </c>
      <c r="N1722" t="b">
        <v>1</v>
      </c>
      <c r="O1722" t="s">
        <v>8271</v>
      </c>
      <c r="P1722" s="9">
        <f>IFERROR(F1722/M1722,"NULL")</f>
        <v>93.977440000000001</v>
      </c>
      <c r="Q1722" t="str">
        <f>LEFT(O1722,SEARCH("/",O1722,1)-1)</f>
        <v>theater</v>
      </c>
      <c r="R1722" t="str">
        <f>RIGHT(O1722,LEN(O1722)-SEARCH("/",O1722,1))</f>
        <v>plays</v>
      </c>
      <c r="S1722" s="17">
        <f>(((K1722/60)/60)/24)+DATE(1970,1,1)</f>
        <v>41826.871238425927</v>
      </c>
      <c r="T1722" s="15">
        <f>(((J1722/60)/60)/24)+DATE(1970,1,1)</f>
        <v>41859.57916666667</v>
      </c>
      <c r="U1722" t="b">
        <f>AND(L1722,N1722)</f>
        <v>0</v>
      </c>
    </row>
    <row r="1723" spans="1:21" ht="20" customHeight="1" x14ac:dyDescent="0.35">
      <c r="A1723" s="13">
        <f>F1723/E1723</f>
        <v>1.0619047619047619</v>
      </c>
      <c r="B1723">
        <v>3317</v>
      </c>
      <c r="C1723" s="3" t="s">
        <v>3317</v>
      </c>
      <c r="D1723" s="3" t="s">
        <v>7427</v>
      </c>
      <c r="E1723" s="5">
        <v>1050</v>
      </c>
      <c r="F1723" s="5">
        <v>1115</v>
      </c>
      <c r="G1723" t="s">
        <v>8219</v>
      </c>
      <c r="H1723" t="s">
        <v>8224</v>
      </c>
      <c r="I1723" t="s">
        <v>8246</v>
      </c>
      <c r="J1723">
        <v>1465347424</v>
      </c>
      <c r="K1723">
        <v>1462755424</v>
      </c>
      <c r="L1723" t="b">
        <v>0</v>
      </c>
      <c r="M1723">
        <v>18</v>
      </c>
      <c r="N1723" t="b">
        <v>1</v>
      </c>
      <c r="O1723" t="s">
        <v>8271</v>
      </c>
      <c r="P1723" s="9">
        <f>IFERROR(F1723/M1723,"NULL")</f>
        <v>61.944444444444443</v>
      </c>
      <c r="Q1723" t="str">
        <f>LEFT(O1723,SEARCH("/",O1723,1)-1)</f>
        <v>theater</v>
      </c>
      <c r="R1723" t="str">
        <f>RIGHT(O1723,LEN(O1723)-SEARCH("/",O1723,1))</f>
        <v>plays</v>
      </c>
      <c r="S1723" s="17">
        <f>(((K1723/60)/60)/24)+DATE(1970,1,1)</f>
        <v>42499.039629629624</v>
      </c>
      <c r="T1723" s="15">
        <f>(((J1723/60)/60)/24)+DATE(1970,1,1)</f>
        <v>42529.039629629624</v>
      </c>
      <c r="U1723" t="b">
        <f>AND(L1723,N1723)</f>
        <v>0</v>
      </c>
    </row>
    <row r="1724" spans="1:21" ht="20" customHeight="1" x14ac:dyDescent="0.35">
      <c r="A1724" s="13">
        <f>F1724/E1724</f>
        <v>1.256</v>
      </c>
      <c r="B1724">
        <v>3318</v>
      </c>
      <c r="C1724" s="3" t="s">
        <v>3318</v>
      </c>
      <c r="D1724" s="3" t="s">
        <v>7428</v>
      </c>
      <c r="E1724" s="5">
        <v>2000</v>
      </c>
      <c r="F1724" s="5">
        <v>2512</v>
      </c>
      <c r="G1724" t="s">
        <v>8219</v>
      </c>
      <c r="H1724" t="s">
        <v>8229</v>
      </c>
      <c r="I1724" t="s">
        <v>8251</v>
      </c>
      <c r="J1724">
        <v>1460341800</v>
      </c>
      <c r="K1724">
        <v>1456902893</v>
      </c>
      <c r="L1724" t="b">
        <v>0</v>
      </c>
      <c r="M1724">
        <v>32</v>
      </c>
      <c r="N1724" t="b">
        <v>1</v>
      </c>
      <c r="O1724" t="s">
        <v>8271</v>
      </c>
      <c r="P1724" s="9">
        <f>IFERROR(F1724/M1724,"NULL")</f>
        <v>78.5</v>
      </c>
      <c r="Q1724" t="str">
        <f>LEFT(O1724,SEARCH("/",O1724,1)-1)</f>
        <v>theater</v>
      </c>
      <c r="R1724" t="str">
        <f>RIGHT(O1724,LEN(O1724)-SEARCH("/",O1724,1))</f>
        <v>plays</v>
      </c>
      <c r="S1724" s="17">
        <f>(((K1724/60)/60)/24)+DATE(1970,1,1)</f>
        <v>42431.302002314813</v>
      </c>
      <c r="T1724" s="15">
        <f>(((J1724/60)/60)/24)+DATE(1970,1,1)</f>
        <v>42471.104166666672</v>
      </c>
      <c r="U1724" t="b">
        <f>AND(L1724,N1724)</f>
        <v>0</v>
      </c>
    </row>
    <row r="1725" spans="1:21" ht="20" customHeight="1" x14ac:dyDescent="0.35">
      <c r="A1725" s="13">
        <f>F1725/E1725</f>
        <v>1.08</v>
      </c>
      <c r="B1725">
        <v>3319</v>
      </c>
      <c r="C1725" s="3" t="s">
        <v>3319</v>
      </c>
      <c r="D1725" s="3" t="s">
        <v>7429</v>
      </c>
      <c r="E1725" s="5">
        <v>500</v>
      </c>
      <c r="F1725" s="5">
        <v>540</v>
      </c>
      <c r="G1725" t="s">
        <v>8219</v>
      </c>
      <c r="H1725" t="s">
        <v>8225</v>
      </c>
      <c r="I1725" t="s">
        <v>8247</v>
      </c>
      <c r="J1725">
        <v>1422712986</v>
      </c>
      <c r="K1725">
        <v>1418824986</v>
      </c>
      <c r="L1725" t="b">
        <v>0</v>
      </c>
      <c r="M1725">
        <v>16</v>
      </c>
      <c r="N1725" t="b">
        <v>1</v>
      </c>
      <c r="O1725" t="s">
        <v>8271</v>
      </c>
      <c r="P1725" s="9">
        <f>IFERROR(F1725/M1725,"NULL")</f>
        <v>33.75</v>
      </c>
      <c r="Q1725" t="str">
        <f>LEFT(O1725,SEARCH("/",O1725,1)-1)</f>
        <v>theater</v>
      </c>
      <c r="R1725" t="str">
        <f>RIGHT(O1725,LEN(O1725)-SEARCH("/",O1725,1))</f>
        <v>plays</v>
      </c>
      <c r="S1725" s="17">
        <f>(((K1725/60)/60)/24)+DATE(1970,1,1)</f>
        <v>41990.585486111115</v>
      </c>
      <c r="T1725" s="15">
        <f>(((J1725/60)/60)/24)+DATE(1970,1,1)</f>
        <v>42035.585486111115</v>
      </c>
      <c r="U1725" t="b">
        <f>AND(L1725,N1725)</f>
        <v>0</v>
      </c>
    </row>
    <row r="1726" spans="1:21" ht="20" customHeight="1" x14ac:dyDescent="0.35">
      <c r="A1726" s="13">
        <f>F1726/E1726</f>
        <v>1.01</v>
      </c>
      <c r="B1726">
        <v>3320</v>
      </c>
      <c r="C1726" s="3" t="s">
        <v>3320</v>
      </c>
      <c r="D1726" s="3" t="s">
        <v>7430</v>
      </c>
      <c r="E1726" s="5">
        <v>2500</v>
      </c>
      <c r="F1726" s="5">
        <v>2525</v>
      </c>
      <c r="G1726" t="s">
        <v>8219</v>
      </c>
      <c r="H1726" t="s">
        <v>8224</v>
      </c>
      <c r="I1726" t="s">
        <v>8246</v>
      </c>
      <c r="J1726">
        <v>1466557557</v>
      </c>
      <c r="K1726">
        <v>1463965557</v>
      </c>
      <c r="L1726" t="b">
        <v>0</v>
      </c>
      <c r="M1726">
        <v>38</v>
      </c>
      <c r="N1726" t="b">
        <v>1</v>
      </c>
      <c r="O1726" t="s">
        <v>8271</v>
      </c>
      <c r="P1726" s="9">
        <f>IFERROR(F1726/M1726,"NULL")</f>
        <v>66.44736842105263</v>
      </c>
      <c r="Q1726" t="str">
        <f>LEFT(O1726,SEARCH("/",O1726,1)-1)</f>
        <v>theater</v>
      </c>
      <c r="R1726" t="str">
        <f>RIGHT(O1726,LEN(O1726)-SEARCH("/",O1726,1))</f>
        <v>plays</v>
      </c>
      <c r="S1726" s="17">
        <f>(((K1726/60)/60)/24)+DATE(1970,1,1)</f>
        <v>42513.045798611114</v>
      </c>
      <c r="T1726" s="15">
        <f>(((J1726/60)/60)/24)+DATE(1970,1,1)</f>
        <v>42543.045798611114</v>
      </c>
      <c r="U1726" t="b">
        <f>AND(L1726,N1726)</f>
        <v>0</v>
      </c>
    </row>
    <row r="1727" spans="1:21" ht="20" customHeight="1" x14ac:dyDescent="0.35">
      <c r="A1727" s="13">
        <f>F1727/E1727</f>
        <v>1.0740000000000001</v>
      </c>
      <c r="B1727">
        <v>3321</v>
      </c>
      <c r="C1727" s="3" t="s">
        <v>3321</v>
      </c>
      <c r="D1727" s="3" t="s">
        <v>7431</v>
      </c>
      <c r="E1727" s="5">
        <v>500</v>
      </c>
      <c r="F1727" s="5">
        <v>537</v>
      </c>
      <c r="G1727" t="s">
        <v>8219</v>
      </c>
      <c r="H1727" t="s">
        <v>8224</v>
      </c>
      <c r="I1727" t="s">
        <v>8246</v>
      </c>
      <c r="J1727">
        <v>1413431940</v>
      </c>
      <c r="K1727">
        <v>1412216665</v>
      </c>
      <c r="L1727" t="b">
        <v>0</v>
      </c>
      <c r="M1727">
        <v>15</v>
      </c>
      <c r="N1727" t="b">
        <v>1</v>
      </c>
      <c r="O1727" t="s">
        <v>8271</v>
      </c>
      <c r="P1727" s="9">
        <f>IFERROR(F1727/M1727,"NULL")</f>
        <v>35.799999999999997</v>
      </c>
      <c r="Q1727" t="str">
        <f>LEFT(O1727,SEARCH("/",O1727,1)-1)</f>
        <v>theater</v>
      </c>
      <c r="R1727" t="str">
        <f>RIGHT(O1727,LEN(O1727)-SEARCH("/",O1727,1))</f>
        <v>plays</v>
      </c>
      <c r="S1727" s="17">
        <f>(((K1727/60)/60)/24)+DATE(1970,1,1)</f>
        <v>41914.100289351853</v>
      </c>
      <c r="T1727" s="15">
        <f>(((J1727/60)/60)/24)+DATE(1970,1,1)</f>
        <v>41928.165972222225</v>
      </c>
      <c r="U1727" t="b">
        <f>AND(L1727,N1727)</f>
        <v>0</v>
      </c>
    </row>
    <row r="1728" spans="1:21" ht="20" customHeight="1" x14ac:dyDescent="0.35">
      <c r="A1728" s="13">
        <f>F1728/E1728</f>
        <v>1.0151515151515151</v>
      </c>
      <c r="B1728">
        <v>3322</v>
      </c>
      <c r="C1728" s="3" t="s">
        <v>3322</v>
      </c>
      <c r="D1728" s="3" t="s">
        <v>7432</v>
      </c>
      <c r="E1728" s="5">
        <v>3300</v>
      </c>
      <c r="F1728" s="5">
        <v>3350</v>
      </c>
      <c r="G1728" t="s">
        <v>8219</v>
      </c>
      <c r="H1728" t="s">
        <v>8224</v>
      </c>
      <c r="I1728" t="s">
        <v>8246</v>
      </c>
      <c r="J1728">
        <v>1466567700</v>
      </c>
      <c r="K1728">
        <v>1464653696</v>
      </c>
      <c r="L1728" t="b">
        <v>0</v>
      </c>
      <c r="M1728">
        <v>23</v>
      </c>
      <c r="N1728" t="b">
        <v>1</v>
      </c>
      <c r="O1728" t="s">
        <v>8271</v>
      </c>
      <c r="P1728" s="9">
        <f>IFERROR(F1728/M1728,"NULL")</f>
        <v>145.65217391304347</v>
      </c>
      <c r="Q1728" t="str">
        <f>LEFT(O1728,SEARCH("/",O1728,1)-1)</f>
        <v>theater</v>
      </c>
      <c r="R1728" t="str">
        <f>RIGHT(O1728,LEN(O1728)-SEARCH("/",O1728,1))</f>
        <v>plays</v>
      </c>
      <c r="S1728" s="17">
        <f>(((K1728/60)/60)/24)+DATE(1970,1,1)</f>
        <v>42521.010370370372</v>
      </c>
      <c r="T1728" s="15">
        <f>(((J1728/60)/60)/24)+DATE(1970,1,1)</f>
        <v>42543.163194444445</v>
      </c>
      <c r="U1728" t="b">
        <f>AND(L1728,N1728)</f>
        <v>0</v>
      </c>
    </row>
    <row r="1729" spans="1:21" ht="20" customHeight="1" x14ac:dyDescent="0.35">
      <c r="A1729" s="13">
        <f>F1729/E1729</f>
        <v>1.2589999999999999</v>
      </c>
      <c r="B1729">
        <v>3323</v>
      </c>
      <c r="C1729" s="3" t="s">
        <v>3323</v>
      </c>
      <c r="D1729" s="3" t="s">
        <v>7433</v>
      </c>
      <c r="E1729" s="5">
        <v>1000</v>
      </c>
      <c r="F1729" s="5">
        <v>1259</v>
      </c>
      <c r="G1729" t="s">
        <v>8219</v>
      </c>
      <c r="H1729" t="s">
        <v>8225</v>
      </c>
      <c r="I1729" t="s">
        <v>8247</v>
      </c>
      <c r="J1729">
        <v>1474793208</v>
      </c>
      <c r="K1729">
        <v>1472201208</v>
      </c>
      <c r="L1729" t="b">
        <v>0</v>
      </c>
      <c r="M1729">
        <v>49</v>
      </c>
      <c r="N1729" t="b">
        <v>1</v>
      </c>
      <c r="O1729" t="s">
        <v>8271</v>
      </c>
      <c r="P1729" s="9">
        <f>IFERROR(F1729/M1729,"NULL")</f>
        <v>25.693877551020407</v>
      </c>
      <c r="Q1729" t="str">
        <f>LEFT(O1729,SEARCH("/",O1729,1)-1)</f>
        <v>theater</v>
      </c>
      <c r="R1729" t="str">
        <f>RIGHT(O1729,LEN(O1729)-SEARCH("/",O1729,1))</f>
        <v>plays</v>
      </c>
      <c r="S1729" s="17">
        <f>(((K1729/60)/60)/24)+DATE(1970,1,1)</f>
        <v>42608.36583333333</v>
      </c>
      <c r="T1729" s="15">
        <f>(((J1729/60)/60)/24)+DATE(1970,1,1)</f>
        <v>42638.36583333333</v>
      </c>
      <c r="U1729" t="b">
        <f>AND(L1729,N1729)</f>
        <v>0</v>
      </c>
    </row>
    <row r="1730" spans="1:21" ht="20" customHeight="1" x14ac:dyDescent="0.35">
      <c r="A1730" s="13">
        <f>F1730/E1730</f>
        <v>1.0166666666666666</v>
      </c>
      <c r="B1730">
        <v>3324</v>
      </c>
      <c r="C1730" s="3" t="s">
        <v>3324</v>
      </c>
      <c r="D1730" s="3" t="s">
        <v>7434</v>
      </c>
      <c r="E1730" s="5">
        <v>1500</v>
      </c>
      <c r="F1730" s="5">
        <v>1525</v>
      </c>
      <c r="G1730" t="s">
        <v>8219</v>
      </c>
      <c r="H1730" t="s">
        <v>8241</v>
      </c>
      <c r="I1730" t="s">
        <v>8249</v>
      </c>
      <c r="J1730">
        <v>1465135190</v>
      </c>
      <c r="K1730">
        <v>1463925590</v>
      </c>
      <c r="L1730" t="b">
        <v>0</v>
      </c>
      <c r="M1730">
        <v>10</v>
      </c>
      <c r="N1730" t="b">
        <v>1</v>
      </c>
      <c r="O1730" t="s">
        <v>8271</v>
      </c>
      <c r="P1730" s="9">
        <f>IFERROR(F1730/M1730,"NULL")</f>
        <v>152.5</v>
      </c>
      <c r="Q1730" t="str">
        <f>LEFT(O1730,SEARCH("/",O1730,1)-1)</f>
        <v>theater</v>
      </c>
      <c r="R1730" t="str">
        <f>RIGHT(O1730,LEN(O1730)-SEARCH("/",O1730,1))</f>
        <v>plays</v>
      </c>
      <c r="S1730" s="17">
        <f>(((K1730/60)/60)/24)+DATE(1970,1,1)</f>
        <v>42512.58321759259</v>
      </c>
      <c r="T1730" s="15">
        <f>(((J1730/60)/60)/24)+DATE(1970,1,1)</f>
        <v>42526.58321759259</v>
      </c>
      <c r="U1730" t="b">
        <f>AND(L1730,N1730)</f>
        <v>0</v>
      </c>
    </row>
    <row r="1731" spans="1:21" ht="20" customHeight="1" x14ac:dyDescent="0.35">
      <c r="A1731" s="13">
        <f>F1731/E1731</f>
        <v>1.125</v>
      </c>
      <c r="B1731">
        <v>3325</v>
      </c>
      <c r="C1731" s="3" t="s">
        <v>3325</v>
      </c>
      <c r="D1731" s="3" t="s">
        <v>7435</v>
      </c>
      <c r="E1731" s="5">
        <v>400</v>
      </c>
      <c r="F1731" s="5">
        <v>450</v>
      </c>
      <c r="G1731" t="s">
        <v>8219</v>
      </c>
      <c r="H1731" t="s">
        <v>8225</v>
      </c>
      <c r="I1731" t="s">
        <v>8247</v>
      </c>
      <c r="J1731">
        <v>1428256277</v>
      </c>
      <c r="K1731">
        <v>1425235877</v>
      </c>
      <c r="L1731" t="b">
        <v>0</v>
      </c>
      <c r="M1731">
        <v>15</v>
      </c>
      <c r="N1731" t="b">
        <v>1</v>
      </c>
      <c r="O1731" t="s">
        <v>8271</v>
      </c>
      <c r="P1731" s="9">
        <f>IFERROR(F1731/M1731,"NULL")</f>
        <v>30</v>
      </c>
      <c r="Q1731" t="str">
        <f>LEFT(O1731,SEARCH("/",O1731,1)-1)</f>
        <v>theater</v>
      </c>
      <c r="R1731" t="str">
        <f>RIGHT(O1731,LEN(O1731)-SEARCH("/",O1731,1))</f>
        <v>plays</v>
      </c>
      <c r="S1731" s="17">
        <f>(((K1731/60)/60)/24)+DATE(1970,1,1)</f>
        <v>42064.785613425927</v>
      </c>
      <c r="T1731" s="15">
        <f>(((J1731/60)/60)/24)+DATE(1970,1,1)</f>
        <v>42099.743946759263</v>
      </c>
      <c r="U1731" t="b">
        <f>AND(L1731,N1731)</f>
        <v>0</v>
      </c>
    </row>
    <row r="1732" spans="1:21" ht="20" customHeight="1" x14ac:dyDescent="0.35">
      <c r="A1732" s="13">
        <f>F1732/E1732</f>
        <v>1.0137499999999999</v>
      </c>
      <c r="B1732">
        <v>3326</v>
      </c>
      <c r="C1732" s="3" t="s">
        <v>3326</v>
      </c>
      <c r="D1732" s="3" t="s">
        <v>7436</v>
      </c>
      <c r="E1732" s="5">
        <v>8000</v>
      </c>
      <c r="F1732" s="5">
        <v>8110</v>
      </c>
      <c r="G1732" t="s">
        <v>8219</v>
      </c>
      <c r="H1732" t="s">
        <v>8224</v>
      </c>
      <c r="I1732" t="s">
        <v>8246</v>
      </c>
      <c r="J1732">
        <v>1425830905</v>
      </c>
      <c r="K1732">
        <v>1423242505</v>
      </c>
      <c r="L1732" t="b">
        <v>0</v>
      </c>
      <c r="M1732">
        <v>57</v>
      </c>
      <c r="N1732" t="b">
        <v>1</v>
      </c>
      <c r="O1732" t="s">
        <v>8271</v>
      </c>
      <c r="P1732" s="9">
        <f>IFERROR(F1732/M1732,"NULL")</f>
        <v>142.28070175438597</v>
      </c>
      <c r="Q1732" t="str">
        <f>LEFT(O1732,SEARCH("/",O1732,1)-1)</f>
        <v>theater</v>
      </c>
      <c r="R1732" t="str">
        <f>RIGHT(O1732,LEN(O1732)-SEARCH("/",O1732,1))</f>
        <v>plays</v>
      </c>
      <c r="S1732" s="17">
        <f>(((K1732/60)/60)/24)+DATE(1970,1,1)</f>
        <v>42041.714178240742</v>
      </c>
      <c r="T1732" s="15">
        <f>(((J1732/60)/60)/24)+DATE(1970,1,1)</f>
        <v>42071.67251157407</v>
      </c>
      <c r="U1732" t="b">
        <f>AND(L1732,N1732)</f>
        <v>0</v>
      </c>
    </row>
    <row r="1733" spans="1:21" ht="20" customHeight="1" x14ac:dyDescent="0.35">
      <c r="A1733" s="13">
        <f>F1733/E1733</f>
        <v>1.0125</v>
      </c>
      <c r="B1733">
        <v>3327</v>
      </c>
      <c r="C1733" s="3" t="s">
        <v>3327</v>
      </c>
      <c r="D1733" s="3" t="s">
        <v>7437</v>
      </c>
      <c r="E1733" s="5">
        <v>800</v>
      </c>
      <c r="F1733" s="5">
        <v>810</v>
      </c>
      <c r="G1733" t="s">
        <v>8219</v>
      </c>
      <c r="H1733" t="s">
        <v>8225</v>
      </c>
      <c r="I1733" t="s">
        <v>8247</v>
      </c>
      <c r="J1733">
        <v>1462697966</v>
      </c>
      <c r="K1733">
        <v>1460105966</v>
      </c>
      <c r="L1733" t="b">
        <v>0</v>
      </c>
      <c r="M1733">
        <v>33</v>
      </c>
      <c r="N1733" t="b">
        <v>1</v>
      </c>
      <c r="O1733" t="s">
        <v>8271</v>
      </c>
      <c r="P1733" s="9">
        <f>IFERROR(F1733/M1733,"NULL")</f>
        <v>24.545454545454547</v>
      </c>
      <c r="Q1733" t="str">
        <f>LEFT(O1733,SEARCH("/",O1733,1)-1)</f>
        <v>theater</v>
      </c>
      <c r="R1733" t="str">
        <f>RIGHT(O1733,LEN(O1733)-SEARCH("/",O1733,1))</f>
        <v>plays</v>
      </c>
      <c r="S1733" s="17">
        <f>(((K1733/60)/60)/24)+DATE(1970,1,1)</f>
        <v>42468.374606481477</v>
      </c>
      <c r="T1733" s="15">
        <f>(((J1733/60)/60)/24)+DATE(1970,1,1)</f>
        <v>42498.374606481477</v>
      </c>
      <c r="U1733" t="b">
        <f>AND(L1733,N1733)</f>
        <v>0</v>
      </c>
    </row>
    <row r="1734" spans="1:21" ht="20" customHeight="1" x14ac:dyDescent="0.35">
      <c r="A1734" s="13">
        <f>F1734/E1734</f>
        <v>1.4638888888888888</v>
      </c>
      <c r="B1734">
        <v>3328</v>
      </c>
      <c r="C1734" s="3" t="s">
        <v>3328</v>
      </c>
      <c r="D1734" s="3" t="s">
        <v>7438</v>
      </c>
      <c r="E1734" s="5">
        <v>1800</v>
      </c>
      <c r="F1734" s="5">
        <v>2635</v>
      </c>
      <c r="G1734" t="s">
        <v>8219</v>
      </c>
      <c r="H1734" t="s">
        <v>8224</v>
      </c>
      <c r="I1734" t="s">
        <v>8246</v>
      </c>
      <c r="J1734">
        <v>1404522000</v>
      </c>
      <c r="K1734">
        <v>1404308883</v>
      </c>
      <c r="L1734" t="b">
        <v>0</v>
      </c>
      <c r="M1734">
        <v>9</v>
      </c>
      <c r="N1734" t="b">
        <v>1</v>
      </c>
      <c r="O1734" t="s">
        <v>8271</v>
      </c>
      <c r="P1734" s="9">
        <f>IFERROR(F1734/M1734,"NULL")</f>
        <v>292.77777777777777</v>
      </c>
      <c r="Q1734" t="str">
        <f>LEFT(O1734,SEARCH("/",O1734,1)-1)</f>
        <v>theater</v>
      </c>
      <c r="R1734" t="str">
        <f>RIGHT(O1734,LEN(O1734)-SEARCH("/",O1734,1))</f>
        <v>plays</v>
      </c>
      <c r="S1734" s="17">
        <f>(((K1734/60)/60)/24)+DATE(1970,1,1)</f>
        <v>41822.57503472222</v>
      </c>
      <c r="T1734" s="15">
        <f>(((J1734/60)/60)/24)+DATE(1970,1,1)</f>
        <v>41825.041666666664</v>
      </c>
      <c r="U1734" t="b">
        <f>AND(L1734,N1734)</f>
        <v>0</v>
      </c>
    </row>
    <row r="1735" spans="1:21" ht="20" customHeight="1" x14ac:dyDescent="0.35">
      <c r="A1735" s="13">
        <f>F1735/E1735</f>
        <v>1.1679999999999999</v>
      </c>
      <c r="B1735">
        <v>3329</v>
      </c>
      <c r="C1735" s="3" t="s">
        <v>3329</v>
      </c>
      <c r="D1735" s="3" t="s">
        <v>7439</v>
      </c>
      <c r="E1735" s="5">
        <v>1000</v>
      </c>
      <c r="F1735" s="5">
        <v>1168</v>
      </c>
      <c r="G1735" t="s">
        <v>8219</v>
      </c>
      <c r="H1735" t="s">
        <v>8225</v>
      </c>
      <c r="I1735" t="s">
        <v>8247</v>
      </c>
      <c r="J1735">
        <v>1406502000</v>
      </c>
      <c r="K1735">
        <v>1405583108</v>
      </c>
      <c r="L1735" t="b">
        <v>0</v>
      </c>
      <c r="M1735">
        <v>26</v>
      </c>
      <c r="N1735" t="b">
        <v>1</v>
      </c>
      <c r="O1735" t="s">
        <v>8271</v>
      </c>
      <c r="P1735" s="9">
        <f>IFERROR(F1735/M1735,"NULL")</f>
        <v>44.92307692307692</v>
      </c>
      <c r="Q1735" t="str">
        <f>LEFT(O1735,SEARCH("/",O1735,1)-1)</f>
        <v>theater</v>
      </c>
      <c r="R1735" t="str">
        <f>RIGHT(O1735,LEN(O1735)-SEARCH("/",O1735,1))</f>
        <v>plays</v>
      </c>
      <c r="S1735" s="17">
        <f>(((K1735/60)/60)/24)+DATE(1970,1,1)</f>
        <v>41837.323009259257</v>
      </c>
      <c r="T1735" s="15">
        <f>(((J1735/60)/60)/24)+DATE(1970,1,1)</f>
        <v>41847.958333333336</v>
      </c>
      <c r="U1735" t="b">
        <f>AND(L1735,N1735)</f>
        <v>0</v>
      </c>
    </row>
    <row r="1736" spans="1:21" ht="20" customHeight="1" x14ac:dyDescent="0.35">
      <c r="A1736" s="13">
        <f>F1736/E1736</f>
        <v>1.0626666666666666</v>
      </c>
      <c r="B1736">
        <v>3330</v>
      </c>
      <c r="C1736" s="3" t="s">
        <v>3330</v>
      </c>
      <c r="D1736" s="3" t="s">
        <v>7440</v>
      </c>
      <c r="E1736" s="5">
        <v>1500</v>
      </c>
      <c r="F1736" s="5">
        <v>1594</v>
      </c>
      <c r="G1736" t="s">
        <v>8219</v>
      </c>
      <c r="H1736" t="s">
        <v>8225</v>
      </c>
      <c r="I1736" t="s">
        <v>8247</v>
      </c>
      <c r="J1736">
        <v>1427919468</v>
      </c>
      <c r="K1736">
        <v>1425331068</v>
      </c>
      <c r="L1736" t="b">
        <v>0</v>
      </c>
      <c r="M1736">
        <v>69</v>
      </c>
      <c r="N1736" t="b">
        <v>1</v>
      </c>
      <c r="O1736" t="s">
        <v>8271</v>
      </c>
      <c r="P1736" s="9">
        <f>IFERROR(F1736/M1736,"NULL")</f>
        <v>23.10144927536232</v>
      </c>
      <c r="Q1736" t="str">
        <f>LEFT(O1736,SEARCH("/",O1736,1)-1)</f>
        <v>theater</v>
      </c>
      <c r="R1736" t="str">
        <f>RIGHT(O1736,LEN(O1736)-SEARCH("/",O1736,1))</f>
        <v>plays</v>
      </c>
      <c r="S1736" s="17">
        <f>(((K1736/60)/60)/24)+DATE(1970,1,1)</f>
        <v>42065.887361111112</v>
      </c>
      <c r="T1736" s="15">
        <f>(((J1736/60)/60)/24)+DATE(1970,1,1)</f>
        <v>42095.845694444448</v>
      </c>
      <c r="U1736" t="b">
        <f>AND(L1736,N1736)</f>
        <v>0</v>
      </c>
    </row>
    <row r="1737" spans="1:21" ht="20" customHeight="1" x14ac:dyDescent="0.35">
      <c r="A1737" s="13">
        <f>F1737/E1737</f>
        <v>1.0451999999999999</v>
      </c>
      <c r="B1737">
        <v>3331</v>
      </c>
      <c r="C1737" s="3" t="s">
        <v>3331</v>
      </c>
      <c r="D1737" s="3" t="s">
        <v>7441</v>
      </c>
      <c r="E1737" s="5">
        <v>5000</v>
      </c>
      <c r="F1737" s="5">
        <v>5226</v>
      </c>
      <c r="G1737" t="s">
        <v>8219</v>
      </c>
      <c r="H1737" t="s">
        <v>8224</v>
      </c>
      <c r="I1737" t="s">
        <v>8246</v>
      </c>
      <c r="J1737">
        <v>1444149886</v>
      </c>
      <c r="K1737">
        <v>1441125886</v>
      </c>
      <c r="L1737" t="b">
        <v>0</v>
      </c>
      <c r="M1737">
        <v>65</v>
      </c>
      <c r="N1737" t="b">
        <v>1</v>
      </c>
      <c r="O1737" t="s">
        <v>8271</v>
      </c>
      <c r="P1737" s="9">
        <f>IFERROR(F1737/M1737,"NULL")</f>
        <v>80.400000000000006</v>
      </c>
      <c r="Q1737" t="str">
        <f>LEFT(O1737,SEARCH("/",O1737,1)-1)</f>
        <v>theater</v>
      </c>
      <c r="R1737" t="str">
        <f>RIGHT(O1737,LEN(O1737)-SEARCH("/",O1737,1))</f>
        <v>plays</v>
      </c>
      <c r="S1737" s="17">
        <f>(((K1737/60)/60)/24)+DATE(1970,1,1)</f>
        <v>42248.697754629626</v>
      </c>
      <c r="T1737" s="15">
        <f>(((J1737/60)/60)/24)+DATE(1970,1,1)</f>
        <v>42283.697754629626</v>
      </c>
      <c r="U1737" t="b">
        <f>AND(L1737,N1737)</f>
        <v>0</v>
      </c>
    </row>
    <row r="1738" spans="1:21" ht="20" customHeight="1" x14ac:dyDescent="0.35">
      <c r="A1738" s="13">
        <f>F1738/E1738</f>
        <v>1</v>
      </c>
      <c r="B1738">
        <v>3332</v>
      </c>
      <c r="C1738" s="3" t="s">
        <v>3332</v>
      </c>
      <c r="D1738" s="3" t="s">
        <v>7442</v>
      </c>
      <c r="E1738" s="5">
        <v>6000</v>
      </c>
      <c r="F1738" s="5">
        <v>6000</v>
      </c>
      <c r="G1738" t="s">
        <v>8219</v>
      </c>
      <c r="H1738" t="s">
        <v>8224</v>
      </c>
      <c r="I1738" t="s">
        <v>8246</v>
      </c>
      <c r="J1738">
        <v>1405802330</v>
      </c>
      <c r="K1738">
        <v>1403210330</v>
      </c>
      <c r="L1738" t="b">
        <v>0</v>
      </c>
      <c r="M1738">
        <v>83</v>
      </c>
      <c r="N1738" t="b">
        <v>1</v>
      </c>
      <c r="O1738" t="s">
        <v>8271</v>
      </c>
      <c r="P1738" s="9">
        <f>IFERROR(F1738/M1738,"NULL")</f>
        <v>72.289156626506028</v>
      </c>
      <c r="Q1738" t="str">
        <f>LEFT(O1738,SEARCH("/",O1738,1)-1)</f>
        <v>theater</v>
      </c>
      <c r="R1738" t="str">
        <f>RIGHT(O1738,LEN(O1738)-SEARCH("/",O1738,1))</f>
        <v>plays</v>
      </c>
      <c r="S1738" s="17">
        <f>(((K1738/60)/60)/24)+DATE(1970,1,1)</f>
        <v>41809.860300925924</v>
      </c>
      <c r="T1738" s="15">
        <f>(((J1738/60)/60)/24)+DATE(1970,1,1)</f>
        <v>41839.860300925924</v>
      </c>
      <c r="U1738" t="b">
        <f>AND(L1738,N1738)</f>
        <v>0</v>
      </c>
    </row>
    <row r="1739" spans="1:21" ht="20" customHeight="1" x14ac:dyDescent="0.35">
      <c r="A1739" s="13">
        <f>F1739/E1739</f>
        <v>1.0457142857142858</v>
      </c>
      <c r="B1739">
        <v>3333</v>
      </c>
      <c r="C1739" s="3" t="s">
        <v>3333</v>
      </c>
      <c r="D1739" s="3" t="s">
        <v>7443</v>
      </c>
      <c r="E1739" s="5">
        <v>3500</v>
      </c>
      <c r="F1739" s="5">
        <v>3660</v>
      </c>
      <c r="G1739" t="s">
        <v>8219</v>
      </c>
      <c r="H1739" t="s">
        <v>8224</v>
      </c>
      <c r="I1739" t="s">
        <v>8246</v>
      </c>
      <c r="J1739">
        <v>1434384880</v>
      </c>
      <c r="K1739">
        <v>1432484080</v>
      </c>
      <c r="L1739" t="b">
        <v>0</v>
      </c>
      <c r="M1739">
        <v>111</v>
      </c>
      <c r="N1739" t="b">
        <v>1</v>
      </c>
      <c r="O1739" t="s">
        <v>8271</v>
      </c>
      <c r="P1739" s="9">
        <f>IFERROR(F1739/M1739,"NULL")</f>
        <v>32.972972972972975</v>
      </c>
      <c r="Q1739" t="str">
        <f>LEFT(O1739,SEARCH("/",O1739,1)-1)</f>
        <v>theater</v>
      </c>
      <c r="R1739" t="str">
        <f>RIGHT(O1739,LEN(O1739)-SEARCH("/",O1739,1))</f>
        <v>plays</v>
      </c>
      <c r="S1739" s="17">
        <f>(((K1739/60)/60)/24)+DATE(1970,1,1)</f>
        <v>42148.676851851851</v>
      </c>
      <c r="T1739" s="15">
        <f>(((J1739/60)/60)/24)+DATE(1970,1,1)</f>
        <v>42170.676851851851</v>
      </c>
      <c r="U1739" t="b">
        <f>AND(L1739,N1739)</f>
        <v>0</v>
      </c>
    </row>
    <row r="1740" spans="1:21" ht="20" customHeight="1" x14ac:dyDescent="0.35">
      <c r="A1740" s="13">
        <f>F1740/E1740</f>
        <v>1.3862051149573753</v>
      </c>
      <c r="B1740">
        <v>3334</v>
      </c>
      <c r="C1740" s="3" t="s">
        <v>3334</v>
      </c>
      <c r="D1740" s="3" t="s">
        <v>7444</v>
      </c>
      <c r="E1740" s="5">
        <v>3871</v>
      </c>
      <c r="F1740" s="5">
        <v>5366</v>
      </c>
      <c r="G1740" t="s">
        <v>8219</v>
      </c>
      <c r="H1740" t="s">
        <v>8224</v>
      </c>
      <c r="I1740" t="s">
        <v>8246</v>
      </c>
      <c r="J1740">
        <v>1438259422</v>
      </c>
      <c r="K1740">
        <v>1435667422</v>
      </c>
      <c r="L1740" t="b">
        <v>0</v>
      </c>
      <c r="M1740">
        <v>46</v>
      </c>
      <c r="N1740" t="b">
        <v>1</v>
      </c>
      <c r="O1740" t="s">
        <v>8271</v>
      </c>
      <c r="P1740" s="9">
        <f>IFERROR(F1740/M1740,"NULL")</f>
        <v>116.65217391304348</v>
      </c>
      <c r="Q1740" t="str">
        <f>LEFT(O1740,SEARCH("/",O1740,1)-1)</f>
        <v>theater</v>
      </c>
      <c r="R1740" t="str">
        <f>RIGHT(O1740,LEN(O1740)-SEARCH("/",O1740,1))</f>
        <v>plays</v>
      </c>
      <c r="S1740" s="17">
        <f>(((K1740/60)/60)/24)+DATE(1970,1,1)</f>
        <v>42185.521087962959</v>
      </c>
      <c r="T1740" s="15">
        <f>(((J1740/60)/60)/24)+DATE(1970,1,1)</f>
        <v>42215.521087962959</v>
      </c>
      <c r="U1740" t="b">
        <f>AND(L1740,N1740)</f>
        <v>0</v>
      </c>
    </row>
    <row r="1741" spans="1:21" ht="20" customHeight="1" x14ac:dyDescent="0.35">
      <c r="A1741" s="13">
        <f>F1741/E1741</f>
        <v>1.0032000000000001</v>
      </c>
      <c r="B1741">
        <v>3335</v>
      </c>
      <c r="C1741" s="3" t="s">
        <v>3335</v>
      </c>
      <c r="D1741" s="3" t="s">
        <v>7445</v>
      </c>
      <c r="E1741" s="5">
        <v>5000</v>
      </c>
      <c r="F1741" s="5">
        <v>5016</v>
      </c>
      <c r="G1741" t="s">
        <v>8219</v>
      </c>
      <c r="H1741" t="s">
        <v>8225</v>
      </c>
      <c r="I1741" t="s">
        <v>8247</v>
      </c>
      <c r="J1741">
        <v>1407106800</v>
      </c>
      <c r="K1741">
        <v>1404749446</v>
      </c>
      <c r="L1741" t="b">
        <v>0</v>
      </c>
      <c r="M1741">
        <v>63</v>
      </c>
      <c r="N1741" t="b">
        <v>1</v>
      </c>
      <c r="O1741" t="s">
        <v>8271</v>
      </c>
      <c r="P1741" s="9">
        <f>IFERROR(F1741/M1741,"NULL")</f>
        <v>79.61904761904762</v>
      </c>
      <c r="Q1741" t="str">
        <f>LEFT(O1741,SEARCH("/",O1741,1)-1)</f>
        <v>theater</v>
      </c>
      <c r="R1741" t="str">
        <f>RIGHT(O1741,LEN(O1741)-SEARCH("/",O1741,1))</f>
        <v>plays</v>
      </c>
      <c r="S1741" s="17">
        <f>(((K1741/60)/60)/24)+DATE(1970,1,1)</f>
        <v>41827.674143518518</v>
      </c>
      <c r="T1741" s="15">
        <f>(((J1741/60)/60)/24)+DATE(1970,1,1)</f>
        <v>41854.958333333336</v>
      </c>
      <c r="U1741" t="b">
        <f>AND(L1741,N1741)</f>
        <v>0</v>
      </c>
    </row>
    <row r="1742" spans="1:21" ht="20" customHeight="1" x14ac:dyDescent="0.35">
      <c r="A1742" s="13">
        <f>F1742/E1742</f>
        <v>1</v>
      </c>
      <c r="B1742">
        <v>3336</v>
      </c>
      <c r="C1742" s="3" t="s">
        <v>3336</v>
      </c>
      <c r="D1742" s="3" t="s">
        <v>7446</v>
      </c>
      <c r="E1742" s="5">
        <v>250</v>
      </c>
      <c r="F1742" s="5">
        <v>250</v>
      </c>
      <c r="G1742" t="s">
        <v>8219</v>
      </c>
      <c r="H1742" t="s">
        <v>8225</v>
      </c>
      <c r="I1742" t="s">
        <v>8247</v>
      </c>
      <c r="J1742">
        <v>1459845246</v>
      </c>
      <c r="K1742">
        <v>1457429646</v>
      </c>
      <c r="L1742" t="b">
        <v>0</v>
      </c>
      <c r="M1742">
        <v>9</v>
      </c>
      <c r="N1742" t="b">
        <v>1</v>
      </c>
      <c r="O1742" t="s">
        <v>8271</v>
      </c>
      <c r="P1742" s="9">
        <f>IFERROR(F1742/M1742,"NULL")</f>
        <v>27.777777777777779</v>
      </c>
      <c r="Q1742" t="str">
        <f>LEFT(O1742,SEARCH("/",O1742,1)-1)</f>
        <v>theater</v>
      </c>
      <c r="R1742" t="str">
        <f>RIGHT(O1742,LEN(O1742)-SEARCH("/",O1742,1))</f>
        <v>plays</v>
      </c>
      <c r="S1742" s="17">
        <f>(((K1742/60)/60)/24)+DATE(1970,1,1)</f>
        <v>42437.398680555561</v>
      </c>
      <c r="T1742" s="15">
        <f>(((J1742/60)/60)/24)+DATE(1970,1,1)</f>
        <v>42465.35701388889</v>
      </c>
      <c r="U1742" t="b">
        <f>AND(L1742,N1742)</f>
        <v>0</v>
      </c>
    </row>
    <row r="1743" spans="1:21" ht="20" customHeight="1" x14ac:dyDescent="0.35">
      <c r="A1743" s="13">
        <f>F1743/E1743</f>
        <v>1.1020000000000001</v>
      </c>
      <c r="B1743">
        <v>3337</v>
      </c>
      <c r="C1743" s="3" t="s">
        <v>3337</v>
      </c>
      <c r="D1743" s="3" t="s">
        <v>7447</v>
      </c>
      <c r="E1743" s="5">
        <v>2500</v>
      </c>
      <c r="F1743" s="5">
        <v>2755</v>
      </c>
      <c r="G1743" t="s">
        <v>8219</v>
      </c>
      <c r="H1743" t="s">
        <v>8225</v>
      </c>
      <c r="I1743" t="s">
        <v>8247</v>
      </c>
      <c r="J1743">
        <v>1412974800</v>
      </c>
      <c r="K1743">
        <v>1411109167</v>
      </c>
      <c r="L1743" t="b">
        <v>0</v>
      </c>
      <c r="M1743">
        <v>34</v>
      </c>
      <c r="N1743" t="b">
        <v>1</v>
      </c>
      <c r="O1743" t="s">
        <v>8271</v>
      </c>
      <c r="P1743" s="9">
        <f>IFERROR(F1743/M1743,"NULL")</f>
        <v>81.029411764705884</v>
      </c>
      <c r="Q1743" t="str">
        <f>LEFT(O1743,SEARCH("/",O1743,1)-1)</f>
        <v>theater</v>
      </c>
      <c r="R1743" t="str">
        <f>RIGHT(O1743,LEN(O1743)-SEARCH("/",O1743,1))</f>
        <v>plays</v>
      </c>
      <c r="S1743" s="17">
        <f>(((K1743/60)/60)/24)+DATE(1970,1,1)</f>
        <v>41901.282025462962</v>
      </c>
      <c r="T1743" s="15">
        <f>(((J1743/60)/60)/24)+DATE(1970,1,1)</f>
        <v>41922.875</v>
      </c>
      <c r="U1743" t="b">
        <f>AND(L1743,N1743)</f>
        <v>0</v>
      </c>
    </row>
    <row r="1744" spans="1:21" ht="20" customHeight="1" x14ac:dyDescent="0.35">
      <c r="A1744" s="13">
        <f>F1744/E1744</f>
        <v>1.0218</v>
      </c>
      <c r="B1744">
        <v>3338</v>
      </c>
      <c r="C1744" s="3" t="s">
        <v>3338</v>
      </c>
      <c r="D1744" s="3" t="s">
        <v>7448</v>
      </c>
      <c r="E1744" s="5">
        <v>15000</v>
      </c>
      <c r="F1744" s="5">
        <v>15327</v>
      </c>
      <c r="G1744" t="s">
        <v>8219</v>
      </c>
      <c r="H1744" t="s">
        <v>8224</v>
      </c>
      <c r="I1744" t="s">
        <v>8246</v>
      </c>
      <c r="J1744">
        <v>1487944080</v>
      </c>
      <c r="K1744">
        <v>1486129680</v>
      </c>
      <c r="L1744" t="b">
        <v>0</v>
      </c>
      <c r="M1744">
        <v>112</v>
      </c>
      <c r="N1744" t="b">
        <v>1</v>
      </c>
      <c r="O1744" t="s">
        <v>8271</v>
      </c>
      <c r="P1744" s="9">
        <f>IFERROR(F1744/M1744,"NULL")</f>
        <v>136.84821428571428</v>
      </c>
      <c r="Q1744" t="str">
        <f>LEFT(O1744,SEARCH("/",O1744,1)-1)</f>
        <v>theater</v>
      </c>
      <c r="R1744" t="str">
        <f>RIGHT(O1744,LEN(O1744)-SEARCH("/",O1744,1))</f>
        <v>plays</v>
      </c>
      <c r="S1744" s="17">
        <f>(((K1744/60)/60)/24)+DATE(1970,1,1)</f>
        <v>42769.574999999997</v>
      </c>
      <c r="T1744" s="15">
        <f>(((J1744/60)/60)/24)+DATE(1970,1,1)</f>
        <v>42790.574999999997</v>
      </c>
      <c r="U1744" t="b">
        <f>AND(L1744,N1744)</f>
        <v>0</v>
      </c>
    </row>
    <row r="1745" spans="1:21" ht="20" customHeight="1" x14ac:dyDescent="0.35">
      <c r="A1745" s="13">
        <f>F1745/E1745</f>
        <v>1.0435000000000001</v>
      </c>
      <c r="B1745">
        <v>3339</v>
      </c>
      <c r="C1745" s="3" t="s">
        <v>3339</v>
      </c>
      <c r="D1745" s="3" t="s">
        <v>7449</v>
      </c>
      <c r="E1745" s="5">
        <v>8000</v>
      </c>
      <c r="F1745" s="5">
        <v>8348</v>
      </c>
      <c r="G1745" t="s">
        <v>8219</v>
      </c>
      <c r="H1745" t="s">
        <v>8224</v>
      </c>
      <c r="I1745" t="s">
        <v>8246</v>
      </c>
      <c r="J1745">
        <v>1469721518</v>
      </c>
      <c r="K1745">
        <v>1467129518</v>
      </c>
      <c r="L1745" t="b">
        <v>0</v>
      </c>
      <c r="M1745">
        <v>47</v>
      </c>
      <c r="N1745" t="b">
        <v>1</v>
      </c>
      <c r="O1745" t="s">
        <v>8271</v>
      </c>
      <c r="P1745" s="9">
        <f>IFERROR(F1745/M1745,"NULL")</f>
        <v>177.61702127659575</v>
      </c>
      <c r="Q1745" t="str">
        <f>LEFT(O1745,SEARCH("/",O1745,1)-1)</f>
        <v>theater</v>
      </c>
      <c r="R1745" t="str">
        <f>RIGHT(O1745,LEN(O1745)-SEARCH("/",O1745,1))</f>
        <v>plays</v>
      </c>
      <c r="S1745" s="17">
        <f>(((K1745/60)/60)/24)+DATE(1970,1,1)</f>
        <v>42549.665717592594</v>
      </c>
      <c r="T1745" s="15">
        <f>(((J1745/60)/60)/24)+DATE(1970,1,1)</f>
        <v>42579.665717592594</v>
      </c>
      <c r="U1745" t="b">
        <f>AND(L1745,N1745)</f>
        <v>0</v>
      </c>
    </row>
    <row r="1746" spans="1:21" ht="20" customHeight="1" x14ac:dyDescent="0.35">
      <c r="A1746" s="13">
        <f>F1746/E1746</f>
        <v>1.3816666666666666</v>
      </c>
      <c r="B1746">
        <v>3340</v>
      </c>
      <c r="C1746" s="3" t="s">
        <v>3340</v>
      </c>
      <c r="D1746" s="3" t="s">
        <v>7450</v>
      </c>
      <c r="E1746" s="5">
        <v>3000</v>
      </c>
      <c r="F1746" s="5">
        <v>4145</v>
      </c>
      <c r="G1746" t="s">
        <v>8219</v>
      </c>
      <c r="H1746" t="s">
        <v>8224</v>
      </c>
      <c r="I1746" t="s">
        <v>8246</v>
      </c>
      <c r="J1746">
        <v>1481066554</v>
      </c>
      <c r="K1746">
        <v>1478906554</v>
      </c>
      <c r="L1746" t="b">
        <v>0</v>
      </c>
      <c r="M1746">
        <v>38</v>
      </c>
      <c r="N1746" t="b">
        <v>1</v>
      </c>
      <c r="O1746" t="s">
        <v>8271</v>
      </c>
      <c r="P1746" s="9">
        <f>IFERROR(F1746/M1746,"NULL")</f>
        <v>109.07894736842105</v>
      </c>
      <c r="Q1746" t="str">
        <f>LEFT(O1746,SEARCH("/",O1746,1)-1)</f>
        <v>theater</v>
      </c>
      <c r="R1746" t="str">
        <f>RIGHT(O1746,LEN(O1746)-SEARCH("/",O1746,1))</f>
        <v>plays</v>
      </c>
      <c r="S1746" s="17">
        <f>(((K1746/60)/60)/24)+DATE(1970,1,1)</f>
        <v>42685.974004629628</v>
      </c>
      <c r="T1746" s="15">
        <f>(((J1746/60)/60)/24)+DATE(1970,1,1)</f>
        <v>42710.974004629628</v>
      </c>
      <c r="U1746" t="b">
        <f>AND(L1746,N1746)</f>
        <v>0</v>
      </c>
    </row>
    <row r="1747" spans="1:21" ht="20" customHeight="1" x14ac:dyDescent="0.35">
      <c r="A1747" s="13">
        <f>F1747/E1747</f>
        <v>1</v>
      </c>
      <c r="B1747">
        <v>3341</v>
      </c>
      <c r="C1747" s="3" t="s">
        <v>3341</v>
      </c>
      <c r="D1747" s="3" t="s">
        <v>7451</v>
      </c>
      <c r="E1747" s="5">
        <v>3350</v>
      </c>
      <c r="F1747" s="5">
        <v>3350</v>
      </c>
      <c r="G1747" t="s">
        <v>8219</v>
      </c>
      <c r="H1747" t="s">
        <v>8225</v>
      </c>
      <c r="I1747" t="s">
        <v>8247</v>
      </c>
      <c r="J1747">
        <v>1465750800</v>
      </c>
      <c r="K1747">
        <v>1463771421</v>
      </c>
      <c r="L1747" t="b">
        <v>0</v>
      </c>
      <c r="M1747">
        <v>28</v>
      </c>
      <c r="N1747" t="b">
        <v>1</v>
      </c>
      <c r="O1747" t="s">
        <v>8271</v>
      </c>
      <c r="P1747" s="9">
        <f>IFERROR(F1747/M1747,"NULL")</f>
        <v>119.64285714285714</v>
      </c>
      <c r="Q1747" t="str">
        <f>LEFT(O1747,SEARCH("/",O1747,1)-1)</f>
        <v>theater</v>
      </c>
      <c r="R1747" t="str">
        <f>RIGHT(O1747,LEN(O1747)-SEARCH("/",O1747,1))</f>
        <v>plays</v>
      </c>
      <c r="S1747" s="17">
        <f>(((K1747/60)/60)/24)+DATE(1970,1,1)</f>
        <v>42510.798854166671</v>
      </c>
      <c r="T1747" s="15">
        <f>(((J1747/60)/60)/24)+DATE(1970,1,1)</f>
        <v>42533.708333333328</v>
      </c>
      <c r="U1747" t="b">
        <f>AND(L1747,N1747)</f>
        <v>0</v>
      </c>
    </row>
    <row r="1748" spans="1:21" ht="20" customHeight="1" x14ac:dyDescent="0.35">
      <c r="A1748" s="13">
        <f>F1748/E1748</f>
        <v>1.0166666666666666</v>
      </c>
      <c r="B1748">
        <v>3342</v>
      </c>
      <c r="C1748" s="3" t="s">
        <v>3342</v>
      </c>
      <c r="D1748" s="3" t="s">
        <v>7452</v>
      </c>
      <c r="E1748" s="5">
        <v>6000</v>
      </c>
      <c r="F1748" s="5">
        <v>6100</v>
      </c>
      <c r="G1748" t="s">
        <v>8219</v>
      </c>
      <c r="H1748" t="s">
        <v>8224</v>
      </c>
      <c r="I1748" t="s">
        <v>8246</v>
      </c>
      <c r="J1748">
        <v>1427864340</v>
      </c>
      <c r="K1748">
        <v>1425020810</v>
      </c>
      <c r="L1748" t="b">
        <v>0</v>
      </c>
      <c r="M1748">
        <v>78</v>
      </c>
      <c r="N1748" t="b">
        <v>1</v>
      </c>
      <c r="O1748" t="s">
        <v>8271</v>
      </c>
      <c r="P1748" s="9">
        <f>IFERROR(F1748/M1748,"NULL")</f>
        <v>78.205128205128204</v>
      </c>
      <c r="Q1748" t="str">
        <f>LEFT(O1748,SEARCH("/",O1748,1)-1)</f>
        <v>theater</v>
      </c>
      <c r="R1748" t="str">
        <f>RIGHT(O1748,LEN(O1748)-SEARCH("/",O1748,1))</f>
        <v>plays</v>
      </c>
      <c r="S1748" s="17">
        <f>(((K1748/60)/60)/24)+DATE(1970,1,1)</f>
        <v>42062.296412037031</v>
      </c>
      <c r="T1748" s="15">
        <f>(((J1748/60)/60)/24)+DATE(1970,1,1)</f>
        <v>42095.207638888889</v>
      </c>
      <c r="U1748" t="b">
        <f>AND(L1748,N1748)</f>
        <v>0</v>
      </c>
    </row>
    <row r="1749" spans="1:21" ht="20" customHeight="1" x14ac:dyDescent="0.35">
      <c r="A1749" s="13">
        <f>F1749/E1749</f>
        <v>1.7142857142857142</v>
      </c>
      <c r="B1749">
        <v>3343</v>
      </c>
      <c r="C1749" s="3" t="s">
        <v>3343</v>
      </c>
      <c r="D1749" s="3" t="s">
        <v>7453</v>
      </c>
      <c r="E1749" s="5">
        <v>700</v>
      </c>
      <c r="F1749" s="5">
        <v>1200</v>
      </c>
      <c r="G1749" t="s">
        <v>8219</v>
      </c>
      <c r="H1749" t="s">
        <v>8225</v>
      </c>
      <c r="I1749" t="s">
        <v>8247</v>
      </c>
      <c r="J1749">
        <v>1460553480</v>
      </c>
      <c r="K1749">
        <v>1458770384</v>
      </c>
      <c r="L1749" t="b">
        <v>0</v>
      </c>
      <c r="M1749">
        <v>23</v>
      </c>
      <c r="N1749" t="b">
        <v>1</v>
      </c>
      <c r="O1749" t="s">
        <v>8271</v>
      </c>
      <c r="P1749" s="9">
        <f>IFERROR(F1749/M1749,"NULL")</f>
        <v>52.173913043478258</v>
      </c>
      <c r="Q1749" t="str">
        <f>LEFT(O1749,SEARCH("/",O1749,1)-1)</f>
        <v>theater</v>
      </c>
      <c r="R1749" t="str">
        <f>RIGHT(O1749,LEN(O1749)-SEARCH("/",O1749,1))</f>
        <v>plays</v>
      </c>
      <c r="S1749" s="17">
        <f>(((K1749/60)/60)/24)+DATE(1970,1,1)</f>
        <v>42452.916481481487</v>
      </c>
      <c r="T1749" s="15">
        <f>(((J1749/60)/60)/24)+DATE(1970,1,1)</f>
        <v>42473.554166666669</v>
      </c>
      <c r="U1749" t="b">
        <f>AND(L1749,N1749)</f>
        <v>0</v>
      </c>
    </row>
    <row r="1750" spans="1:21" ht="20" customHeight="1" x14ac:dyDescent="0.35">
      <c r="A1750" s="13">
        <f>F1750/E1750</f>
        <v>1.0144444444444445</v>
      </c>
      <c r="B1750">
        <v>3344</v>
      </c>
      <c r="C1750" s="3" t="s">
        <v>3344</v>
      </c>
      <c r="D1750" s="3" t="s">
        <v>7454</v>
      </c>
      <c r="E1750" s="5">
        <v>4500</v>
      </c>
      <c r="F1750" s="5">
        <v>4565</v>
      </c>
      <c r="G1750" t="s">
        <v>8219</v>
      </c>
      <c r="H1750" t="s">
        <v>8224</v>
      </c>
      <c r="I1750" t="s">
        <v>8246</v>
      </c>
      <c r="J1750">
        <v>1409374093</v>
      </c>
      <c r="K1750">
        <v>1406782093</v>
      </c>
      <c r="L1750" t="b">
        <v>0</v>
      </c>
      <c r="M1750">
        <v>40</v>
      </c>
      <c r="N1750" t="b">
        <v>1</v>
      </c>
      <c r="O1750" t="s">
        <v>8271</v>
      </c>
      <c r="P1750" s="9">
        <f>IFERROR(F1750/M1750,"NULL")</f>
        <v>114.125</v>
      </c>
      <c r="Q1750" t="str">
        <f>LEFT(O1750,SEARCH("/",O1750,1)-1)</f>
        <v>theater</v>
      </c>
      <c r="R1750" t="str">
        <f>RIGHT(O1750,LEN(O1750)-SEARCH("/",O1750,1))</f>
        <v>plays</v>
      </c>
      <c r="S1750" s="17">
        <f>(((K1750/60)/60)/24)+DATE(1970,1,1)</f>
        <v>41851.200150462959</v>
      </c>
      <c r="T1750" s="15">
        <f>(((J1750/60)/60)/24)+DATE(1970,1,1)</f>
        <v>41881.200150462959</v>
      </c>
      <c r="U1750" t="b">
        <f>AND(L1750,N1750)</f>
        <v>0</v>
      </c>
    </row>
    <row r="1751" spans="1:21" ht="20" customHeight="1" x14ac:dyDescent="0.35">
      <c r="A1751" s="13">
        <f>F1751/E1751</f>
        <v>1.3</v>
      </c>
      <c r="B1751">
        <v>3345</v>
      </c>
      <c r="C1751" s="3" t="s">
        <v>3345</v>
      </c>
      <c r="D1751" s="3" t="s">
        <v>7455</v>
      </c>
      <c r="E1751" s="5">
        <v>500</v>
      </c>
      <c r="F1751" s="5">
        <v>650</v>
      </c>
      <c r="G1751" t="s">
        <v>8219</v>
      </c>
      <c r="H1751" t="s">
        <v>8224</v>
      </c>
      <c r="I1751" t="s">
        <v>8246</v>
      </c>
      <c r="J1751">
        <v>1429317420</v>
      </c>
      <c r="K1751">
        <v>1424226768</v>
      </c>
      <c r="L1751" t="b">
        <v>0</v>
      </c>
      <c r="M1751">
        <v>13</v>
      </c>
      <c r="N1751" t="b">
        <v>1</v>
      </c>
      <c r="O1751" t="s">
        <v>8271</v>
      </c>
      <c r="P1751" s="9">
        <f>IFERROR(F1751/M1751,"NULL")</f>
        <v>50</v>
      </c>
      <c r="Q1751" t="str">
        <f>LEFT(O1751,SEARCH("/",O1751,1)-1)</f>
        <v>theater</v>
      </c>
      <c r="R1751" t="str">
        <f>RIGHT(O1751,LEN(O1751)-SEARCH("/",O1751,1))</f>
        <v>plays</v>
      </c>
      <c r="S1751" s="17">
        <f>(((K1751/60)/60)/24)+DATE(1970,1,1)</f>
        <v>42053.106111111112</v>
      </c>
      <c r="T1751" s="15">
        <f>(((J1751/60)/60)/24)+DATE(1970,1,1)</f>
        <v>42112.025694444441</v>
      </c>
      <c r="U1751" t="b">
        <f>AND(L1751,N1751)</f>
        <v>0</v>
      </c>
    </row>
    <row r="1752" spans="1:21" ht="20" customHeight="1" x14ac:dyDescent="0.35">
      <c r="A1752" s="13">
        <f>F1752/E1752</f>
        <v>1.1000000000000001</v>
      </c>
      <c r="B1752">
        <v>3346</v>
      </c>
      <c r="C1752" s="3" t="s">
        <v>3346</v>
      </c>
      <c r="D1752" s="3" t="s">
        <v>7456</v>
      </c>
      <c r="E1752" s="5">
        <v>1500</v>
      </c>
      <c r="F1752" s="5">
        <v>1650</v>
      </c>
      <c r="G1752" t="s">
        <v>8219</v>
      </c>
      <c r="H1752" t="s">
        <v>8224</v>
      </c>
      <c r="I1752" t="s">
        <v>8246</v>
      </c>
      <c r="J1752">
        <v>1424910910</v>
      </c>
      <c r="K1752">
        <v>1424306110</v>
      </c>
      <c r="L1752" t="b">
        <v>0</v>
      </c>
      <c r="M1752">
        <v>18</v>
      </c>
      <c r="N1752" t="b">
        <v>1</v>
      </c>
      <c r="O1752" t="s">
        <v>8271</v>
      </c>
      <c r="P1752" s="9">
        <f>IFERROR(F1752/M1752,"NULL")</f>
        <v>91.666666666666671</v>
      </c>
      <c r="Q1752" t="str">
        <f>LEFT(O1752,SEARCH("/",O1752,1)-1)</f>
        <v>theater</v>
      </c>
      <c r="R1752" t="str">
        <f>RIGHT(O1752,LEN(O1752)-SEARCH("/",O1752,1))</f>
        <v>plays</v>
      </c>
      <c r="S1752" s="17">
        <f>(((K1752/60)/60)/24)+DATE(1970,1,1)</f>
        <v>42054.024421296301</v>
      </c>
      <c r="T1752" s="15">
        <f>(((J1752/60)/60)/24)+DATE(1970,1,1)</f>
        <v>42061.024421296301</v>
      </c>
      <c r="U1752" t="b">
        <f>AND(L1752,N1752)</f>
        <v>0</v>
      </c>
    </row>
    <row r="1753" spans="1:21" ht="20" customHeight="1" x14ac:dyDescent="0.35">
      <c r="A1753" s="13">
        <f>F1753/E1753</f>
        <v>1.1944999999999999</v>
      </c>
      <c r="B1753">
        <v>3347</v>
      </c>
      <c r="C1753" s="3" t="s">
        <v>3347</v>
      </c>
      <c r="D1753" s="3" t="s">
        <v>7457</v>
      </c>
      <c r="E1753" s="5">
        <v>2000</v>
      </c>
      <c r="F1753" s="5">
        <v>2389</v>
      </c>
      <c r="G1753" t="s">
        <v>8219</v>
      </c>
      <c r="H1753" t="s">
        <v>8225</v>
      </c>
      <c r="I1753" t="s">
        <v>8247</v>
      </c>
      <c r="J1753">
        <v>1462741200</v>
      </c>
      <c r="K1753">
        <v>1461503654</v>
      </c>
      <c r="L1753" t="b">
        <v>0</v>
      </c>
      <c r="M1753">
        <v>22</v>
      </c>
      <c r="N1753" t="b">
        <v>1</v>
      </c>
      <c r="O1753" t="s">
        <v>8271</v>
      </c>
      <c r="P1753" s="9">
        <f>IFERROR(F1753/M1753,"NULL")</f>
        <v>108.59090909090909</v>
      </c>
      <c r="Q1753" t="str">
        <f>LEFT(O1753,SEARCH("/",O1753,1)-1)</f>
        <v>theater</v>
      </c>
      <c r="R1753" t="str">
        <f>RIGHT(O1753,LEN(O1753)-SEARCH("/",O1753,1))</f>
        <v>plays</v>
      </c>
      <c r="S1753" s="17">
        <f>(((K1753/60)/60)/24)+DATE(1970,1,1)</f>
        <v>42484.551550925928</v>
      </c>
      <c r="T1753" s="15">
        <f>(((J1753/60)/60)/24)+DATE(1970,1,1)</f>
        <v>42498.875</v>
      </c>
      <c r="U1753" t="b">
        <f>AND(L1753,N1753)</f>
        <v>0</v>
      </c>
    </row>
    <row r="1754" spans="1:21" ht="20" customHeight="1" x14ac:dyDescent="0.35">
      <c r="A1754" s="13">
        <f>F1754/E1754</f>
        <v>1.002909090909091</v>
      </c>
      <c r="B1754">
        <v>3348</v>
      </c>
      <c r="C1754" s="3" t="s">
        <v>3266</v>
      </c>
      <c r="D1754" s="3" t="s">
        <v>7458</v>
      </c>
      <c r="E1754" s="5">
        <v>5500</v>
      </c>
      <c r="F1754" s="5">
        <v>5516</v>
      </c>
      <c r="G1754" t="s">
        <v>8219</v>
      </c>
      <c r="H1754" t="s">
        <v>8224</v>
      </c>
      <c r="I1754" t="s">
        <v>8246</v>
      </c>
      <c r="J1754">
        <v>1461988740</v>
      </c>
      <c r="K1754">
        <v>1459949080</v>
      </c>
      <c r="L1754" t="b">
        <v>0</v>
      </c>
      <c r="M1754">
        <v>79</v>
      </c>
      <c r="N1754" t="b">
        <v>1</v>
      </c>
      <c r="O1754" t="s">
        <v>8271</v>
      </c>
      <c r="P1754" s="9">
        <f>IFERROR(F1754/M1754,"NULL")</f>
        <v>69.822784810126578</v>
      </c>
      <c r="Q1754" t="str">
        <f>LEFT(O1754,SEARCH("/",O1754,1)-1)</f>
        <v>theater</v>
      </c>
      <c r="R1754" t="str">
        <f>RIGHT(O1754,LEN(O1754)-SEARCH("/",O1754,1))</f>
        <v>plays</v>
      </c>
      <c r="S1754" s="17">
        <f>(((K1754/60)/60)/24)+DATE(1970,1,1)</f>
        <v>42466.558796296296</v>
      </c>
      <c r="T1754" s="15">
        <f>(((J1754/60)/60)/24)+DATE(1970,1,1)</f>
        <v>42490.165972222225</v>
      </c>
      <c r="U1754" t="b">
        <f>AND(L1754,N1754)</f>
        <v>0</v>
      </c>
    </row>
    <row r="1755" spans="1:21" ht="20" customHeight="1" x14ac:dyDescent="0.35">
      <c r="A1755" s="13">
        <f>F1755/E1755</f>
        <v>1.534</v>
      </c>
      <c r="B1755">
        <v>3349</v>
      </c>
      <c r="C1755" s="3" t="s">
        <v>3348</v>
      </c>
      <c r="D1755" s="3" t="s">
        <v>7459</v>
      </c>
      <c r="E1755" s="5">
        <v>1000</v>
      </c>
      <c r="F1755" s="5">
        <v>1534</v>
      </c>
      <c r="G1755" t="s">
        <v>8219</v>
      </c>
      <c r="H1755" t="s">
        <v>8224</v>
      </c>
      <c r="I1755" t="s">
        <v>8246</v>
      </c>
      <c r="J1755">
        <v>1465837200</v>
      </c>
      <c r="K1755">
        <v>1463971172</v>
      </c>
      <c r="L1755" t="b">
        <v>0</v>
      </c>
      <c r="M1755">
        <v>14</v>
      </c>
      <c r="N1755" t="b">
        <v>1</v>
      </c>
      <c r="O1755" t="s">
        <v>8271</v>
      </c>
      <c r="P1755" s="9">
        <f>IFERROR(F1755/M1755,"NULL")</f>
        <v>109.57142857142857</v>
      </c>
      <c r="Q1755" t="str">
        <f>LEFT(O1755,SEARCH("/",O1755,1)-1)</f>
        <v>theater</v>
      </c>
      <c r="R1755" t="str">
        <f>RIGHT(O1755,LEN(O1755)-SEARCH("/",O1755,1))</f>
        <v>plays</v>
      </c>
      <c r="S1755" s="17">
        <f>(((K1755/60)/60)/24)+DATE(1970,1,1)</f>
        <v>42513.110787037032</v>
      </c>
      <c r="T1755" s="15">
        <f>(((J1755/60)/60)/24)+DATE(1970,1,1)</f>
        <v>42534.708333333328</v>
      </c>
      <c r="U1755" t="b">
        <f>AND(L1755,N1755)</f>
        <v>0</v>
      </c>
    </row>
    <row r="1756" spans="1:21" ht="20" customHeight="1" x14ac:dyDescent="0.35">
      <c r="A1756" s="13">
        <f>F1756/E1756</f>
        <v>1.0442857142857143</v>
      </c>
      <c r="B1756">
        <v>3350</v>
      </c>
      <c r="C1756" s="3" t="s">
        <v>3349</v>
      </c>
      <c r="D1756" s="3" t="s">
        <v>7460</v>
      </c>
      <c r="E1756" s="5">
        <v>3500</v>
      </c>
      <c r="F1756" s="5">
        <v>3655</v>
      </c>
      <c r="G1756" t="s">
        <v>8219</v>
      </c>
      <c r="H1756" t="s">
        <v>8243</v>
      </c>
      <c r="I1756" t="s">
        <v>8249</v>
      </c>
      <c r="J1756">
        <v>1448838000</v>
      </c>
      <c r="K1756">
        <v>1445791811</v>
      </c>
      <c r="L1756" t="b">
        <v>0</v>
      </c>
      <c r="M1756">
        <v>51</v>
      </c>
      <c r="N1756" t="b">
        <v>1</v>
      </c>
      <c r="O1756" t="s">
        <v>8271</v>
      </c>
      <c r="P1756" s="9">
        <f>IFERROR(F1756/M1756,"NULL")</f>
        <v>71.666666666666671</v>
      </c>
      <c r="Q1756" t="str">
        <f>LEFT(O1756,SEARCH("/",O1756,1)-1)</f>
        <v>theater</v>
      </c>
      <c r="R1756" t="str">
        <f>RIGHT(O1756,LEN(O1756)-SEARCH("/",O1756,1))</f>
        <v>plays</v>
      </c>
      <c r="S1756" s="17">
        <f>(((K1756/60)/60)/24)+DATE(1970,1,1)</f>
        <v>42302.701516203699</v>
      </c>
      <c r="T1756" s="15">
        <f>(((J1756/60)/60)/24)+DATE(1970,1,1)</f>
        <v>42337.958333333328</v>
      </c>
      <c r="U1756" t="b">
        <f>AND(L1756,N1756)</f>
        <v>0</v>
      </c>
    </row>
    <row r="1757" spans="1:21" ht="20" customHeight="1" x14ac:dyDescent="0.35">
      <c r="A1757" s="13">
        <f>F1757/E1757</f>
        <v>1.0109999999999999</v>
      </c>
      <c r="B1757">
        <v>3351</v>
      </c>
      <c r="C1757" s="3" t="s">
        <v>3350</v>
      </c>
      <c r="D1757" s="3" t="s">
        <v>7461</v>
      </c>
      <c r="E1757" s="5">
        <v>5000</v>
      </c>
      <c r="F1757" s="5">
        <v>5055</v>
      </c>
      <c r="G1757" t="s">
        <v>8219</v>
      </c>
      <c r="H1757" t="s">
        <v>8225</v>
      </c>
      <c r="I1757" t="s">
        <v>8247</v>
      </c>
      <c r="J1757">
        <v>1406113200</v>
      </c>
      <c r="K1757">
        <v>1402910965</v>
      </c>
      <c r="L1757" t="b">
        <v>0</v>
      </c>
      <c r="M1757">
        <v>54</v>
      </c>
      <c r="N1757" t="b">
        <v>1</v>
      </c>
      <c r="O1757" t="s">
        <v>8271</v>
      </c>
      <c r="P1757" s="9">
        <f>IFERROR(F1757/M1757,"NULL")</f>
        <v>93.611111111111114</v>
      </c>
      <c r="Q1757" t="str">
        <f>LEFT(O1757,SEARCH("/",O1757,1)-1)</f>
        <v>theater</v>
      </c>
      <c r="R1757" t="str">
        <f>RIGHT(O1757,LEN(O1757)-SEARCH("/",O1757,1))</f>
        <v>plays</v>
      </c>
      <c r="S1757" s="17">
        <f>(((K1757/60)/60)/24)+DATE(1970,1,1)</f>
        <v>41806.395428240743</v>
      </c>
      <c r="T1757" s="15">
        <f>(((J1757/60)/60)/24)+DATE(1970,1,1)</f>
        <v>41843.458333333336</v>
      </c>
      <c r="U1757" t="b">
        <f>AND(L1757,N1757)</f>
        <v>0</v>
      </c>
    </row>
    <row r="1758" spans="1:21" ht="20" customHeight="1" x14ac:dyDescent="0.35">
      <c r="A1758" s="13">
        <f>F1758/E1758</f>
        <v>1.0751999999999999</v>
      </c>
      <c r="B1758">
        <v>3352</v>
      </c>
      <c r="C1758" s="3" t="s">
        <v>3351</v>
      </c>
      <c r="D1758" s="3" t="s">
        <v>7462</v>
      </c>
      <c r="E1758" s="5">
        <v>5000</v>
      </c>
      <c r="F1758" s="5">
        <v>5376</v>
      </c>
      <c r="G1758" t="s">
        <v>8219</v>
      </c>
      <c r="H1758" t="s">
        <v>8225</v>
      </c>
      <c r="I1758" t="s">
        <v>8247</v>
      </c>
      <c r="J1758">
        <v>1467414000</v>
      </c>
      <c r="K1758">
        <v>1462492178</v>
      </c>
      <c r="L1758" t="b">
        <v>0</v>
      </c>
      <c r="M1758">
        <v>70</v>
      </c>
      <c r="N1758" t="b">
        <v>1</v>
      </c>
      <c r="O1758" t="s">
        <v>8271</v>
      </c>
      <c r="P1758" s="9">
        <f>IFERROR(F1758/M1758,"NULL")</f>
        <v>76.8</v>
      </c>
      <c r="Q1758" t="str">
        <f>LEFT(O1758,SEARCH("/",O1758,1)-1)</f>
        <v>theater</v>
      </c>
      <c r="R1758" t="str">
        <f>RIGHT(O1758,LEN(O1758)-SEARCH("/",O1758,1))</f>
        <v>plays</v>
      </c>
      <c r="S1758" s="17">
        <f>(((K1758/60)/60)/24)+DATE(1970,1,1)</f>
        <v>42495.992800925931</v>
      </c>
      <c r="T1758" s="15">
        <f>(((J1758/60)/60)/24)+DATE(1970,1,1)</f>
        <v>42552.958333333328</v>
      </c>
      <c r="U1758" t="b">
        <f>AND(L1758,N1758)</f>
        <v>0</v>
      </c>
    </row>
    <row r="1759" spans="1:21" ht="20" customHeight="1" x14ac:dyDescent="0.35">
      <c r="A1759" s="13">
        <f>F1759/E1759</f>
        <v>3.15</v>
      </c>
      <c r="B1759">
        <v>3353</v>
      </c>
      <c r="C1759" s="3" t="s">
        <v>3352</v>
      </c>
      <c r="D1759" s="3" t="s">
        <v>7463</v>
      </c>
      <c r="E1759" s="5">
        <v>500</v>
      </c>
      <c r="F1759" s="5">
        <v>1575</v>
      </c>
      <c r="G1759" t="s">
        <v>8219</v>
      </c>
      <c r="H1759" t="s">
        <v>8225</v>
      </c>
      <c r="I1759" t="s">
        <v>8247</v>
      </c>
      <c r="J1759">
        <v>1462230000</v>
      </c>
      <c r="K1759">
        <v>1461061350</v>
      </c>
      <c r="L1759" t="b">
        <v>0</v>
      </c>
      <c r="M1759">
        <v>44</v>
      </c>
      <c r="N1759" t="b">
        <v>1</v>
      </c>
      <c r="O1759" t="s">
        <v>8271</v>
      </c>
      <c r="P1759" s="9">
        <f>IFERROR(F1759/M1759,"NULL")</f>
        <v>35.795454545454547</v>
      </c>
      <c r="Q1759" t="str">
        <f>LEFT(O1759,SEARCH("/",O1759,1)-1)</f>
        <v>theater</v>
      </c>
      <c r="R1759" t="str">
        <f>RIGHT(O1759,LEN(O1759)-SEARCH("/",O1759,1))</f>
        <v>plays</v>
      </c>
      <c r="S1759" s="17">
        <f>(((K1759/60)/60)/24)+DATE(1970,1,1)</f>
        <v>42479.432291666672</v>
      </c>
      <c r="T1759" s="15">
        <f>(((J1759/60)/60)/24)+DATE(1970,1,1)</f>
        <v>42492.958333333328</v>
      </c>
      <c r="U1759" t="b">
        <f>AND(L1759,N1759)</f>
        <v>0</v>
      </c>
    </row>
    <row r="1760" spans="1:21" ht="20" customHeight="1" x14ac:dyDescent="0.35">
      <c r="A1760" s="13">
        <f>F1760/E1760</f>
        <v>1.0193333333333334</v>
      </c>
      <c r="B1760">
        <v>3354</v>
      </c>
      <c r="C1760" s="3" t="s">
        <v>3353</v>
      </c>
      <c r="D1760" s="3" t="s">
        <v>7464</v>
      </c>
      <c r="E1760" s="5">
        <v>3000</v>
      </c>
      <c r="F1760" s="5">
        <v>3058</v>
      </c>
      <c r="G1760" t="s">
        <v>8219</v>
      </c>
      <c r="H1760" t="s">
        <v>8224</v>
      </c>
      <c r="I1760" t="s">
        <v>8246</v>
      </c>
      <c r="J1760">
        <v>1446091260</v>
      </c>
      <c r="K1760">
        <v>1443029206</v>
      </c>
      <c r="L1760" t="b">
        <v>0</v>
      </c>
      <c r="M1760">
        <v>55</v>
      </c>
      <c r="N1760" t="b">
        <v>1</v>
      </c>
      <c r="O1760" t="s">
        <v>8271</v>
      </c>
      <c r="P1760" s="9">
        <f>IFERROR(F1760/M1760,"NULL")</f>
        <v>55.6</v>
      </c>
      <c r="Q1760" t="str">
        <f>LEFT(O1760,SEARCH("/",O1760,1)-1)</f>
        <v>theater</v>
      </c>
      <c r="R1760" t="str">
        <f>RIGHT(O1760,LEN(O1760)-SEARCH("/",O1760,1))</f>
        <v>plays</v>
      </c>
      <c r="S1760" s="17">
        <f>(((K1760/60)/60)/24)+DATE(1970,1,1)</f>
        <v>42270.7269212963</v>
      </c>
      <c r="T1760" s="15">
        <f>(((J1760/60)/60)/24)+DATE(1970,1,1)</f>
        <v>42306.167361111111</v>
      </c>
      <c r="U1760" t="b">
        <f>AND(L1760,N1760)</f>
        <v>0</v>
      </c>
    </row>
    <row r="1761" spans="1:21" ht="20" customHeight="1" x14ac:dyDescent="0.35">
      <c r="A1761" s="13">
        <f>F1761/E1761</f>
        <v>1.2628571428571429</v>
      </c>
      <c r="B1761">
        <v>3355</v>
      </c>
      <c r="C1761" s="3" t="s">
        <v>3354</v>
      </c>
      <c r="D1761" s="3" t="s">
        <v>7465</v>
      </c>
      <c r="E1761" s="5">
        <v>1750</v>
      </c>
      <c r="F1761" s="5">
        <v>2210</v>
      </c>
      <c r="G1761" t="s">
        <v>8219</v>
      </c>
      <c r="H1761" t="s">
        <v>8225</v>
      </c>
      <c r="I1761" t="s">
        <v>8247</v>
      </c>
      <c r="J1761">
        <v>1462879020</v>
      </c>
      <c r="K1761">
        <v>1461941527</v>
      </c>
      <c r="L1761" t="b">
        <v>0</v>
      </c>
      <c r="M1761">
        <v>15</v>
      </c>
      <c r="N1761" t="b">
        <v>1</v>
      </c>
      <c r="O1761" t="s">
        <v>8271</v>
      </c>
      <c r="P1761" s="9">
        <f>IFERROR(F1761/M1761,"NULL")</f>
        <v>147.33333333333334</v>
      </c>
      <c r="Q1761" t="str">
        <f>LEFT(O1761,SEARCH("/",O1761,1)-1)</f>
        <v>theater</v>
      </c>
      <c r="R1761" t="str">
        <f>RIGHT(O1761,LEN(O1761)-SEARCH("/",O1761,1))</f>
        <v>plays</v>
      </c>
      <c r="S1761" s="17">
        <f>(((K1761/60)/60)/24)+DATE(1970,1,1)</f>
        <v>42489.619525462964</v>
      </c>
      <c r="T1761" s="15">
        <f>(((J1761/60)/60)/24)+DATE(1970,1,1)</f>
        <v>42500.470138888893</v>
      </c>
      <c r="U1761" t="b">
        <f>AND(L1761,N1761)</f>
        <v>0</v>
      </c>
    </row>
    <row r="1762" spans="1:21" ht="20" customHeight="1" x14ac:dyDescent="0.35">
      <c r="A1762" s="13">
        <f>F1762/E1762</f>
        <v>1.014</v>
      </c>
      <c r="B1762">
        <v>3356</v>
      </c>
      <c r="C1762" s="3" t="s">
        <v>3355</v>
      </c>
      <c r="D1762" s="3" t="s">
        <v>7466</v>
      </c>
      <c r="E1762" s="5">
        <v>1500</v>
      </c>
      <c r="F1762" s="5">
        <v>1521</v>
      </c>
      <c r="G1762" t="s">
        <v>8219</v>
      </c>
      <c r="H1762" t="s">
        <v>8225</v>
      </c>
      <c r="I1762" t="s">
        <v>8247</v>
      </c>
      <c r="J1762">
        <v>1468611272</v>
      </c>
      <c r="K1762">
        <v>1466019272</v>
      </c>
      <c r="L1762" t="b">
        <v>0</v>
      </c>
      <c r="M1762">
        <v>27</v>
      </c>
      <c r="N1762" t="b">
        <v>1</v>
      </c>
      <c r="O1762" t="s">
        <v>8271</v>
      </c>
      <c r="P1762" s="9">
        <f>IFERROR(F1762/M1762,"NULL")</f>
        <v>56.333333333333336</v>
      </c>
      <c r="Q1762" t="str">
        <f>LEFT(O1762,SEARCH("/",O1762,1)-1)</f>
        <v>theater</v>
      </c>
      <c r="R1762" t="str">
        <f>RIGHT(O1762,LEN(O1762)-SEARCH("/",O1762,1))</f>
        <v>plays</v>
      </c>
      <c r="S1762" s="17">
        <f>(((K1762/60)/60)/24)+DATE(1970,1,1)</f>
        <v>42536.815648148149</v>
      </c>
      <c r="T1762" s="15">
        <f>(((J1762/60)/60)/24)+DATE(1970,1,1)</f>
        <v>42566.815648148149</v>
      </c>
      <c r="U1762" t="b">
        <f>AND(L1762,N1762)</f>
        <v>0</v>
      </c>
    </row>
    <row r="1763" spans="1:21" ht="20" customHeight="1" x14ac:dyDescent="0.35">
      <c r="A1763" s="13">
        <f>F1763/E1763</f>
        <v>1.01</v>
      </c>
      <c r="B1763">
        <v>3357</v>
      </c>
      <c r="C1763" s="3" t="s">
        <v>3356</v>
      </c>
      <c r="D1763" s="3" t="s">
        <v>7467</v>
      </c>
      <c r="E1763" s="5">
        <v>2000</v>
      </c>
      <c r="F1763" s="5">
        <v>2020</v>
      </c>
      <c r="G1763" t="s">
        <v>8219</v>
      </c>
      <c r="H1763" t="s">
        <v>8225</v>
      </c>
      <c r="I1763" t="s">
        <v>8247</v>
      </c>
      <c r="J1763">
        <v>1406887310</v>
      </c>
      <c r="K1763">
        <v>1404295310</v>
      </c>
      <c r="L1763" t="b">
        <v>0</v>
      </c>
      <c r="M1763">
        <v>21</v>
      </c>
      <c r="N1763" t="b">
        <v>1</v>
      </c>
      <c r="O1763" t="s">
        <v>8271</v>
      </c>
      <c r="P1763" s="9">
        <f>IFERROR(F1763/M1763,"NULL")</f>
        <v>96.19047619047619</v>
      </c>
      <c r="Q1763" t="str">
        <f>LEFT(O1763,SEARCH("/",O1763,1)-1)</f>
        <v>theater</v>
      </c>
      <c r="R1763" t="str">
        <f>RIGHT(O1763,LEN(O1763)-SEARCH("/",O1763,1))</f>
        <v>plays</v>
      </c>
      <c r="S1763" s="17">
        <f>(((K1763/60)/60)/24)+DATE(1970,1,1)</f>
        <v>41822.417939814812</v>
      </c>
      <c r="T1763" s="15">
        <f>(((J1763/60)/60)/24)+DATE(1970,1,1)</f>
        <v>41852.417939814812</v>
      </c>
      <c r="U1763" t="b">
        <f>AND(L1763,N1763)</f>
        <v>0</v>
      </c>
    </row>
    <row r="1764" spans="1:21" ht="20" customHeight="1" x14ac:dyDescent="0.35">
      <c r="A1764" s="13">
        <f>F1764/E1764</f>
        <v>1.0299</v>
      </c>
      <c r="B1764">
        <v>3358</v>
      </c>
      <c r="C1764" s="3" t="s">
        <v>3357</v>
      </c>
      <c r="D1764" s="3" t="s">
        <v>7468</v>
      </c>
      <c r="E1764" s="5">
        <v>10000</v>
      </c>
      <c r="F1764" s="5">
        <v>10299</v>
      </c>
      <c r="G1764" t="s">
        <v>8219</v>
      </c>
      <c r="H1764" t="s">
        <v>8224</v>
      </c>
      <c r="I1764" t="s">
        <v>8246</v>
      </c>
      <c r="J1764">
        <v>1416385679</v>
      </c>
      <c r="K1764">
        <v>1413790079</v>
      </c>
      <c r="L1764" t="b">
        <v>0</v>
      </c>
      <c r="M1764">
        <v>162</v>
      </c>
      <c r="N1764" t="b">
        <v>1</v>
      </c>
      <c r="O1764" t="s">
        <v>8271</v>
      </c>
      <c r="P1764" s="9">
        <f>IFERROR(F1764/M1764,"NULL")</f>
        <v>63.574074074074076</v>
      </c>
      <c r="Q1764" t="str">
        <f>LEFT(O1764,SEARCH("/",O1764,1)-1)</f>
        <v>theater</v>
      </c>
      <c r="R1764" t="str">
        <f>RIGHT(O1764,LEN(O1764)-SEARCH("/",O1764,1))</f>
        <v>plays</v>
      </c>
      <c r="S1764" s="17">
        <f>(((K1764/60)/60)/24)+DATE(1970,1,1)</f>
        <v>41932.311099537037</v>
      </c>
      <c r="T1764" s="15">
        <f>(((J1764/60)/60)/24)+DATE(1970,1,1)</f>
        <v>41962.352766203709</v>
      </c>
      <c r="U1764" t="b">
        <f>AND(L1764,N1764)</f>
        <v>0</v>
      </c>
    </row>
    <row r="1765" spans="1:21" ht="20" customHeight="1" x14ac:dyDescent="0.35">
      <c r="A1765" s="13">
        <f>F1765/E1765</f>
        <v>1.0625</v>
      </c>
      <c r="B1765">
        <v>3359</v>
      </c>
      <c r="C1765" s="3" t="s">
        <v>3358</v>
      </c>
      <c r="D1765" s="3" t="s">
        <v>7469</v>
      </c>
      <c r="E1765" s="5">
        <v>4000</v>
      </c>
      <c r="F1765" s="5">
        <v>4250</v>
      </c>
      <c r="G1765" t="s">
        <v>8219</v>
      </c>
      <c r="H1765" t="s">
        <v>8224</v>
      </c>
      <c r="I1765" t="s">
        <v>8246</v>
      </c>
      <c r="J1765">
        <v>1487985734</v>
      </c>
      <c r="K1765">
        <v>1484097734</v>
      </c>
      <c r="L1765" t="b">
        <v>0</v>
      </c>
      <c r="M1765">
        <v>23</v>
      </c>
      <c r="N1765" t="b">
        <v>1</v>
      </c>
      <c r="O1765" t="s">
        <v>8271</v>
      </c>
      <c r="P1765" s="9">
        <f>IFERROR(F1765/M1765,"NULL")</f>
        <v>184.78260869565219</v>
      </c>
      <c r="Q1765" t="str">
        <f>LEFT(O1765,SEARCH("/",O1765,1)-1)</f>
        <v>theater</v>
      </c>
      <c r="R1765" t="str">
        <f>RIGHT(O1765,LEN(O1765)-SEARCH("/",O1765,1))</f>
        <v>plays</v>
      </c>
      <c r="S1765" s="17">
        <f>(((K1765/60)/60)/24)+DATE(1970,1,1)</f>
        <v>42746.057106481487</v>
      </c>
      <c r="T1765" s="15">
        <f>(((J1765/60)/60)/24)+DATE(1970,1,1)</f>
        <v>42791.057106481487</v>
      </c>
      <c r="U1765" t="b">
        <f>AND(L1765,N1765)</f>
        <v>0</v>
      </c>
    </row>
    <row r="1766" spans="1:21" ht="20" customHeight="1" x14ac:dyDescent="0.35">
      <c r="A1766" s="13">
        <f>F1766/E1766</f>
        <v>1.0137777777777779</v>
      </c>
      <c r="B1766">
        <v>3360</v>
      </c>
      <c r="C1766" s="3" t="s">
        <v>3359</v>
      </c>
      <c r="D1766" s="3" t="s">
        <v>7470</v>
      </c>
      <c r="E1766" s="5">
        <v>9000</v>
      </c>
      <c r="F1766" s="5">
        <v>9124</v>
      </c>
      <c r="G1766" t="s">
        <v>8219</v>
      </c>
      <c r="H1766" t="s">
        <v>8244</v>
      </c>
      <c r="I1766" t="s">
        <v>8258</v>
      </c>
      <c r="J1766">
        <v>1481731140</v>
      </c>
      <c r="K1766">
        <v>1479866343</v>
      </c>
      <c r="L1766" t="b">
        <v>0</v>
      </c>
      <c r="M1766">
        <v>72</v>
      </c>
      <c r="N1766" t="b">
        <v>1</v>
      </c>
      <c r="O1766" t="s">
        <v>8271</v>
      </c>
      <c r="P1766" s="9">
        <f>IFERROR(F1766/M1766,"NULL")</f>
        <v>126.72222222222223</v>
      </c>
      <c r="Q1766" t="str">
        <f>LEFT(O1766,SEARCH("/",O1766,1)-1)</f>
        <v>theater</v>
      </c>
      <c r="R1766" t="str">
        <f>RIGHT(O1766,LEN(O1766)-SEARCH("/",O1766,1))</f>
        <v>plays</v>
      </c>
      <c r="S1766" s="17">
        <f>(((K1766/60)/60)/24)+DATE(1970,1,1)</f>
        <v>42697.082673611112</v>
      </c>
      <c r="T1766" s="15">
        <f>(((J1766/60)/60)/24)+DATE(1970,1,1)</f>
        <v>42718.665972222225</v>
      </c>
      <c r="U1766" t="b">
        <f>AND(L1766,N1766)</f>
        <v>0</v>
      </c>
    </row>
    <row r="1767" spans="1:21" ht="20" customHeight="1" x14ac:dyDescent="0.35">
      <c r="A1767" s="13">
        <f>F1767/E1767</f>
        <v>1.1346000000000001</v>
      </c>
      <c r="B1767">
        <v>3361</v>
      </c>
      <c r="C1767" s="3" t="s">
        <v>3360</v>
      </c>
      <c r="D1767" s="3" t="s">
        <v>7471</v>
      </c>
      <c r="E1767" s="5">
        <v>5000</v>
      </c>
      <c r="F1767" s="5">
        <v>5673</v>
      </c>
      <c r="G1767" t="s">
        <v>8219</v>
      </c>
      <c r="H1767" t="s">
        <v>8224</v>
      </c>
      <c r="I1767" t="s">
        <v>8246</v>
      </c>
      <c r="J1767">
        <v>1409587140</v>
      </c>
      <c r="K1767">
        <v>1408062990</v>
      </c>
      <c r="L1767" t="b">
        <v>0</v>
      </c>
      <c r="M1767">
        <v>68</v>
      </c>
      <c r="N1767" t="b">
        <v>1</v>
      </c>
      <c r="O1767" t="s">
        <v>8271</v>
      </c>
      <c r="P1767" s="9">
        <f>IFERROR(F1767/M1767,"NULL")</f>
        <v>83.42647058823529</v>
      </c>
      <c r="Q1767" t="str">
        <f>LEFT(O1767,SEARCH("/",O1767,1)-1)</f>
        <v>theater</v>
      </c>
      <c r="R1767" t="str">
        <f>RIGHT(O1767,LEN(O1767)-SEARCH("/",O1767,1))</f>
        <v>plays</v>
      </c>
      <c r="S1767" s="17">
        <f>(((K1767/60)/60)/24)+DATE(1970,1,1)</f>
        <v>41866.025347222225</v>
      </c>
      <c r="T1767" s="15">
        <f>(((J1767/60)/60)/24)+DATE(1970,1,1)</f>
        <v>41883.665972222225</v>
      </c>
      <c r="U1767" t="b">
        <f>AND(L1767,N1767)</f>
        <v>0</v>
      </c>
    </row>
    <row r="1768" spans="1:21" ht="20" customHeight="1" x14ac:dyDescent="0.35">
      <c r="A1768" s="13">
        <f>F1768/E1768</f>
        <v>2.1800000000000002</v>
      </c>
      <c r="B1768">
        <v>3362</v>
      </c>
      <c r="C1768" s="3" t="s">
        <v>3361</v>
      </c>
      <c r="D1768" s="3" t="s">
        <v>7472</v>
      </c>
      <c r="E1768" s="5">
        <v>500</v>
      </c>
      <c r="F1768" s="5">
        <v>1090</v>
      </c>
      <c r="G1768" t="s">
        <v>8219</v>
      </c>
      <c r="H1768" t="s">
        <v>8224</v>
      </c>
      <c r="I1768" t="s">
        <v>8246</v>
      </c>
      <c r="J1768">
        <v>1425704100</v>
      </c>
      <c r="K1768">
        <v>1424484717</v>
      </c>
      <c r="L1768" t="b">
        <v>0</v>
      </c>
      <c r="M1768">
        <v>20</v>
      </c>
      <c r="N1768" t="b">
        <v>1</v>
      </c>
      <c r="O1768" t="s">
        <v>8271</v>
      </c>
      <c r="P1768" s="9">
        <f>IFERROR(F1768/M1768,"NULL")</f>
        <v>54.5</v>
      </c>
      <c r="Q1768" t="str">
        <f>LEFT(O1768,SEARCH("/",O1768,1)-1)</f>
        <v>theater</v>
      </c>
      <c r="R1768" t="str">
        <f>RIGHT(O1768,LEN(O1768)-SEARCH("/",O1768,1))</f>
        <v>plays</v>
      </c>
      <c r="S1768" s="17">
        <f>(((K1768/60)/60)/24)+DATE(1970,1,1)</f>
        <v>42056.091631944444</v>
      </c>
      <c r="T1768" s="15">
        <f>(((J1768/60)/60)/24)+DATE(1970,1,1)</f>
        <v>42070.204861111109</v>
      </c>
      <c r="U1768" t="b">
        <f>AND(L1768,N1768)</f>
        <v>0</v>
      </c>
    </row>
    <row r="1769" spans="1:21" ht="20" customHeight="1" x14ac:dyDescent="0.35">
      <c r="A1769" s="13">
        <f>F1769/E1769</f>
        <v>1.0141935483870967</v>
      </c>
      <c r="B1769">
        <v>3363</v>
      </c>
      <c r="C1769" s="3" t="s">
        <v>3362</v>
      </c>
      <c r="D1769" s="3" t="s">
        <v>7473</v>
      </c>
      <c r="E1769" s="5">
        <v>7750</v>
      </c>
      <c r="F1769" s="5">
        <v>7860</v>
      </c>
      <c r="G1769" t="s">
        <v>8219</v>
      </c>
      <c r="H1769" t="s">
        <v>8224</v>
      </c>
      <c r="I1769" t="s">
        <v>8246</v>
      </c>
      <c r="J1769">
        <v>1408464000</v>
      </c>
      <c r="K1769">
        <v>1406831445</v>
      </c>
      <c r="L1769" t="b">
        <v>0</v>
      </c>
      <c r="M1769">
        <v>26</v>
      </c>
      <c r="N1769" t="b">
        <v>1</v>
      </c>
      <c r="O1769" t="s">
        <v>8271</v>
      </c>
      <c r="P1769" s="9">
        <f>IFERROR(F1769/M1769,"NULL")</f>
        <v>302.30769230769232</v>
      </c>
      <c r="Q1769" t="str">
        <f>LEFT(O1769,SEARCH("/",O1769,1)-1)</f>
        <v>theater</v>
      </c>
      <c r="R1769" t="str">
        <f>RIGHT(O1769,LEN(O1769)-SEARCH("/",O1769,1))</f>
        <v>plays</v>
      </c>
      <c r="S1769" s="17">
        <f>(((K1769/60)/60)/24)+DATE(1970,1,1)</f>
        <v>41851.771354166667</v>
      </c>
      <c r="T1769" s="15">
        <f>(((J1769/60)/60)/24)+DATE(1970,1,1)</f>
        <v>41870.666666666664</v>
      </c>
      <c r="U1769" t="b">
        <f>AND(L1769,N1769)</f>
        <v>0</v>
      </c>
    </row>
    <row r="1770" spans="1:21" ht="20" customHeight="1" x14ac:dyDescent="0.35">
      <c r="A1770" s="13">
        <f>F1770/E1770</f>
        <v>1.0593333333333332</v>
      </c>
      <c r="B1770">
        <v>3364</v>
      </c>
      <c r="C1770" s="3" t="s">
        <v>3363</v>
      </c>
      <c r="D1770" s="3" t="s">
        <v>7474</v>
      </c>
      <c r="E1770" s="5">
        <v>3000</v>
      </c>
      <c r="F1770" s="5">
        <v>3178</v>
      </c>
      <c r="G1770" t="s">
        <v>8219</v>
      </c>
      <c r="H1770" t="s">
        <v>8225</v>
      </c>
      <c r="I1770" t="s">
        <v>8247</v>
      </c>
      <c r="J1770">
        <v>1458075600</v>
      </c>
      <c r="K1770">
        <v>1456183649</v>
      </c>
      <c r="L1770" t="b">
        <v>0</v>
      </c>
      <c r="M1770">
        <v>72</v>
      </c>
      <c r="N1770" t="b">
        <v>1</v>
      </c>
      <c r="O1770" t="s">
        <v>8271</v>
      </c>
      <c r="P1770" s="9">
        <f>IFERROR(F1770/M1770,"NULL")</f>
        <v>44.138888888888886</v>
      </c>
      <c r="Q1770" t="str">
        <f>LEFT(O1770,SEARCH("/",O1770,1)-1)</f>
        <v>theater</v>
      </c>
      <c r="R1770" t="str">
        <f>RIGHT(O1770,LEN(O1770)-SEARCH("/",O1770,1))</f>
        <v>plays</v>
      </c>
      <c r="S1770" s="17">
        <f>(((K1770/60)/60)/24)+DATE(1970,1,1)</f>
        <v>42422.977418981478</v>
      </c>
      <c r="T1770" s="15">
        <f>(((J1770/60)/60)/24)+DATE(1970,1,1)</f>
        <v>42444.875</v>
      </c>
      <c r="U1770" t="b">
        <f>AND(L1770,N1770)</f>
        <v>0</v>
      </c>
    </row>
    <row r="1771" spans="1:21" ht="20" customHeight="1" x14ac:dyDescent="0.35">
      <c r="A1771" s="13">
        <f>F1771/E1771</f>
        <v>1.04</v>
      </c>
      <c r="B1771">
        <v>3365</v>
      </c>
      <c r="C1771" s="3" t="s">
        <v>3364</v>
      </c>
      <c r="D1771" s="3" t="s">
        <v>7475</v>
      </c>
      <c r="E1771" s="5">
        <v>2500</v>
      </c>
      <c r="F1771" s="5">
        <v>2600</v>
      </c>
      <c r="G1771" t="s">
        <v>8219</v>
      </c>
      <c r="H1771" t="s">
        <v>8224</v>
      </c>
      <c r="I1771" t="s">
        <v>8246</v>
      </c>
      <c r="J1771">
        <v>1449973592</v>
      </c>
      <c r="K1771">
        <v>1447381592</v>
      </c>
      <c r="L1771" t="b">
        <v>0</v>
      </c>
      <c r="M1771">
        <v>3</v>
      </c>
      <c r="N1771" t="b">
        <v>1</v>
      </c>
      <c r="O1771" t="s">
        <v>8271</v>
      </c>
      <c r="P1771" s="9">
        <f>IFERROR(F1771/M1771,"NULL")</f>
        <v>866.66666666666663</v>
      </c>
      <c r="Q1771" t="str">
        <f>LEFT(O1771,SEARCH("/",O1771,1)-1)</f>
        <v>theater</v>
      </c>
      <c r="R1771" t="str">
        <f>RIGHT(O1771,LEN(O1771)-SEARCH("/",O1771,1))</f>
        <v>plays</v>
      </c>
      <c r="S1771" s="17">
        <f>(((K1771/60)/60)/24)+DATE(1970,1,1)</f>
        <v>42321.101759259262</v>
      </c>
      <c r="T1771" s="15">
        <f>(((J1771/60)/60)/24)+DATE(1970,1,1)</f>
        <v>42351.101759259262</v>
      </c>
      <c r="U1771" t="b">
        <f>AND(L1771,N1771)</f>
        <v>0</v>
      </c>
    </row>
    <row r="1772" spans="1:21" ht="20" customHeight="1" x14ac:dyDescent="0.35">
      <c r="A1772" s="13">
        <f>F1772/E1772</f>
        <v>2.21</v>
      </c>
      <c r="B1772">
        <v>3366</v>
      </c>
      <c r="C1772" s="3" t="s">
        <v>3365</v>
      </c>
      <c r="D1772" s="3" t="s">
        <v>7476</v>
      </c>
      <c r="E1772" s="5">
        <v>500</v>
      </c>
      <c r="F1772" s="5">
        <v>1105</v>
      </c>
      <c r="G1772" t="s">
        <v>8219</v>
      </c>
      <c r="H1772" t="s">
        <v>8224</v>
      </c>
      <c r="I1772" t="s">
        <v>8246</v>
      </c>
      <c r="J1772">
        <v>1431481037</v>
      </c>
      <c r="K1772">
        <v>1428889037</v>
      </c>
      <c r="L1772" t="b">
        <v>0</v>
      </c>
      <c r="M1772">
        <v>18</v>
      </c>
      <c r="N1772" t="b">
        <v>1</v>
      </c>
      <c r="O1772" t="s">
        <v>8271</v>
      </c>
      <c r="P1772" s="9">
        <f>IFERROR(F1772/M1772,"NULL")</f>
        <v>61.388888888888886</v>
      </c>
      <c r="Q1772" t="str">
        <f>LEFT(O1772,SEARCH("/",O1772,1)-1)</f>
        <v>theater</v>
      </c>
      <c r="R1772" t="str">
        <f>RIGHT(O1772,LEN(O1772)-SEARCH("/",O1772,1))</f>
        <v>plays</v>
      </c>
      <c r="S1772" s="17">
        <f>(((K1772/60)/60)/24)+DATE(1970,1,1)</f>
        <v>42107.067557870367</v>
      </c>
      <c r="T1772" s="15">
        <f>(((J1772/60)/60)/24)+DATE(1970,1,1)</f>
        <v>42137.067557870367</v>
      </c>
      <c r="U1772" t="b">
        <f>AND(L1772,N1772)</f>
        <v>0</v>
      </c>
    </row>
    <row r="1773" spans="1:21" ht="20" customHeight="1" x14ac:dyDescent="0.35">
      <c r="A1773" s="13">
        <f>F1773/E1773</f>
        <v>1.1866666666666668</v>
      </c>
      <c r="B1773">
        <v>3367</v>
      </c>
      <c r="C1773" s="3" t="s">
        <v>3366</v>
      </c>
      <c r="D1773" s="3" t="s">
        <v>7477</v>
      </c>
      <c r="E1773" s="5">
        <v>750</v>
      </c>
      <c r="F1773" s="5">
        <v>890</v>
      </c>
      <c r="G1773" t="s">
        <v>8219</v>
      </c>
      <c r="H1773" t="s">
        <v>8225</v>
      </c>
      <c r="I1773" t="s">
        <v>8247</v>
      </c>
      <c r="J1773">
        <v>1438467894</v>
      </c>
      <c r="K1773">
        <v>1436307894</v>
      </c>
      <c r="L1773" t="b">
        <v>0</v>
      </c>
      <c r="M1773">
        <v>30</v>
      </c>
      <c r="N1773" t="b">
        <v>1</v>
      </c>
      <c r="O1773" t="s">
        <v>8271</v>
      </c>
      <c r="P1773" s="9">
        <f>IFERROR(F1773/M1773,"NULL")</f>
        <v>29.666666666666668</v>
      </c>
      <c r="Q1773" t="str">
        <f>LEFT(O1773,SEARCH("/",O1773,1)-1)</f>
        <v>theater</v>
      </c>
      <c r="R1773" t="str">
        <f>RIGHT(O1773,LEN(O1773)-SEARCH("/",O1773,1))</f>
        <v>plays</v>
      </c>
      <c r="S1773" s="17">
        <f>(((K1773/60)/60)/24)+DATE(1970,1,1)</f>
        <v>42192.933958333335</v>
      </c>
      <c r="T1773" s="15">
        <f>(((J1773/60)/60)/24)+DATE(1970,1,1)</f>
        <v>42217.933958333335</v>
      </c>
      <c r="U1773" t="b">
        <f>AND(L1773,N1773)</f>
        <v>0</v>
      </c>
    </row>
    <row r="1774" spans="1:21" ht="20" customHeight="1" x14ac:dyDescent="0.35">
      <c r="A1774" s="13">
        <f>F1774/E1774</f>
        <v>1.046</v>
      </c>
      <c r="B1774">
        <v>3368</v>
      </c>
      <c r="C1774" s="3" t="s">
        <v>3367</v>
      </c>
      <c r="D1774" s="3" t="s">
        <v>7478</v>
      </c>
      <c r="E1774" s="5">
        <v>1000</v>
      </c>
      <c r="F1774" s="5">
        <v>1046</v>
      </c>
      <c r="G1774" t="s">
        <v>8219</v>
      </c>
      <c r="H1774" t="s">
        <v>8224</v>
      </c>
      <c r="I1774" t="s">
        <v>8246</v>
      </c>
      <c r="J1774">
        <v>1420088400</v>
      </c>
      <c r="K1774">
        <v>1416977259</v>
      </c>
      <c r="L1774" t="b">
        <v>0</v>
      </c>
      <c r="M1774">
        <v>23</v>
      </c>
      <c r="N1774" t="b">
        <v>1</v>
      </c>
      <c r="O1774" t="s">
        <v>8271</v>
      </c>
      <c r="P1774" s="9">
        <f>IFERROR(F1774/M1774,"NULL")</f>
        <v>45.478260869565219</v>
      </c>
      <c r="Q1774" t="str">
        <f>LEFT(O1774,SEARCH("/",O1774,1)-1)</f>
        <v>theater</v>
      </c>
      <c r="R1774" t="str">
        <f>RIGHT(O1774,LEN(O1774)-SEARCH("/",O1774,1))</f>
        <v>plays</v>
      </c>
      <c r="S1774" s="17">
        <f>(((K1774/60)/60)/24)+DATE(1970,1,1)</f>
        <v>41969.199756944443</v>
      </c>
      <c r="T1774" s="15">
        <f>(((J1774/60)/60)/24)+DATE(1970,1,1)</f>
        <v>42005.208333333328</v>
      </c>
      <c r="U1774" t="b">
        <f>AND(L1774,N1774)</f>
        <v>0</v>
      </c>
    </row>
    <row r="1775" spans="1:21" ht="20" customHeight="1" x14ac:dyDescent="0.35">
      <c r="A1775" s="13">
        <f>F1775/E1775</f>
        <v>1.0389999999999999</v>
      </c>
      <c r="B1775">
        <v>3369</v>
      </c>
      <c r="C1775" s="3" t="s">
        <v>3368</v>
      </c>
      <c r="D1775" s="3" t="s">
        <v>7479</v>
      </c>
      <c r="E1775" s="5">
        <v>5000</v>
      </c>
      <c r="F1775" s="5">
        <v>5195</v>
      </c>
      <c r="G1775" t="s">
        <v>8219</v>
      </c>
      <c r="H1775" t="s">
        <v>8241</v>
      </c>
      <c r="I1775" t="s">
        <v>8249</v>
      </c>
      <c r="J1775">
        <v>1484441980</v>
      </c>
      <c r="K1775">
        <v>1479257980</v>
      </c>
      <c r="L1775" t="b">
        <v>0</v>
      </c>
      <c r="M1775">
        <v>54</v>
      </c>
      <c r="N1775" t="b">
        <v>1</v>
      </c>
      <c r="O1775" t="s">
        <v>8271</v>
      </c>
      <c r="P1775" s="9">
        <f>IFERROR(F1775/M1775,"NULL")</f>
        <v>96.203703703703709</v>
      </c>
      <c r="Q1775" t="str">
        <f>LEFT(O1775,SEARCH("/",O1775,1)-1)</f>
        <v>theater</v>
      </c>
      <c r="R1775" t="str">
        <f>RIGHT(O1775,LEN(O1775)-SEARCH("/",O1775,1))</f>
        <v>plays</v>
      </c>
      <c r="S1775" s="17">
        <f>(((K1775/60)/60)/24)+DATE(1970,1,1)</f>
        <v>42690.041435185187</v>
      </c>
      <c r="T1775" s="15">
        <f>(((J1775/60)/60)/24)+DATE(1970,1,1)</f>
        <v>42750.041435185187</v>
      </c>
      <c r="U1775" t="b">
        <f>AND(L1775,N1775)</f>
        <v>0</v>
      </c>
    </row>
    <row r="1776" spans="1:21" ht="20" customHeight="1" x14ac:dyDescent="0.35">
      <c r="A1776" s="13">
        <f>F1776/E1776</f>
        <v>1.1773333333333333</v>
      </c>
      <c r="B1776">
        <v>3370</v>
      </c>
      <c r="C1776" s="3" t="s">
        <v>3369</v>
      </c>
      <c r="D1776" s="3" t="s">
        <v>7480</v>
      </c>
      <c r="E1776" s="5">
        <v>1500</v>
      </c>
      <c r="F1776" s="5">
        <v>1766</v>
      </c>
      <c r="G1776" t="s">
        <v>8219</v>
      </c>
      <c r="H1776" t="s">
        <v>8224</v>
      </c>
      <c r="I1776" t="s">
        <v>8246</v>
      </c>
      <c r="J1776">
        <v>1481961600</v>
      </c>
      <c r="K1776">
        <v>1479283285</v>
      </c>
      <c r="L1776" t="b">
        <v>0</v>
      </c>
      <c r="M1776">
        <v>26</v>
      </c>
      <c r="N1776" t="b">
        <v>1</v>
      </c>
      <c r="O1776" t="s">
        <v>8271</v>
      </c>
      <c r="P1776" s="9">
        <f>IFERROR(F1776/M1776,"NULL")</f>
        <v>67.92307692307692</v>
      </c>
      <c r="Q1776" t="str">
        <f>LEFT(O1776,SEARCH("/",O1776,1)-1)</f>
        <v>theater</v>
      </c>
      <c r="R1776" t="str">
        <f>RIGHT(O1776,LEN(O1776)-SEARCH("/",O1776,1))</f>
        <v>plays</v>
      </c>
      <c r="S1776" s="17">
        <f>(((K1776/60)/60)/24)+DATE(1970,1,1)</f>
        <v>42690.334317129629</v>
      </c>
      <c r="T1776" s="15">
        <f>(((J1776/60)/60)/24)+DATE(1970,1,1)</f>
        <v>42721.333333333328</v>
      </c>
      <c r="U1776" t="b">
        <f>AND(L1776,N1776)</f>
        <v>0</v>
      </c>
    </row>
    <row r="1777" spans="1:21" ht="20" customHeight="1" x14ac:dyDescent="0.35">
      <c r="A1777" s="13">
        <f>F1777/E1777</f>
        <v>1.385</v>
      </c>
      <c r="B1777">
        <v>3371</v>
      </c>
      <c r="C1777" s="3" t="s">
        <v>3370</v>
      </c>
      <c r="D1777" s="3" t="s">
        <v>7481</v>
      </c>
      <c r="E1777" s="5">
        <v>200</v>
      </c>
      <c r="F1777" s="5">
        <v>277</v>
      </c>
      <c r="G1777" t="s">
        <v>8219</v>
      </c>
      <c r="H1777" t="s">
        <v>8224</v>
      </c>
      <c r="I1777" t="s">
        <v>8246</v>
      </c>
      <c r="J1777">
        <v>1449089965</v>
      </c>
      <c r="K1777">
        <v>1446670765</v>
      </c>
      <c r="L1777" t="b">
        <v>0</v>
      </c>
      <c r="M1777">
        <v>9</v>
      </c>
      <c r="N1777" t="b">
        <v>1</v>
      </c>
      <c r="O1777" t="s">
        <v>8271</v>
      </c>
      <c r="P1777" s="9">
        <f>IFERROR(F1777/M1777,"NULL")</f>
        <v>30.777777777777779</v>
      </c>
      <c r="Q1777" t="str">
        <f>LEFT(O1777,SEARCH("/",O1777,1)-1)</f>
        <v>theater</v>
      </c>
      <c r="R1777" t="str">
        <f>RIGHT(O1777,LEN(O1777)-SEARCH("/",O1777,1))</f>
        <v>plays</v>
      </c>
      <c r="S1777" s="17">
        <f>(((K1777/60)/60)/24)+DATE(1970,1,1)</f>
        <v>42312.874594907407</v>
      </c>
      <c r="T1777" s="15">
        <f>(((J1777/60)/60)/24)+DATE(1970,1,1)</f>
        <v>42340.874594907407</v>
      </c>
      <c r="U1777" t="b">
        <f>AND(L1777,N1777)</f>
        <v>0</v>
      </c>
    </row>
    <row r="1778" spans="1:21" ht="20" customHeight="1" x14ac:dyDescent="0.35">
      <c r="A1778" s="13">
        <f>F1778/E1778</f>
        <v>1.0349999999999999</v>
      </c>
      <c r="B1778">
        <v>3372</v>
      </c>
      <c r="C1778" s="3" t="s">
        <v>3371</v>
      </c>
      <c r="D1778" s="3" t="s">
        <v>7482</v>
      </c>
      <c r="E1778" s="5">
        <v>1000</v>
      </c>
      <c r="F1778" s="5">
        <v>1035</v>
      </c>
      <c r="G1778" t="s">
        <v>8219</v>
      </c>
      <c r="H1778" t="s">
        <v>8224</v>
      </c>
      <c r="I1778" t="s">
        <v>8246</v>
      </c>
      <c r="J1778">
        <v>1408942740</v>
      </c>
      <c r="K1778">
        <v>1407157756</v>
      </c>
      <c r="L1778" t="b">
        <v>0</v>
      </c>
      <c r="M1778">
        <v>27</v>
      </c>
      <c r="N1778" t="b">
        <v>1</v>
      </c>
      <c r="O1778" t="s">
        <v>8271</v>
      </c>
      <c r="P1778" s="9">
        <f>IFERROR(F1778/M1778,"NULL")</f>
        <v>38.333333333333336</v>
      </c>
      <c r="Q1778" t="str">
        <f>LEFT(O1778,SEARCH("/",O1778,1)-1)</f>
        <v>theater</v>
      </c>
      <c r="R1778" t="str">
        <f>RIGHT(O1778,LEN(O1778)-SEARCH("/",O1778,1))</f>
        <v>plays</v>
      </c>
      <c r="S1778" s="17">
        <f>(((K1778/60)/60)/24)+DATE(1970,1,1)</f>
        <v>41855.548101851848</v>
      </c>
      <c r="T1778" s="15">
        <f>(((J1778/60)/60)/24)+DATE(1970,1,1)</f>
        <v>41876.207638888889</v>
      </c>
      <c r="U1778" t="b">
        <f>AND(L1778,N1778)</f>
        <v>0</v>
      </c>
    </row>
    <row r="1779" spans="1:21" ht="20" customHeight="1" x14ac:dyDescent="0.35">
      <c r="A1779" s="13">
        <f>F1779/E1779</f>
        <v>1.0024999999999999</v>
      </c>
      <c r="B1779">
        <v>3373</v>
      </c>
      <c r="C1779" s="3" t="s">
        <v>3372</v>
      </c>
      <c r="D1779" s="3" t="s">
        <v>7483</v>
      </c>
      <c r="E1779" s="5">
        <v>2000</v>
      </c>
      <c r="F1779" s="5">
        <v>2005</v>
      </c>
      <c r="G1779" t="s">
        <v>8219</v>
      </c>
      <c r="H1779" t="s">
        <v>8225</v>
      </c>
      <c r="I1779" t="s">
        <v>8247</v>
      </c>
      <c r="J1779">
        <v>1437235200</v>
      </c>
      <c r="K1779">
        <v>1435177840</v>
      </c>
      <c r="L1779" t="b">
        <v>0</v>
      </c>
      <c r="M1779">
        <v>30</v>
      </c>
      <c r="N1779" t="b">
        <v>1</v>
      </c>
      <c r="O1779" t="s">
        <v>8271</v>
      </c>
      <c r="P1779" s="9">
        <f>IFERROR(F1779/M1779,"NULL")</f>
        <v>66.833333333333329</v>
      </c>
      <c r="Q1779" t="str">
        <f>LEFT(O1779,SEARCH("/",O1779,1)-1)</f>
        <v>theater</v>
      </c>
      <c r="R1779" t="str">
        <f>RIGHT(O1779,LEN(O1779)-SEARCH("/",O1779,1))</f>
        <v>plays</v>
      </c>
      <c r="S1779" s="17">
        <f>(((K1779/60)/60)/24)+DATE(1970,1,1)</f>
        <v>42179.854629629626</v>
      </c>
      <c r="T1779" s="15">
        <f>(((J1779/60)/60)/24)+DATE(1970,1,1)</f>
        <v>42203.666666666672</v>
      </c>
      <c r="U1779" t="b">
        <f>AND(L1779,N1779)</f>
        <v>0</v>
      </c>
    </row>
    <row r="1780" spans="1:21" ht="20" customHeight="1" x14ac:dyDescent="0.35">
      <c r="A1780" s="13">
        <f>F1780/E1780</f>
        <v>1.0657142857142856</v>
      </c>
      <c r="B1780">
        <v>3374</v>
      </c>
      <c r="C1780" s="3" t="s">
        <v>3373</v>
      </c>
      <c r="D1780" s="3" t="s">
        <v>7484</v>
      </c>
      <c r="E1780" s="5">
        <v>3500</v>
      </c>
      <c r="F1780" s="5">
        <v>3730</v>
      </c>
      <c r="G1780" t="s">
        <v>8219</v>
      </c>
      <c r="H1780" t="s">
        <v>8229</v>
      </c>
      <c r="I1780" t="s">
        <v>8251</v>
      </c>
      <c r="J1780">
        <v>1446053616</v>
      </c>
      <c r="K1780">
        <v>1443461616</v>
      </c>
      <c r="L1780" t="b">
        <v>0</v>
      </c>
      <c r="M1780">
        <v>52</v>
      </c>
      <c r="N1780" t="b">
        <v>1</v>
      </c>
      <c r="O1780" t="s">
        <v>8271</v>
      </c>
      <c r="P1780" s="9">
        <f>IFERROR(F1780/M1780,"NULL")</f>
        <v>71.730769230769226</v>
      </c>
      <c r="Q1780" t="str">
        <f>LEFT(O1780,SEARCH("/",O1780,1)-1)</f>
        <v>theater</v>
      </c>
      <c r="R1780" t="str">
        <f>RIGHT(O1780,LEN(O1780)-SEARCH("/",O1780,1))</f>
        <v>plays</v>
      </c>
      <c r="S1780" s="17">
        <f>(((K1780/60)/60)/24)+DATE(1970,1,1)</f>
        <v>42275.731666666667</v>
      </c>
      <c r="T1780" s="15">
        <f>(((J1780/60)/60)/24)+DATE(1970,1,1)</f>
        <v>42305.731666666667</v>
      </c>
      <c r="U1780" t="b">
        <f>AND(L1780,N1780)</f>
        <v>0</v>
      </c>
    </row>
    <row r="1781" spans="1:21" ht="20" customHeight="1" x14ac:dyDescent="0.35">
      <c r="A1781" s="13">
        <f>F1781/E1781</f>
        <v>1</v>
      </c>
      <c r="B1781">
        <v>3375</v>
      </c>
      <c r="C1781" s="3" t="s">
        <v>3374</v>
      </c>
      <c r="D1781" s="3" t="s">
        <v>7485</v>
      </c>
      <c r="E1781" s="5">
        <v>3000</v>
      </c>
      <c r="F1781" s="5">
        <v>3000</v>
      </c>
      <c r="G1781" t="s">
        <v>8219</v>
      </c>
      <c r="H1781" t="s">
        <v>8225</v>
      </c>
      <c r="I1781" t="s">
        <v>8247</v>
      </c>
      <c r="J1781">
        <v>1400423973</v>
      </c>
      <c r="K1781">
        <v>1399387173</v>
      </c>
      <c r="L1781" t="b">
        <v>0</v>
      </c>
      <c r="M1781">
        <v>17</v>
      </c>
      <c r="N1781" t="b">
        <v>1</v>
      </c>
      <c r="O1781" t="s">
        <v>8271</v>
      </c>
      <c r="P1781" s="9">
        <f>IFERROR(F1781/M1781,"NULL")</f>
        <v>176.47058823529412</v>
      </c>
      <c r="Q1781" t="str">
        <f>LEFT(O1781,SEARCH("/",O1781,1)-1)</f>
        <v>theater</v>
      </c>
      <c r="R1781" t="str">
        <f>RIGHT(O1781,LEN(O1781)-SEARCH("/",O1781,1))</f>
        <v>plays</v>
      </c>
      <c r="S1781" s="17">
        <f>(((K1781/60)/60)/24)+DATE(1970,1,1)</f>
        <v>41765.610798611109</v>
      </c>
      <c r="T1781" s="15">
        <f>(((J1781/60)/60)/24)+DATE(1970,1,1)</f>
        <v>41777.610798611109</v>
      </c>
      <c r="U1781" t="b">
        <f>AND(L1781,N1781)</f>
        <v>0</v>
      </c>
    </row>
    <row r="1782" spans="1:21" ht="20" customHeight="1" x14ac:dyDescent="0.35">
      <c r="A1782" s="13">
        <f>F1782/E1782</f>
        <v>1.0001249999999999</v>
      </c>
      <c r="B1782">
        <v>3376</v>
      </c>
      <c r="C1782" s="3" t="s">
        <v>3375</v>
      </c>
      <c r="D1782" s="3" t="s">
        <v>7486</v>
      </c>
      <c r="E1782" s="5">
        <v>8000</v>
      </c>
      <c r="F1782" s="5">
        <v>8001</v>
      </c>
      <c r="G1782" t="s">
        <v>8219</v>
      </c>
      <c r="H1782" t="s">
        <v>8224</v>
      </c>
      <c r="I1782" t="s">
        <v>8246</v>
      </c>
      <c r="J1782">
        <v>1429976994</v>
      </c>
      <c r="K1782">
        <v>1424796594</v>
      </c>
      <c r="L1782" t="b">
        <v>0</v>
      </c>
      <c r="M1782">
        <v>19</v>
      </c>
      <c r="N1782" t="b">
        <v>1</v>
      </c>
      <c r="O1782" t="s">
        <v>8271</v>
      </c>
      <c r="P1782" s="9">
        <f>IFERROR(F1782/M1782,"NULL")</f>
        <v>421.10526315789474</v>
      </c>
      <c r="Q1782" t="str">
        <f>LEFT(O1782,SEARCH("/",O1782,1)-1)</f>
        <v>theater</v>
      </c>
      <c r="R1782" t="str">
        <f>RIGHT(O1782,LEN(O1782)-SEARCH("/",O1782,1))</f>
        <v>plays</v>
      </c>
      <c r="S1782" s="17">
        <f>(((K1782/60)/60)/24)+DATE(1970,1,1)</f>
        <v>42059.701319444444</v>
      </c>
      <c r="T1782" s="15">
        <f>(((J1782/60)/60)/24)+DATE(1970,1,1)</f>
        <v>42119.659652777773</v>
      </c>
      <c r="U1782" t="b">
        <f>AND(L1782,N1782)</f>
        <v>0</v>
      </c>
    </row>
    <row r="1783" spans="1:21" ht="20" customHeight="1" x14ac:dyDescent="0.35">
      <c r="A1783" s="13">
        <f>F1783/E1783</f>
        <v>1.0105</v>
      </c>
      <c r="B1783">
        <v>3377</v>
      </c>
      <c r="C1783" s="3" t="s">
        <v>3376</v>
      </c>
      <c r="D1783" s="3" t="s">
        <v>7487</v>
      </c>
      <c r="E1783" s="5">
        <v>8000</v>
      </c>
      <c r="F1783" s="5">
        <v>8084</v>
      </c>
      <c r="G1783" t="s">
        <v>8219</v>
      </c>
      <c r="H1783" t="s">
        <v>8225</v>
      </c>
      <c r="I1783" t="s">
        <v>8247</v>
      </c>
      <c r="J1783">
        <v>1426870560</v>
      </c>
      <c r="K1783">
        <v>1424280899</v>
      </c>
      <c r="L1783" t="b">
        <v>0</v>
      </c>
      <c r="M1783">
        <v>77</v>
      </c>
      <c r="N1783" t="b">
        <v>1</v>
      </c>
      <c r="O1783" t="s">
        <v>8271</v>
      </c>
      <c r="P1783" s="9">
        <f>IFERROR(F1783/M1783,"NULL")</f>
        <v>104.98701298701299</v>
      </c>
      <c r="Q1783" t="str">
        <f>LEFT(O1783,SEARCH("/",O1783,1)-1)</f>
        <v>theater</v>
      </c>
      <c r="R1783" t="str">
        <f>RIGHT(O1783,LEN(O1783)-SEARCH("/",O1783,1))</f>
        <v>plays</v>
      </c>
      <c r="S1783" s="17">
        <f>(((K1783/60)/60)/24)+DATE(1970,1,1)</f>
        <v>42053.732627314821</v>
      </c>
      <c r="T1783" s="15">
        <f>(((J1783/60)/60)/24)+DATE(1970,1,1)</f>
        <v>42083.705555555556</v>
      </c>
      <c r="U1783" t="b">
        <f>AND(L1783,N1783)</f>
        <v>0</v>
      </c>
    </row>
    <row r="1784" spans="1:21" ht="20" customHeight="1" x14ac:dyDescent="0.35">
      <c r="A1784" s="13">
        <f>F1784/E1784</f>
        <v>1.0763636363636364</v>
      </c>
      <c r="B1784">
        <v>3378</v>
      </c>
      <c r="C1784" s="3" t="s">
        <v>3377</v>
      </c>
      <c r="D1784" s="3" t="s">
        <v>7488</v>
      </c>
      <c r="E1784" s="5">
        <v>550</v>
      </c>
      <c r="F1784" s="5">
        <v>592</v>
      </c>
      <c r="G1784" t="s">
        <v>8219</v>
      </c>
      <c r="H1784" t="s">
        <v>8225</v>
      </c>
      <c r="I1784" t="s">
        <v>8247</v>
      </c>
      <c r="J1784">
        <v>1409490480</v>
      </c>
      <c r="K1784">
        <v>1407400306</v>
      </c>
      <c r="L1784" t="b">
        <v>0</v>
      </c>
      <c r="M1784">
        <v>21</v>
      </c>
      <c r="N1784" t="b">
        <v>1</v>
      </c>
      <c r="O1784" t="s">
        <v>8271</v>
      </c>
      <c r="P1784" s="9">
        <f>IFERROR(F1784/M1784,"NULL")</f>
        <v>28.19047619047619</v>
      </c>
      <c r="Q1784" t="str">
        <f>LEFT(O1784,SEARCH("/",O1784,1)-1)</f>
        <v>theater</v>
      </c>
      <c r="R1784" t="str">
        <f>RIGHT(O1784,LEN(O1784)-SEARCH("/",O1784,1))</f>
        <v>plays</v>
      </c>
      <c r="S1784" s="17">
        <f>(((K1784/60)/60)/24)+DATE(1970,1,1)</f>
        <v>41858.355393518519</v>
      </c>
      <c r="T1784" s="15">
        <f>(((J1784/60)/60)/24)+DATE(1970,1,1)</f>
        <v>41882.547222222223</v>
      </c>
      <c r="U1784" t="b">
        <f>AND(L1784,N1784)</f>
        <v>0</v>
      </c>
    </row>
    <row r="1785" spans="1:21" ht="20" customHeight="1" x14ac:dyDescent="0.35">
      <c r="A1785" s="13">
        <f>F1785/E1785</f>
        <v>1.0365</v>
      </c>
      <c r="B1785">
        <v>3379</v>
      </c>
      <c r="C1785" s="3" t="s">
        <v>3378</v>
      </c>
      <c r="D1785" s="3" t="s">
        <v>7489</v>
      </c>
      <c r="E1785" s="5">
        <v>2000</v>
      </c>
      <c r="F1785" s="5">
        <v>2073</v>
      </c>
      <c r="G1785" t="s">
        <v>8219</v>
      </c>
      <c r="H1785" t="s">
        <v>8225</v>
      </c>
      <c r="I1785" t="s">
        <v>8247</v>
      </c>
      <c r="J1785">
        <v>1440630000</v>
      </c>
      <c r="K1785">
        <v>1439122800</v>
      </c>
      <c r="L1785" t="b">
        <v>0</v>
      </c>
      <c r="M1785">
        <v>38</v>
      </c>
      <c r="N1785" t="b">
        <v>1</v>
      </c>
      <c r="O1785" t="s">
        <v>8271</v>
      </c>
      <c r="P1785" s="9">
        <f>IFERROR(F1785/M1785,"NULL")</f>
        <v>54.55263157894737</v>
      </c>
      <c r="Q1785" t="str">
        <f>LEFT(O1785,SEARCH("/",O1785,1)-1)</f>
        <v>theater</v>
      </c>
      <c r="R1785" t="str">
        <f>RIGHT(O1785,LEN(O1785)-SEARCH("/",O1785,1))</f>
        <v>plays</v>
      </c>
      <c r="S1785" s="17">
        <f>(((K1785/60)/60)/24)+DATE(1970,1,1)</f>
        <v>42225.513888888891</v>
      </c>
      <c r="T1785" s="15">
        <f>(((J1785/60)/60)/24)+DATE(1970,1,1)</f>
        <v>42242.958333333328</v>
      </c>
      <c r="U1785" t="b">
        <f>AND(L1785,N1785)</f>
        <v>0</v>
      </c>
    </row>
    <row r="1786" spans="1:21" ht="20" customHeight="1" x14ac:dyDescent="0.35">
      <c r="A1786" s="13">
        <f>F1786/E1786</f>
        <v>1.0443333333333333</v>
      </c>
      <c r="B1786">
        <v>3380</v>
      </c>
      <c r="C1786" s="3" t="s">
        <v>3379</v>
      </c>
      <c r="D1786" s="3" t="s">
        <v>7490</v>
      </c>
      <c r="E1786" s="5">
        <v>3000</v>
      </c>
      <c r="F1786" s="5">
        <v>3133</v>
      </c>
      <c r="G1786" t="s">
        <v>8219</v>
      </c>
      <c r="H1786" t="s">
        <v>8224</v>
      </c>
      <c r="I1786" t="s">
        <v>8246</v>
      </c>
      <c r="J1786">
        <v>1417305178</v>
      </c>
      <c r="K1786">
        <v>1414277578</v>
      </c>
      <c r="L1786" t="b">
        <v>0</v>
      </c>
      <c r="M1786">
        <v>28</v>
      </c>
      <c r="N1786" t="b">
        <v>1</v>
      </c>
      <c r="O1786" t="s">
        <v>8271</v>
      </c>
      <c r="P1786" s="9">
        <f>IFERROR(F1786/M1786,"NULL")</f>
        <v>111.89285714285714</v>
      </c>
      <c r="Q1786" t="str">
        <f>LEFT(O1786,SEARCH("/",O1786,1)-1)</f>
        <v>theater</v>
      </c>
      <c r="R1786" t="str">
        <f>RIGHT(O1786,LEN(O1786)-SEARCH("/",O1786,1))</f>
        <v>plays</v>
      </c>
      <c r="S1786" s="17">
        <f>(((K1786/60)/60)/24)+DATE(1970,1,1)</f>
        <v>41937.95344907407</v>
      </c>
      <c r="T1786" s="15">
        <f>(((J1786/60)/60)/24)+DATE(1970,1,1)</f>
        <v>41972.995115740734</v>
      </c>
      <c r="U1786" t="b">
        <f>AND(L1786,N1786)</f>
        <v>0</v>
      </c>
    </row>
    <row r="1787" spans="1:21" ht="20" customHeight="1" x14ac:dyDescent="0.35">
      <c r="A1787" s="13">
        <f>F1787/E1787</f>
        <v>1.0225</v>
      </c>
      <c r="B1787">
        <v>3381</v>
      </c>
      <c r="C1787" s="3" t="s">
        <v>3380</v>
      </c>
      <c r="D1787" s="3" t="s">
        <v>7491</v>
      </c>
      <c r="E1787" s="5">
        <v>4000</v>
      </c>
      <c r="F1787" s="5">
        <v>4090</v>
      </c>
      <c r="G1787" t="s">
        <v>8219</v>
      </c>
      <c r="H1787" t="s">
        <v>8224</v>
      </c>
      <c r="I1787" t="s">
        <v>8246</v>
      </c>
      <c r="J1787">
        <v>1426044383</v>
      </c>
      <c r="K1787">
        <v>1423455983</v>
      </c>
      <c r="L1787" t="b">
        <v>0</v>
      </c>
      <c r="M1787">
        <v>48</v>
      </c>
      <c r="N1787" t="b">
        <v>1</v>
      </c>
      <c r="O1787" t="s">
        <v>8271</v>
      </c>
      <c r="P1787" s="9">
        <f>IFERROR(F1787/M1787,"NULL")</f>
        <v>85.208333333333329</v>
      </c>
      <c r="Q1787" t="str">
        <f>LEFT(O1787,SEARCH("/",O1787,1)-1)</f>
        <v>theater</v>
      </c>
      <c r="R1787" t="str">
        <f>RIGHT(O1787,LEN(O1787)-SEARCH("/",O1787,1))</f>
        <v>plays</v>
      </c>
      <c r="S1787" s="17">
        <f>(((K1787/60)/60)/24)+DATE(1970,1,1)</f>
        <v>42044.184988425928</v>
      </c>
      <c r="T1787" s="15">
        <f>(((J1787/60)/60)/24)+DATE(1970,1,1)</f>
        <v>42074.143321759257</v>
      </c>
      <c r="U1787" t="b">
        <f>AND(L1787,N1787)</f>
        <v>0</v>
      </c>
    </row>
    <row r="1788" spans="1:21" ht="20" customHeight="1" x14ac:dyDescent="0.35">
      <c r="A1788" s="13">
        <f>F1788/E1788</f>
        <v>1.0074285714285713</v>
      </c>
      <c r="B1788">
        <v>3382</v>
      </c>
      <c r="C1788" s="3" t="s">
        <v>3381</v>
      </c>
      <c r="D1788" s="3" t="s">
        <v>7492</v>
      </c>
      <c r="E1788" s="5">
        <v>3500</v>
      </c>
      <c r="F1788" s="5">
        <v>3526</v>
      </c>
      <c r="G1788" t="s">
        <v>8219</v>
      </c>
      <c r="H1788" t="s">
        <v>8225</v>
      </c>
      <c r="I1788" t="s">
        <v>8247</v>
      </c>
      <c r="J1788">
        <v>1470092340</v>
      </c>
      <c r="K1788">
        <v>1467973256</v>
      </c>
      <c r="L1788" t="b">
        <v>0</v>
      </c>
      <c r="M1788">
        <v>46</v>
      </c>
      <c r="N1788" t="b">
        <v>1</v>
      </c>
      <c r="O1788" t="s">
        <v>8271</v>
      </c>
      <c r="P1788" s="9">
        <f>IFERROR(F1788/M1788,"NULL")</f>
        <v>76.652173913043484</v>
      </c>
      <c r="Q1788" t="str">
        <f>LEFT(O1788,SEARCH("/",O1788,1)-1)</f>
        <v>theater</v>
      </c>
      <c r="R1788" t="str">
        <f>RIGHT(O1788,LEN(O1788)-SEARCH("/",O1788,1))</f>
        <v>plays</v>
      </c>
      <c r="S1788" s="17">
        <f>(((K1788/60)/60)/24)+DATE(1970,1,1)</f>
        <v>42559.431203703702</v>
      </c>
      <c r="T1788" s="15">
        <f>(((J1788/60)/60)/24)+DATE(1970,1,1)</f>
        <v>42583.957638888889</v>
      </c>
      <c r="U1788" t="b">
        <f>AND(L1788,N1788)</f>
        <v>0</v>
      </c>
    </row>
    <row r="1789" spans="1:21" ht="20" customHeight="1" x14ac:dyDescent="0.35">
      <c r="A1789" s="13">
        <f>F1789/E1789</f>
        <v>1.1171428571428572</v>
      </c>
      <c r="B1789">
        <v>3383</v>
      </c>
      <c r="C1789" s="3" t="s">
        <v>3382</v>
      </c>
      <c r="D1789" s="3" t="s">
        <v>7493</v>
      </c>
      <c r="E1789" s="5">
        <v>1750</v>
      </c>
      <c r="F1789" s="5">
        <v>1955</v>
      </c>
      <c r="G1789" t="s">
        <v>8219</v>
      </c>
      <c r="H1789" t="s">
        <v>8224</v>
      </c>
      <c r="I1789" t="s">
        <v>8246</v>
      </c>
      <c r="J1789">
        <v>1466707620</v>
      </c>
      <c r="K1789">
        <v>1464979620</v>
      </c>
      <c r="L1789" t="b">
        <v>0</v>
      </c>
      <c r="M1789">
        <v>30</v>
      </c>
      <c r="N1789" t="b">
        <v>1</v>
      </c>
      <c r="O1789" t="s">
        <v>8271</v>
      </c>
      <c r="P1789" s="9">
        <f>IFERROR(F1789/M1789,"NULL")</f>
        <v>65.166666666666671</v>
      </c>
      <c r="Q1789" t="str">
        <f>LEFT(O1789,SEARCH("/",O1789,1)-1)</f>
        <v>theater</v>
      </c>
      <c r="R1789" t="str">
        <f>RIGHT(O1789,LEN(O1789)-SEARCH("/",O1789,1))</f>
        <v>plays</v>
      </c>
      <c r="S1789" s="17">
        <f>(((K1789/60)/60)/24)+DATE(1970,1,1)</f>
        <v>42524.782638888893</v>
      </c>
      <c r="T1789" s="15">
        <f>(((J1789/60)/60)/24)+DATE(1970,1,1)</f>
        <v>42544.782638888893</v>
      </c>
      <c r="U1789" t="b">
        <f>AND(L1789,N1789)</f>
        <v>0</v>
      </c>
    </row>
    <row r="1790" spans="1:21" ht="20" customHeight="1" x14ac:dyDescent="0.35">
      <c r="A1790" s="13">
        <f>F1790/E1790</f>
        <v>1.0001100000000001</v>
      </c>
      <c r="B1790">
        <v>3384</v>
      </c>
      <c r="C1790" s="3" t="s">
        <v>3383</v>
      </c>
      <c r="D1790" s="3" t="s">
        <v>7494</v>
      </c>
      <c r="E1790" s="5">
        <v>6000</v>
      </c>
      <c r="F1790" s="5">
        <v>6000.66</v>
      </c>
      <c r="G1790" t="s">
        <v>8219</v>
      </c>
      <c r="H1790" t="s">
        <v>8224</v>
      </c>
      <c r="I1790" t="s">
        <v>8246</v>
      </c>
      <c r="J1790">
        <v>1448074800</v>
      </c>
      <c r="K1790">
        <v>1444874768</v>
      </c>
      <c r="L1790" t="b">
        <v>0</v>
      </c>
      <c r="M1790">
        <v>64</v>
      </c>
      <c r="N1790" t="b">
        <v>1</v>
      </c>
      <c r="O1790" t="s">
        <v>8271</v>
      </c>
      <c r="P1790" s="9">
        <f>IFERROR(F1790/M1790,"NULL")</f>
        <v>93.760312499999998</v>
      </c>
      <c r="Q1790" t="str">
        <f>LEFT(O1790,SEARCH("/",O1790,1)-1)</f>
        <v>theater</v>
      </c>
      <c r="R1790" t="str">
        <f>RIGHT(O1790,LEN(O1790)-SEARCH("/",O1790,1))</f>
        <v>plays</v>
      </c>
      <c r="S1790" s="17">
        <f>(((K1790/60)/60)/24)+DATE(1970,1,1)</f>
        <v>42292.087592592594</v>
      </c>
      <c r="T1790" s="15">
        <f>(((J1790/60)/60)/24)+DATE(1970,1,1)</f>
        <v>42329.125</v>
      </c>
      <c r="U1790" t="b">
        <f>AND(L1790,N1790)</f>
        <v>0</v>
      </c>
    </row>
    <row r="1791" spans="1:21" ht="20" customHeight="1" x14ac:dyDescent="0.35">
      <c r="A1791" s="13">
        <f>F1791/E1791</f>
        <v>1</v>
      </c>
      <c r="B1791">
        <v>3385</v>
      </c>
      <c r="C1791" s="3" t="s">
        <v>3384</v>
      </c>
      <c r="D1791" s="3" t="s">
        <v>7495</v>
      </c>
      <c r="E1791" s="5">
        <v>2000</v>
      </c>
      <c r="F1791" s="5">
        <v>2000</v>
      </c>
      <c r="G1791" t="s">
        <v>8219</v>
      </c>
      <c r="H1791" t="s">
        <v>8224</v>
      </c>
      <c r="I1791" t="s">
        <v>8246</v>
      </c>
      <c r="J1791">
        <v>1418244552</v>
      </c>
      <c r="K1791">
        <v>1415652552</v>
      </c>
      <c r="L1791" t="b">
        <v>0</v>
      </c>
      <c r="M1791">
        <v>15</v>
      </c>
      <c r="N1791" t="b">
        <v>1</v>
      </c>
      <c r="O1791" t="s">
        <v>8271</v>
      </c>
      <c r="P1791" s="9">
        <f>IFERROR(F1791/M1791,"NULL")</f>
        <v>133.33333333333334</v>
      </c>
      <c r="Q1791" t="str">
        <f>LEFT(O1791,SEARCH("/",O1791,1)-1)</f>
        <v>theater</v>
      </c>
      <c r="R1791" t="str">
        <f>RIGHT(O1791,LEN(O1791)-SEARCH("/",O1791,1))</f>
        <v>plays</v>
      </c>
      <c r="S1791" s="17">
        <f>(((K1791/60)/60)/24)+DATE(1970,1,1)</f>
        <v>41953.8675</v>
      </c>
      <c r="T1791" s="15">
        <f>(((J1791/60)/60)/24)+DATE(1970,1,1)</f>
        <v>41983.8675</v>
      </c>
      <c r="U1791" t="b">
        <f>AND(L1791,N1791)</f>
        <v>0</v>
      </c>
    </row>
    <row r="1792" spans="1:21" ht="20" customHeight="1" x14ac:dyDescent="0.35">
      <c r="A1792" s="13">
        <f>F1792/E1792</f>
        <v>1.05</v>
      </c>
      <c r="B1792">
        <v>3386</v>
      </c>
      <c r="C1792" s="3" t="s">
        <v>3385</v>
      </c>
      <c r="D1792" s="3" t="s">
        <v>7496</v>
      </c>
      <c r="E1792" s="5">
        <v>2000</v>
      </c>
      <c r="F1792" s="5">
        <v>2100</v>
      </c>
      <c r="G1792" t="s">
        <v>8219</v>
      </c>
      <c r="H1792" t="s">
        <v>8224</v>
      </c>
      <c r="I1792" t="s">
        <v>8246</v>
      </c>
      <c r="J1792">
        <v>1417620506</v>
      </c>
      <c r="K1792">
        <v>1415028506</v>
      </c>
      <c r="L1792" t="b">
        <v>0</v>
      </c>
      <c r="M1792">
        <v>41</v>
      </c>
      <c r="N1792" t="b">
        <v>1</v>
      </c>
      <c r="O1792" t="s">
        <v>8271</v>
      </c>
      <c r="P1792" s="9">
        <f>IFERROR(F1792/M1792,"NULL")</f>
        <v>51.219512195121951</v>
      </c>
      <c r="Q1792" t="str">
        <f>LEFT(O1792,SEARCH("/",O1792,1)-1)</f>
        <v>theater</v>
      </c>
      <c r="R1792" t="str">
        <f>RIGHT(O1792,LEN(O1792)-SEARCH("/",O1792,1))</f>
        <v>plays</v>
      </c>
      <c r="S1792" s="17">
        <f>(((K1792/60)/60)/24)+DATE(1970,1,1)</f>
        <v>41946.644745370373</v>
      </c>
      <c r="T1792" s="15">
        <f>(((J1792/60)/60)/24)+DATE(1970,1,1)</f>
        <v>41976.644745370373</v>
      </c>
      <c r="U1792" t="b">
        <f>AND(L1792,N1792)</f>
        <v>0</v>
      </c>
    </row>
    <row r="1793" spans="1:21" ht="20" customHeight="1" x14ac:dyDescent="0.35">
      <c r="A1793" s="13">
        <f>F1793/E1793</f>
        <v>1.1686666666666667</v>
      </c>
      <c r="B1793">
        <v>3387</v>
      </c>
      <c r="C1793" s="3" t="s">
        <v>3386</v>
      </c>
      <c r="D1793" s="3" t="s">
        <v>7497</v>
      </c>
      <c r="E1793" s="5">
        <v>3000</v>
      </c>
      <c r="F1793" s="5">
        <v>3506</v>
      </c>
      <c r="G1793" t="s">
        <v>8219</v>
      </c>
      <c r="H1793" t="s">
        <v>8224</v>
      </c>
      <c r="I1793" t="s">
        <v>8246</v>
      </c>
      <c r="J1793">
        <v>1418581088</v>
      </c>
      <c r="K1793">
        <v>1415125088</v>
      </c>
      <c r="L1793" t="b">
        <v>0</v>
      </c>
      <c r="M1793">
        <v>35</v>
      </c>
      <c r="N1793" t="b">
        <v>1</v>
      </c>
      <c r="O1793" t="s">
        <v>8271</v>
      </c>
      <c r="P1793" s="9">
        <f>IFERROR(F1793/M1793,"NULL")</f>
        <v>100.17142857142858</v>
      </c>
      <c r="Q1793" t="str">
        <f>LEFT(O1793,SEARCH("/",O1793,1)-1)</f>
        <v>theater</v>
      </c>
      <c r="R1793" t="str">
        <f>RIGHT(O1793,LEN(O1793)-SEARCH("/",O1793,1))</f>
        <v>plays</v>
      </c>
      <c r="S1793" s="17">
        <f>(((K1793/60)/60)/24)+DATE(1970,1,1)</f>
        <v>41947.762592592589</v>
      </c>
      <c r="T1793" s="15">
        <f>(((J1793/60)/60)/24)+DATE(1970,1,1)</f>
        <v>41987.762592592597</v>
      </c>
      <c r="U1793" t="b">
        <f>AND(L1793,N1793)</f>
        <v>0</v>
      </c>
    </row>
    <row r="1794" spans="1:21" ht="20" customHeight="1" x14ac:dyDescent="0.35">
      <c r="A1794" s="13">
        <f>F1794/E1794</f>
        <v>1.038</v>
      </c>
      <c r="B1794">
        <v>3388</v>
      </c>
      <c r="C1794" s="3" t="s">
        <v>3387</v>
      </c>
      <c r="D1794" s="3" t="s">
        <v>7498</v>
      </c>
      <c r="E1794" s="5">
        <v>1500</v>
      </c>
      <c r="F1794" s="5">
        <v>1557</v>
      </c>
      <c r="G1794" t="s">
        <v>8219</v>
      </c>
      <c r="H1794" t="s">
        <v>8225</v>
      </c>
      <c r="I1794" t="s">
        <v>8247</v>
      </c>
      <c r="J1794">
        <v>1434625441</v>
      </c>
      <c r="K1794">
        <v>1432033441</v>
      </c>
      <c r="L1794" t="b">
        <v>0</v>
      </c>
      <c r="M1794">
        <v>45</v>
      </c>
      <c r="N1794" t="b">
        <v>1</v>
      </c>
      <c r="O1794" t="s">
        <v>8271</v>
      </c>
      <c r="P1794" s="9">
        <f>IFERROR(F1794/M1794,"NULL")</f>
        <v>34.6</v>
      </c>
      <c r="Q1794" t="str">
        <f>LEFT(O1794,SEARCH("/",O1794,1)-1)</f>
        <v>theater</v>
      </c>
      <c r="R1794" t="str">
        <f>RIGHT(O1794,LEN(O1794)-SEARCH("/",O1794,1))</f>
        <v>plays</v>
      </c>
      <c r="S1794" s="17">
        <f>(((K1794/60)/60)/24)+DATE(1970,1,1)</f>
        <v>42143.461122685185</v>
      </c>
      <c r="T1794" s="15">
        <f>(((J1794/60)/60)/24)+DATE(1970,1,1)</f>
        <v>42173.461122685185</v>
      </c>
      <c r="U1794" t="b">
        <f>AND(L1794,N1794)</f>
        <v>0</v>
      </c>
    </row>
    <row r="1795" spans="1:21" ht="20" customHeight="1" x14ac:dyDescent="0.35">
      <c r="A1795" s="13">
        <f>F1795/E1795</f>
        <v>1.145</v>
      </c>
      <c r="B1795">
        <v>3389</v>
      </c>
      <c r="C1795" s="3" t="s">
        <v>3388</v>
      </c>
      <c r="D1795" s="3" t="s">
        <v>7499</v>
      </c>
      <c r="E1795" s="5">
        <v>10000</v>
      </c>
      <c r="F1795" s="5">
        <v>11450</v>
      </c>
      <c r="G1795" t="s">
        <v>8219</v>
      </c>
      <c r="H1795" t="s">
        <v>8224</v>
      </c>
      <c r="I1795" t="s">
        <v>8246</v>
      </c>
      <c r="J1795">
        <v>1464960682</v>
      </c>
      <c r="K1795">
        <v>1462368682</v>
      </c>
      <c r="L1795" t="b">
        <v>0</v>
      </c>
      <c r="M1795">
        <v>62</v>
      </c>
      <c r="N1795" t="b">
        <v>1</v>
      </c>
      <c r="O1795" t="s">
        <v>8271</v>
      </c>
      <c r="P1795" s="9">
        <f>IFERROR(F1795/M1795,"NULL")</f>
        <v>184.67741935483872</v>
      </c>
      <c r="Q1795" t="str">
        <f>LEFT(O1795,SEARCH("/",O1795,1)-1)</f>
        <v>theater</v>
      </c>
      <c r="R1795" t="str">
        <f>RIGHT(O1795,LEN(O1795)-SEARCH("/",O1795,1))</f>
        <v>plays</v>
      </c>
      <c r="S1795" s="17">
        <f>(((K1795/60)/60)/24)+DATE(1970,1,1)</f>
        <v>42494.563449074078</v>
      </c>
      <c r="T1795" s="15">
        <f>(((J1795/60)/60)/24)+DATE(1970,1,1)</f>
        <v>42524.563449074078</v>
      </c>
      <c r="U1795" t="b">
        <f>AND(L1795,N1795)</f>
        <v>0</v>
      </c>
    </row>
    <row r="1796" spans="1:21" ht="20" customHeight="1" x14ac:dyDescent="0.35">
      <c r="A1796" s="13">
        <f>F1796/E1796</f>
        <v>1.024</v>
      </c>
      <c r="B1796">
        <v>3390</v>
      </c>
      <c r="C1796" s="3" t="s">
        <v>3389</v>
      </c>
      <c r="D1796" s="3" t="s">
        <v>7500</v>
      </c>
      <c r="E1796" s="5">
        <v>1500</v>
      </c>
      <c r="F1796" s="5">
        <v>1536</v>
      </c>
      <c r="G1796" t="s">
        <v>8219</v>
      </c>
      <c r="H1796" t="s">
        <v>8224</v>
      </c>
      <c r="I1796" t="s">
        <v>8246</v>
      </c>
      <c r="J1796">
        <v>1405017345</v>
      </c>
      <c r="K1796">
        <v>1403721345</v>
      </c>
      <c r="L1796" t="b">
        <v>0</v>
      </c>
      <c r="M1796">
        <v>22</v>
      </c>
      <c r="N1796" t="b">
        <v>1</v>
      </c>
      <c r="O1796" t="s">
        <v>8271</v>
      </c>
      <c r="P1796" s="9">
        <f>IFERROR(F1796/M1796,"NULL")</f>
        <v>69.818181818181813</v>
      </c>
      <c r="Q1796" t="str">
        <f>LEFT(O1796,SEARCH("/",O1796,1)-1)</f>
        <v>theater</v>
      </c>
      <c r="R1796" t="str">
        <f>RIGHT(O1796,LEN(O1796)-SEARCH("/",O1796,1))</f>
        <v>plays</v>
      </c>
      <c r="S1796" s="17">
        <f>(((K1796/60)/60)/24)+DATE(1970,1,1)</f>
        <v>41815.774826388886</v>
      </c>
      <c r="T1796" s="15">
        <f>(((J1796/60)/60)/24)+DATE(1970,1,1)</f>
        <v>41830.774826388886</v>
      </c>
      <c r="U1796" t="b">
        <f>AND(L1796,N1796)</f>
        <v>0</v>
      </c>
    </row>
    <row r="1797" spans="1:21" ht="20" customHeight="1" x14ac:dyDescent="0.35">
      <c r="A1797" s="13">
        <f>F1797/E1797</f>
        <v>2.23</v>
      </c>
      <c r="B1797">
        <v>3391</v>
      </c>
      <c r="C1797" s="3" t="s">
        <v>3390</v>
      </c>
      <c r="D1797" s="3" t="s">
        <v>7501</v>
      </c>
      <c r="E1797" s="5">
        <v>500</v>
      </c>
      <c r="F1797" s="5">
        <v>1115</v>
      </c>
      <c r="G1797" t="s">
        <v>8219</v>
      </c>
      <c r="H1797" t="s">
        <v>8224</v>
      </c>
      <c r="I1797" t="s">
        <v>8246</v>
      </c>
      <c r="J1797">
        <v>1407536880</v>
      </c>
      <c r="K1797">
        <v>1404997548</v>
      </c>
      <c r="L1797" t="b">
        <v>0</v>
      </c>
      <c r="M1797">
        <v>18</v>
      </c>
      <c r="N1797" t="b">
        <v>1</v>
      </c>
      <c r="O1797" t="s">
        <v>8271</v>
      </c>
      <c r="P1797" s="9">
        <f>IFERROR(F1797/M1797,"NULL")</f>
        <v>61.944444444444443</v>
      </c>
      <c r="Q1797" t="str">
        <f>LEFT(O1797,SEARCH("/",O1797,1)-1)</f>
        <v>theater</v>
      </c>
      <c r="R1797" t="str">
        <f>RIGHT(O1797,LEN(O1797)-SEARCH("/",O1797,1))</f>
        <v>plays</v>
      </c>
      <c r="S1797" s="17">
        <f>(((K1797/60)/60)/24)+DATE(1970,1,1)</f>
        <v>41830.545694444445</v>
      </c>
      <c r="T1797" s="15">
        <f>(((J1797/60)/60)/24)+DATE(1970,1,1)</f>
        <v>41859.936111111114</v>
      </c>
      <c r="U1797" t="b">
        <f>AND(L1797,N1797)</f>
        <v>0</v>
      </c>
    </row>
    <row r="1798" spans="1:21" ht="20" customHeight="1" x14ac:dyDescent="0.35">
      <c r="A1798" s="13">
        <f>F1798/E1798</f>
        <v>1</v>
      </c>
      <c r="B1798">
        <v>3392</v>
      </c>
      <c r="C1798" s="3" t="s">
        <v>3391</v>
      </c>
      <c r="D1798" s="3" t="s">
        <v>7502</v>
      </c>
      <c r="E1798" s="5">
        <v>500</v>
      </c>
      <c r="F1798" s="5">
        <v>500</v>
      </c>
      <c r="G1798" t="s">
        <v>8219</v>
      </c>
      <c r="H1798" t="s">
        <v>8225</v>
      </c>
      <c r="I1798" t="s">
        <v>8247</v>
      </c>
      <c r="J1798">
        <v>1462565855</v>
      </c>
      <c r="K1798">
        <v>1458245855</v>
      </c>
      <c r="L1798" t="b">
        <v>0</v>
      </c>
      <c r="M1798">
        <v>12</v>
      </c>
      <c r="N1798" t="b">
        <v>1</v>
      </c>
      <c r="O1798" t="s">
        <v>8271</v>
      </c>
      <c r="P1798" s="9">
        <f>IFERROR(F1798/M1798,"NULL")</f>
        <v>41.666666666666664</v>
      </c>
      <c r="Q1798" t="str">
        <f>LEFT(O1798,SEARCH("/",O1798,1)-1)</f>
        <v>theater</v>
      </c>
      <c r="R1798" t="str">
        <f>RIGHT(O1798,LEN(O1798)-SEARCH("/",O1798,1))</f>
        <v>plays</v>
      </c>
      <c r="S1798" s="17">
        <f>(((K1798/60)/60)/24)+DATE(1970,1,1)</f>
        <v>42446.845543981486</v>
      </c>
      <c r="T1798" s="15">
        <f>(((J1798/60)/60)/24)+DATE(1970,1,1)</f>
        <v>42496.845543981486</v>
      </c>
      <c r="U1798" t="b">
        <f>AND(L1798,N1798)</f>
        <v>0</v>
      </c>
    </row>
    <row r="1799" spans="1:21" ht="20" customHeight="1" x14ac:dyDescent="0.35">
      <c r="A1799" s="13">
        <f>F1799/E1799</f>
        <v>1.0580000000000001</v>
      </c>
      <c r="B1799">
        <v>3393</v>
      </c>
      <c r="C1799" s="3" t="s">
        <v>3392</v>
      </c>
      <c r="D1799" s="3" t="s">
        <v>7503</v>
      </c>
      <c r="E1799" s="5">
        <v>1500</v>
      </c>
      <c r="F1799" s="5">
        <v>1587</v>
      </c>
      <c r="G1799" t="s">
        <v>8219</v>
      </c>
      <c r="H1799" t="s">
        <v>8224</v>
      </c>
      <c r="I1799" t="s">
        <v>8246</v>
      </c>
      <c r="J1799">
        <v>1415234760</v>
      </c>
      <c r="K1799">
        <v>1413065230</v>
      </c>
      <c r="L1799" t="b">
        <v>0</v>
      </c>
      <c r="M1799">
        <v>44</v>
      </c>
      <c r="N1799" t="b">
        <v>1</v>
      </c>
      <c r="O1799" t="s">
        <v>8271</v>
      </c>
      <c r="P1799" s="9">
        <f>IFERROR(F1799/M1799,"NULL")</f>
        <v>36.06818181818182</v>
      </c>
      <c r="Q1799" t="str">
        <f>LEFT(O1799,SEARCH("/",O1799,1)-1)</f>
        <v>theater</v>
      </c>
      <c r="R1799" t="str">
        <f>RIGHT(O1799,LEN(O1799)-SEARCH("/",O1799,1))</f>
        <v>plays</v>
      </c>
      <c r="S1799" s="17">
        <f>(((K1799/60)/60)/24)+DATE(1970,1,1)</f>
        <v>41923.921643518523</v>
      </c>
      <c r="T1799" s="15">
        <f>(((J1799/60)/60)/24)+DATE(1970,1,1)</f>
        <v>41949.031944444447</v>
      </c>
      <c r="U1799" t="b">
        <f>AND(L1799,N1799)</f>
        <v>0</v>
      </c>
    </row>
    <row r="1800" spans="1:21" ht="20" customHeight="1" x14ac:dyDescent="0.35">
      <c r="A1800" s="13">
        <f>F1800/E1800</f>
        <v>1.4236363636363636</v>
      </c>
      <c r="B1800">
        <v>3394</v>
      </c>
      <c r="C1800" s="3" t="s">
        <v>3393</v>
      </c>
      <c r="D1800" s="3" t="s">
        <v>7504</v>
      </c>
      <c r="E1800" s="5">
        <v>550</v>
      </c>
      <c r="F1800" s="5">
        <v>783</v>
      </c>
      <c r="G1800" t="s">
        <v>8219</v>
      </c>
      <c r="H1800" t="s">
        <v>8225</v>
      </c>
      <c r="I1800" t="s">
        <v>8247</v>
      </c>
      <c r="J1800">
        <v>1406470645</v>
      </c>
      <c r="K1800">
        <v>1403878645</v>
      </c>
      <c r="L1800" t="b">
        <v>0</v>
      </c>
      <c r="M1800">
        <v>27</v>
      </c>
      <c r="N1800" t="b">
        <v>1</v>
      </c>
      <c r="O1800" t="s">
        <v>8271</v>
      </c>
      <c r="P1800" s="9">
        <f>IFERROR(F1800/M1800,"NULL")</f>
        <v>29</v>
      </c>
      <c r="Q1800" t="str">
        <f>LEFT(O1800,SEARCH("/",O1800,1)-1)</f>
        <v>theater</v>
      </c>
      <c r="R1800" t="str">
        <f>RIGHT(O1800,LEN(O1800)-SEARCH("/",O1800,1))</f>
        <v>plays</v>
      </c>
      <c r="S1800" s="17">
        <f>(((K1800/60)/60)/24)+DATE(1970,1,1)</f>
        <v>41817.59542824074</v>
      </c>
      <c r="T1800" s="15">
        <f>(((J1800/60)/60)/24)+DATE(1970,1,1)</f>
        <v>41847.59542824074</v>
      </c>
      <c r="U1800" t="b">
        <f>AND(L1800,N1800)</f>
        <v>0</v>
      </c>
    </row>
    <row r="1801" spans="1:21" ht="20" customHeight="1" x14ac:dyDescent="0.35">
      <c r="A1801" s="13">
        <f>F1801/E1801</f>
        <v>1.84</v>
      </c>
      <c r="B1801">
        <v>3395</v>
      </c>
      <c r="C1801" s="3" t="s">
        <v>3394</v>
      </c>
      <c r="D1801" s="3" t="s">
        <v>7505</v>
      </c>
      <c r="E1801" s="5">
        <v>500</v>
      </c>
      <c r="F1801" s="5">
        <v>920</v>
      </c>
      <c r="G1801" t="s">
        <v>8219</v>
      </c>
      <c r="H1801" t="s">
        <v>8225</v>
      </c>
      <c r="I1801" t="s">
        <v>8247</v>
      </c>
      <c r="J1801">
        <v>1433009400</v>
      </c>
      <c r="K1801">
        <v>1431795944</v>
      </c>
      <c r="L1801" t="b">
        <v>0</v>
      </c>
      <c r="M1801">
        <v>38</v>
      </c>
      <c r="N1801" t="b">
        <v>1</v>
      </c>
      <c r="O1801" t="s">
        <v>8271</v>
      </c>
      <c r="P1801" s="9">
        <f>IFERROR(F1801/M1801,"NULL")</f>
        <v>24.210526315789473</v>
      </c>
      <c r="Q1801" t="str">
        <f>LEFT(O1801,SEARCH("/",O1801,1)-1)</f>
        <v>theater</v>
      </c>
      <c r="R1801" t="str">
        <f>RIGHT(O1801,LEN(O1801)-SEARCH("/",O1801,1))</f>
        <v>plays</v>
      </c>
      <c r="S1801" s="17">
        <f>(((K1801/60)/60)/24)+DATE(1970,1,1)</f>
        <v>42140.712314814817</v>
      </c>
      <c r="T1801" s="15">
        <f>(((J1801/60)/60)/24)+DATE(1970,1,1)</f>
        <v>42154.756944444445</v>
      </c>
      <c r="U1801" t="b">
        <f>AND(L1801,N1801)</f>
        <v>0</v>
      </c>
    </row>
    <row r="1802" spans="1:21" ht="20" customHeight="1" x14ac:dyDescent="0.35">
      <c r="A1802" s="13">
        <f>F1802/E1802</f>
        <v>1.0433333333333332</v>
      </c>
      <c r="B1802">
        <v>3396</v>
      </c>
      <c r="C1802" s="3" t="s">
        <v>3395</v>
      </c>
      <c r="D1802" s="3" t="s">
        <v>7506</v>
      </c>
      <c r="E1802" s="5">
        <v>1500</v>
      </c>
      <c r="F1802" s="5">
        <v>1565</v>
      </c>
      <c r="G1802" t="s">
        <v>8219</v>
      </c>
      <c r="H1802" t="s">
        <v>8224</v>
      </c>
      <c r="I1802" t="s">
        <v>8246</v>
      </c>
      <c r="J1802">
        <v>1401595140</v>
      </c>
      <c r="K1802">
        <v>1399286589</v>
      </c>
      <c r="L1802" t="b">
        <v>0</v>
      </c>
      <c r="M1802">
        <v>28</v>
      </c>
      <c r="N1802" t="b">
        <v>1</v>
      </c>
      <c r="O1802" t="s">
        <v>8271</v>
      </c>
      <c r="P1802" s="9">
        <f>IFERROR(F1802/M1802,"NULL")</f>
        <v>55.892857142857146</v>
      </c>
      <c r="Q1802" t="str">
        <f>LEFT(O1802,SEARCH("/",O1802,1)-1)</f>
        <v>theater</v>
      </c>
      <c r="R1802" t="str">
        <f>RIGHT(O1802,LEN(O1802)-SEARCH("/",O1802,1))</f>
        <v>plays</v>
      </c>
      <c r="S1802" s="17">
        <f>(((K1802/60)/60)/24)+DATE(1970,1,1)</f>
        <v>41764.44663194444</v>
      </c>
      <c r="T1802" s="15">
        <f>(((J1802/60)/60)/24)+DATE(1970,1,1)</f>
        <v>41791.165972222225</v>
      </c>
      <c r="U1802" t="b">
        <f>AND(L1802,N1802)</f>
        <v>0</v>
      </c>
    </row>
    <row r="1803" spans="1:21" ht="20" customHeight="1" x14ac:dyDescent="0.35">
      <c r="A1803" s="13">
        <f>F1803/E1803</f>
        <v>1.1200000000000001</v>
      </c>
      <c r="B1803">
        <v>3397</v>
      </c>
      <c r="C1803" s="3" t="s">
        <v>3396</v>
      </c>
      <c r="D1803" s="3" t="s">
        <v>7507</v>
      </c>
      <c r="E1803" s="5">
        <v>250</v>
      </c>
      <c r="F1803" s="5">
        <v>280</v>
      </c>
      <c r="G1803" t="s">
        <v>8219</v>
      </c>
      <c r="H1803" t="s">
        <v>8225</v>
      </c>
      <c r="I1803" t="s">
        <v>8247</v>
      </c>
      <c r="J1803">
        <v>1455832800</v>
      </c>
      <c r="K1803">
        <v>1452338929</v>
      </c>
      <c r="L1803" t="b">
        <v>0</v>
      </c>
      <c r="M1803">
        <v>24</v>
      </c>
      <c r="N1803" t="b">
        <v>1</v>
      </c>
      <c r="O1803" t="s">
        <v>8271</v>
      </c>
      <c r="P1803" s="9">
        <f>IFERROR(F1803/M1803,"NULL")</f>
        <v>11.666666666666666</v>
      </c>
      <c r="Q1803" t="str">
        <f>LEFT(O1803,SEARCH("/",O1803,1)-1)</f>
        <v>theater</v>
      </c>
      <c r="R1803" t="str">
        <f>RIGHT(O1803,LEN(O1803)-SEARCH("/",O1803,1))</f>
        <v>plays</v>
      </c>
      <c r="S1803" s="17">
        <f>(((K1803/60)/60)/24)+DATE(1970,1,1)</f>
        <v>42378.478344907402</v>
      </c>
      <c r="T1803" s="15">
        <f>(((J1803/60)/60)/24)+DATE(1970,1,1)</f>
        <v>42418.916666666672</v>
      </c>
      <c r="U1803" t="b">
        <f>AND(L1803,N1803)</f>
        <v>0</v>
      </c>
    </row>
    <row r="1804" spans="1:21" ht="20" customHeight="1" x14ac:dyDescent="0.35">
      <c r="A1804" s="13">
        <f>F1804/E1804</f>
        <v>1.1107499999999999</v>
      </c>
      <c r="B1804">
        <v>3398</v>
      </c>
      <c r="C1804" s="3" t="s">
        <v>3397</v>
      </c>
      <c r="D1804" s="3" t="s">
        <v>7508</v>
      </c>
      <c r="E1804" s="5">
        <v>4000</v>
      </c>
      <c r="F1804" s="5">
        <v>4443</v>
      </c>
      <c r="G1804" t="s">
        <v>8219</v>
      </c>
      <c r="H1804" t="s">
        <v>8224</v>
      </c>
      <c r="I1804" t="s">
        <v>8246</v>
      </c>
      <c r="J1804">
        <v>1416589200</v>
      </c>
      <c r="K1804">
        <v>1414605776</v>
      </c>
      <c r="L1804" t="b">
        <v>0</v>
      </c>
      <c r="M1804">
        <v>65</v>
      </c>
      <c r="N1804" t="b">
        <v>1</v>
      </c>
      <c r="O1804" t="s">
        <v>8271</v>
      </c>
      <c r="P1804" s="9">
        <f>IFERROR(F1804/M1804,"NULL")</f>
        <v>68.353846153846149</v>
      </c>
      <c r="Q1804" t="str">
        <f>LEFT(O1804,SEARCH("/",O1804,1)-1)</f>
        <v>theater</v>
      </c>
      <c r="R1804" t="str">
        <f>RIGHT(O1804,LEN(O1804)-SEARCH("/",O1804,1))</f>
        <v>plays</v>
      </c>
      <c r="S1804" s="17">
        <f>(((K1804/60)/60)/24)+DATE(1970,1,1)</f>
        <v>41941.75203703704</v>
      </c>
      <c r="T1804" s="15">
        <f>(((J1804/60)/60)/24)+DATE(1970,1,1)</f>
        <v>41964.708333333328</v>
      </c>
      <c r="U1804" t="b">
        <f>AND(L1804,N1804)</f>
        <v>0</v>
      </c>
    </row>
    <row r="1805" spans="1:21" ht="20" customHeight="1" x14ac:dyDescent="0.35">
      <c r="A1805" s="13">
        <f>F1805/E1805</f>
        <v>1.0375000000000001</v>
      </c>
      <c r="B1805">
        <v>3399</v>
      </c>
      <c r="C1805" s="3" t="s">
        <v>3398</v>
      </c>
      <c r="D1805" s="3" t="s">
        <v>7509</v>
      </c>
      <c r="E1805" s="5">
        <v>1200</v>
      </c>
      <c r="F1805" s="5">
        <v>1245</v>
      </c>
      <c r="G1805" t="s">
        <v>8219</v>
      </c>
      <c r="H1805" t="s">
        <v>8225</v>
      </c>
      <c r="I1805" t="s">
        <v>8247</v>
      </c>
      <c r="J1805">
        <v>1424556325</v>
      </c>
      <c r="K1805">
        <v>1421964325</v>
      </c>
      <c r="L1805" t="b">
        <v>0</v>
      </c>
      <c r="M1805">
        <v>46</v>
      </c>
      <c r="N1805" t="b">
        <v>1</v>
      </c>
      <c r="O1805" t="s">
        <v>8271</v>
      </c>
      <c r="P1805" s="9">
        <f>IFERROR(F1805/M1805,"NULL")</f>
        <v>27.065217391304348</v>
      </c>
      <c r="Q1805" t="str">
        <f>LEFT(O1805,SEARCH("/",O1805,1)-1)</f>
        <v>theater</v>
      </c>
      <c r="R1805" t="str">
        <f>RIGHT(O1805,LEN(O1805)-SEARCH("/",O1805,1))</f>
        <v>plays</v>
      </c>
      <c r="S1805" s="17">
        <f>(((K1805/60)/60)/24)+DATE(1970,1,1)</f>
        <v>42026.920428240745</v>
      </c>
      <c r="T1805" s="15">
        <f>(((J1805/60)/60)/24)+DATE(1970,1,1)</f>
        <v>42056.920428240745</v>
      </c>
      <c r="U1805" t="b">
        <f>AND(L1805,N1805)</f>
        <v>0</v>
      </c>
    </row>
    <row r="1806" spans="1:21" ht="20" customHeight="1" x14ac:dyDescent="0.35">
      <c r="A1806" s="13">
        <f>F1806/E1806</f>
        <v>1.0041</v>
      </c>
      <c r="B1806">
        <v>3400</v>
      </c>
      <c r="C1806" s="3" t="s">
        <v>3399</v>
      </c>
      <c r="D1806" s="3" t="s">
        <v>7510</v>
      </c>
      <c r="E1806" s="5">
        <v>10000</v>
      </c>
      <c r="F1806" s="5">
        <v>10041</v>
      </c>
      <c r="G1806" t="s">
        <v>8219</v>
      </c>
      <c r="H1806" t="s">
        <v>8224</v>
      </c>
      <c r="I1806" t="s">
        <v>8246</v>
      </c>
      <c r="J1806">
        <v>1409266414</v>
      </c>
      <c r="K1806">
        <v>1405378414</v>
      </c>
      <c r="L1806" t="b">
        <v>0</v>
      </c>
      <c r="M1806">
        <v>85</v>
      </c>
      <c r="N1806" t="b">
        <v>1</v>
      </c>
      <c r="O1806" t="s">
        <v>8271</v>
      </c>
      <c r="P1806" s="9">
        <f>IFERROR(F1806/M1806,"NULL")</f>
        <v>118.12941176470588</v>
      </c>
      <c r="Q1806" t="str">
        <f>LEFT(O1806,SEARCH("/",O1806,1)-1)</f>
        <v>theater</v>
      </c>
      <c r="R1806" t="str">
        <f>RIGHT(O1806,LEN(O1806)-SEARCH("/",O1806,1))</f>
        <v>plays</v>
      </c>
      <c r="S1806" s="17">
        <f>(((K1806/60)/60)/24)+DATE(1970,1,1)</f>
        <v>41834.953865740739</v>
      </c>
      <c r="T1806" s="15">
        <f>(((J1806/60)/60)/24)+DATE(1970,1,1)</f>
        <v>41879.953865740739</v>
      </c>
      <c r="U1806" t="b">
        <f>AND(L1806,N1806)</f>
        <v>0</v>
      </c>
    </row>
    <row r="1807" spans="1:21" ht="20" customHeight="1" x14ac:dyDescent="0.35">
      <c r="A1807" s="13">
        <f>F1807/E1807</f>
        <v>1.0186206896551724</v>
      </c>
      <c r="B1807">
        <v>3401</v>
      </c>
      <c r="C1807" s="3" t="s">
        <v>3400</v>
      </c>
      <c r="D1807" s="3" t="s">
        <v>7511</v>
      </c>
      <c r="E1807" s="5">
        <v>2900</v>
      </c>
      <c r="F1807" s="5">
        <v>2954</v>
      </c>
      <c r="G1807" t="s">
        <v>8219</v>
      </c>
      <c r="H1807" t="s">
        <v>8225</v>
      </c>
      <c r="I1807" t="s">
        <v>8247</v>
      </c>
      <c r="J1807">
        <v>1438968146</v>
      </c>
      <c r="K1807">
        <v>1436376146</v>
      </c>
      <c r="L1807" t="b">
        <v>0</v>
      </c>
      <c r="M1807">
        <v>66</v>
      </c>
      <c r="N1807" t="b">
        <v>1</v>
      </c>
      <c r="O1807" t="s">
        <v>8271</v>
      </c>
      <c r="P1807" s="9">
        <f>IFERROR(F1807/M1807,"NULL")</f>
        <v>44.757575757575758</v>
      </c>
      <c r="Q1807" t="str">
        <f>LEFT(O1807,SEARCH("/",O1807,1)-1)</f>
        <v>theater</v>
      </c>
      <c r="R1807" t="str">
        <f>RIGHT(O1807,LEN(O1807)-SEARCH("/",O1807,1))</f>
        <v>plays</v>
      </c>
      <c r="S1807" s="17">
        <f>(((K1807/60)/60)/24)+DATE(1970,1,1)</f>
        <v>42193.723912037036</v>
      </c>
      <c r="T1807" s="15">
        <f>(((J1807/60)/60)/24)+DATE(1970,1,1)</f>
        <v>42223.723912037036</v>
      </c>
      <c r="U1807" t="b">
        <f>AND(L1807,N1807)</f>
        <v>0</v>
      </c>
    </row>
    <row r="1808" spans="1:21" ht="20" customHeight="1" x14ac:dyDescent="0.35">
      <c r="A1808" s="13">
        <f>F1808/E1808</f>
        <v>1.0976666666666666</v>
      </c>
      <c r="B1808">
        <v>3402</v>
      </c>
      <c r="C1808" s="3" t="s">
        <v>3401</v>
      </c>
      <c r="D1808" s="3" t="s">
        <v>7512</v>
      </c>
      <c r="E1808" s="5">
        <v>15000</v>
      </c>
      <c r="F1808" s="5">
        <v>16465</v>
      </c>
      <c r="G1808" t="s">
        <v>8219</v>
      </c>
      <c r="H1808" t="s">
        <v>8224</v>
      </c>
      <c r="I1808" t="s">
        <v>8246</v>
      </c>
      <c r="J1808">
        <v>1447295460</v>
      </c>
      <c r="K1808">
        <v>1444747843</v>
      </c>
      <c r="L1808" t="b">
        <v>0</v>
      </c>
      <c r="M1808">
        <v>165</v>
      </c>
      <c r="N1808" t="b">
        <v>1</v>
      </c>
      <c r="O1808" t="s">
        <v>8271</v>
      </c>
      <c r="P1808" s="9">
        <f>IFERROR(F1808/M1808,"NULL")</f>
        <v>99.787878787878782</v>
      </c>
      <c r="Q1808" t="str">
        <f>LEFT(O1808,SEARCH("/",O1808,1)-1)</f>
        <v>theater</v>
      </c>
      <c r="R1808" t="str">
        <f>RIGHT(O1808,LEN(O1808)-SEARCH("/",O1808,1))</f>
        <v>plays</v>
      </c>
      <c r="S1808" s="17">
        <f>(((K1808/60)/60)/24)+DATE(1970,1,1)</f>
        <v>42290.61855324074</v>
      </c>
      <c r="T1808" s="15">
        <f>(((J1808/60)/60)/24)+DATE(1970,1,1)</f>
        <v>42320.104861111111</v>
      </c>
      <c r="U1808" t="b">
        <f>AND(L1808,N1808)</f>
        <v>0</v>
      </c>
    </row>
    <row r="1809" spans="1:21" ht="20" customHeight="1" x14ac:dyDescent="0.35">
      <c r="A1809" s="13">
        <f>F1809/E1809</f>
        <v>1</v>
      </c>
      <c r="B1809">
        <v>3403</v>
      </c>
      <c r="C1809" s="3" t="s">
        <v>3402</v>
      </c>
      <c r="D1809" s="3" t="s">
        <v>7513</v>
      </c>
      <c r="E1809" s="5">
        <v>2000</v>
      </c>
      <c r="F1809" s="5">
        <v>2000</v>
      </c>
      <c r="G1809" t="s">
        <v>8219</v>
      </c>
      <c r="H1809" t="s">
        <v>8225</v>
      </c>
      <c r="I1809" t="s">
        <v>8247</v>
      </c>
      <c r="J1809">
        <v>1435230324</v>
      </c>
      <c r="K1809">
        <v>1432638324</v>
      </c>
      <c r="L1809" t="b">
        <v>0</v>
      </c>
      <c r="M1809">
        <v>17</v>
      </c>
      <c r="N1809" t="b">
        <v>1</v>
      </c>
      <c r="O1809" t="s">
        <v>8271</v>
      </c>
      <c r="P1809" s="9">
        <f>IFERROR(F1809/M1809,"NULL")</f>
        <v>117.64705882352941</v>
      </c>
      <c r="Q1809" t="str">
        <f>LEFT(O1809,SEARCH("/",O1809,1)-1)</f>
        <v>theater</v>
      </c>
      <c r="R1809" t="str">
        <f>RIGHT(O1809,LEN(O1809)-SEARCH("/",O1809,1))</f>
        <v>plays</v>
      </c>
      <c r="S1809" s="17">
        <f>(((K1809/60)/60)/24)+DATE(1970,1,1)</f>
        <v>42150.462083333332</v>
      </c>
      <c r="T1809" s="15">
        <f>(((J1809/60)/60)/24)+DATE(1970,1,1)</f>
        <v>42180.462083333332</v>
      </c>
      <c r="U1809" t="b">
        <f>AND(L1809,N1809)</f>
        <v>0</v>
      </c>
    </row>
    <row r="1810" spans="1:21" ht="20" customHeight="1" x14ac:dyDescent="0.35">
      <c r="A1810" s="13">
        <f>F1810/E1810</f>
        <v>1.22</v>
      </c>
      <c r="B1810">
        <v>3404</v>
      </c>
      <c r="C1810" s="3" t="s">
        <v>3403</v>
      </c>
      <c r="D1810" s="3" t="s">
        <v>7514</v>
      </c>
      <c r="E1810" s="5">
        <v>500</v>
      </c>
      <c r="F1810" s="5">
        <v>610</v>
      </c>
      <c r="G1810" t="s">
        <v>8219</v>
      </c>
      <c r="H1810" t="s">
        <v>8224</v>
      </c>
      <c r="I1810" t="s">
        <v>8246</v>
      </c>
      <c r="J1810">
        <v>1434542702</v>
      </c>
      <c r="K1810">
        <v>1432814702</v>
      </c>
      <c r="L1810" t="b">
        <v>0</v>
      </c>
      <c r="M1810">
        <v>3</v>
      </c>
      <c r="N1810" t="b">
        <v>1</v>
      </c>
      <c r="O1810" t="s">
        <v>8271</v>
      </c>
      <c r="P1810" s="9">
        <f>IFERROR(F1810/M1810,"NULL")</f>
        <v>203.33333333333334</v>
      </c>
      <c r="Q1810" t="str">
        <f>LEFT(O1810,SEARCH("/",O1810,1)-1)</f>
        <v>theater</v>
      </c>
      <c r="R1810" t="str">
        <f>RIGHT(O1810,LEN(O1810)-SEARCH("/",O1810,1))</f>
        <v>plays</v>
      </c>
      <c r="S1810" s="17">
        <f>(((K1810/60)/60)/24)+DATE(1970,1,1)</f>
        <v>42152.503495370373</v>
      </c>
      <c r="T1810" s="15">
        <f>(((J1810/60)/60)/24)+DATE(1970,1,1)</f>
        <v>42172.503495370373</v>
      </c>
      <c r="U1810" t="b">
        <f>AND(L1810,N1810)</f>
        <v>0</v>
      </c>
    </row>
    <row r="1811" spans="1:21" ht="20" customHeight="1" x14ac:dyDescent="0.35">
      <c r="A1811" s="13">
        <f>F1811/E1811</f>
        <v>1.3757142857142857</v>
      </c>
      <c r="B1811">
        <v>3405</v>
      </c>
      <c r="C1811" s="3" t="s">
        <v>3404</v>
      </c>
      <c r="D1811" s="3" t="s">
        <v>7515</v>
      </c>
      <c r="E1811" s="5">
        <v>350</v>
      </c>
      <c r="F1811" s="5">
        <v>481.5</v>
      </c>
      <c r="G1811" t="s">
        <v>8219</v>
      </c>
      <c r="H1811" t="s">
        <v>8225</v>
      </c>
      <c r="I1811" t="s">
        <v>8247</v>
      </c>
      <c r="J1811">
        <v>1456876740</v>
      </c>
      <c r="K1811">
        <v>1455063886</v>
      </c>
      <c r="L1811" t="b">
        <v>0</v>
      </c>
      <c r="M1811">
        <v>17</v>
      </c>
      <c r="N1811" t="b">
        <v>1</v>
      </c>
      <c r="O1811" t="s">
        <v>8271</v>
      </c>
      <c r="P1811" s="9">
        <f>IFERROR(F1811/M1811,"NULL")</f>
        <v>28.323529411764707</v>
      </c>
      <c r="Q1811" t="str">
        <f>LEFT(O1811,SEARCH("/",O1811,1)-1)</f>
        <v>theater</v>
      </c>
      <c r="R1811" t="str">
        <f>RIGHT(O1811,LEN(O1811)-SEARCH("/",O1811,1))</f>
        <v>plays</v>
      </c>
      <c r="S1811" s="17">
        <f>(((K1811/60)/60)/24)+DATE(1970,1,1)</f>
        <v>42410.017199074078</v>
      </c>
      <c r="T1811" s="15">
        <f>(((J1811/60)/60)/24)+DATE(1970,1,1)</f>
        <v>42430.999305555553</v>
      </c>
      <c r="U1811" t="b">
        <f>AND(L1811,N1811)</f>
        <v>0</v>
      </c>
    </row>
    <row r="1812" spans="1:21" ht="20" customHeight="1" x14ac:dyDescent="0.35">
      <c r="A1812" s="13">
        <f>F1812/E1812</f>
        <v>1.0031000000000001</v>
      </c>
      <c r="B1812">
        <v>3406</v>
      </c>
      <c r="C1812" s="3" t="s">
        <v>3405</v>
      </c>
      <c r="D1812" s="3" t="s">
        <v>7516</v>
      </c>
      <c r="E1812" s="5">
        <v>10000</v>
      </c>
      <c r="F1812" s="5">
        <v>10031</v>
      </c>
      <c r="G1812" t="s">
        <v>8219</v>
      </c>
      <c r="H1812" t="s">
        <v>8224</v>
      </c>
      <c r="I1812" t="s">
        <v>8246</v>
      </c>
      <c r="J1812">
        <v>1405511376</v>
      </c>
      <c r="K1812">
        <v>1401623376</v>
      </c>
      <c r="L1812" t="b">
        <v>0</v>
      </c>
      <c r="M1812">
        <v>91</v>
      </c>
      <c r="N1812" t="b">
        <v>1</v>
      </c>
      <c r="O1812" t="s">
        <v>8271</v>
      </c>
      <c r="P1812" s="9">
        <f>IFERROR(F1812/M1812,"NULL")</f>
        <v>110.23076923076923</v>
      </c>
      <c r="Q1812" t="str">
        <f>LEFT(O1812,SEARCH("/",O1812,1)-1)</f>
        <v>theater</v>
      </c>
      <c r="R1812" t="str">
        <f>RIGHT(O1812,LEN(O1812)-SEARCH("/",O1812,1))</f>
        <v>plays</v>
      </c>
      <c r="S1812" s="17">
        <f>(((K1812/60)/60)/24)+DATE(1970,1,1)</f>
        <v>41791.492777777778</v>
      </c>
      <c r="T1812" s="15">
        <f>(((J1812/60)/60)/24)+DATE(1970,1,1)</f>
        <v>41836.492777777778</v>
      </c>
      <c r="U1812" t="b">
        <f>AND(L1812,N1812)</f>
        <v>0</v>
      </c>
    </row>
    <row r="1813" spans="1:21" ht="20" customHeight="1" x14ac:dyDescent="0.35">
      <c r="A1813" s="13">
        <f>F1813/E1813</f>
        <v>1.071</v>
      </c>
      <c r="B1813">
        <v>3407</v>
      </c>
      <c r="C1813" s="3" t="s">
        <v>3406</v>
      </c>
      <c r="D1813" s="3" t="s">
        <v>7517</v>
      </c>
      <c r="E1813" s="5">
        <v>2000</v>
      </c>
      <c r="F1813" s="5">
        <v>2142</v>
      </c>
      <c r="G1813" t="s">
        <v>8219</v>
      </c>
      <c r="H1813" t="s">
        <v>8225</v>
      </c>
      <c r="I1813" t="s">
        <v>8247</v>
      </c>
      <c r="J1813">
        <v>1404641289</v>
      </c>
      <c r="K1813">
        <v>1402049289</v>
      </c>
      <c r="L1813" t="b">
        <v>0</v>
      </c>
      <c r="M1813">
        <v>67</v>
      </c>
      <c r="N1813" t="b">
        <v>1</v>
      </c>
      <c r="O1813" t="s">
        <v>8271</v>
      </c>
      <c r="P1813" s="9">
        <f>IFERROR(F1813/M1813,"NULL")</f>
        <v>31.970149253731343</v>
      </c>
      <c r="Q1813" t="str">
        <f>LEFT(O1813,SEARCH("/",O1813,1)-1)</f>
        <v>theater</v>
      </c>
      <c r="R1813" t="str">
        <f>RIGHT(O1813,LEN(O1813)-SEARCH("/",O1813,1))</f>
        <v>plays</v>
      </c>
      <c r="S1813" s="17">
        <f>(((K1813/60)/60)/24)+DATE(1970,1,1)</f>
        <v>41796.422326388885</v>
      </c>
      <c r="T1813" s="15">
        <f>(((J1813/60)/60)/24)+DATE(1970,1,1)</f>
        <v>41826.422326388885</v>
      </c>
      <c r="U1813" t="b">
        <f>AND(L1813,N1813)</f>
        <v>0</v>
      </c>
    </row>
    <row r="1814" spans="1:21" ht="20" customHeight="1" x14ac:dyDescent="0.35">
      <c r="A1814" s="13">
        <f>F1814/E1814</f>
        <v>2.11</v>
      </c>
      <c r="B1814">
        <v>3408</v>
      </c>
      <c r="C1814" s="3" t="s">
        <v>3407</v>
      </c>
      <c r="D1814" s="3" t="s">
        <v>7518</v>
      </c>
      <c r="E1814" s="5">
        <v>500</v>
      </c>
      <c r="F1814" s="5">
        <v>1055</v>
      </c>
      <c r="G1814" t="s">
        <v>8219</v>
      </c>
      <c r="H1814" t="s">
        <v>8224</v>
      </c>
      <c r="I1814" t="s">
        <v>8246</v>
      </c>
      <c r="J1814">
        <v>1405727304</v>
      </c>
      <c r="K1814">
        <v>1403135304</v>
      </c>
      <c r="L1814" t="b">
        <v>0</v>
      </c>
      <c r="M1814">
        <v>18</v>
      </c>
      <c r="N1814" t="b">
        <v>1</v>
      </c>
      <c r="O1814" t="s">
        <v>8271</v>
      </c>
      <c r="P1814" s="9">
        <f>IFERROR(F1814/M1814,"NULL")</f>
        <v>58.611111111111114</v>
      </c>
      <c r="Q1814" t="str">
        <f>LEFT(O1814,SEARCH("/",O1814,1)-1)</f>
        <v>theater</v>
      </c>
      <c r="R1814" t="str">
        <f>RIGHT(O1814,LEN(O1814)-SEARCH("/",O1814,1))</f>
        <v>plays</v>
      </c>
      <c r="S1814" s="17">
        <f>(((K1814/60)/60)/24)+DATE(1970,1,1)</f>
        <v>41808.991944444446</v>
      </c>
      <c r="T1814" s="15">
        <f>(((J1814/60)/60)/24)+DATE(1970,1,1)</f>
        <v>41838.991944444446</v>
      </c>
      <c r="U1814" t="b">
        <f>AND(L1814,N1814)</f>
        <v>0</v>
      </c>
    </row>
    <row r="1815" spans="1:21" ht="20" customHeight="1" x14ac:dyDescent="0.35">
      <c r="A1815" s="13">
        <f>F1815/E1815</f>
        <v>1.236</v>
      </c>
      <c r="B1815">
        <v>3409</v>
      </c>
      <c r="C1815" s="3" t="s">
        <v>3408</v>
      </c>
      <c r="D1815" s="3" t="s">
        <v>7519</v>
      </c>
      <c r="E1815" s="5">
        <v>500</v>
      </c>
      <c r="F1815" s="5">
        <v>618</v>
      </c>
      <c r="G1815" t="s">
        <v>8219</v>
      </c>
      <c r="H1815" t="s">
        <v>8225</v>
      </c>
      <c r="I1815" t="s">
        <v>8247</v>
      </c>
      <c r="J1815">
        <v>1469998680</v>
      </c>
      <c r="K1815">
        <v>1466710358</v>
      </c>
      <c r="L1815" t="b">
        <v>0</v>
      </c>
      <c r="M1815">
        <v>21</v>
      </c>
      <c r="N1815" t="b">
        <v>1</v>
      </c>
      <c r="O1815" t="s">
        <v>8271</v>
      </c>
      <c r="P1815" s="9">
        <f>IFERROR(F1815/M1815,"NULL")</f>
        <v>29.428571428571427</v>
      </c>
      <c r="Q1815" t="str">
        <f>LEFT(O1815,SEARCH("/",O1815,1)-1)</f>
        <v>theater</v>
      </c>
      <c r="R1815" t="str">
        <f>RIGHT(O1815,LEN(O1815)-SEARCH("/",O1815,1))</f>
        <v>plays</v>
      </c>
      <c r="S1815" s="17">
        <f>(((K1815/60)/60)/24)+DATE(1970,1,1)</f>
        <v>42544.814328703709</v>
      </c>
      <c r="T1815" s="15">
        <f>(((J1815/60)/60)/24)+DATE(1970,1,1)</f>
        <v>42582.873611111107</v>
      </c>
      <c r="U1815" t="b">
        <f>AND(L1815,N1815)</f>
        <v>0</v>
      </c>
    </row>
    <row r="1816" spans="1:21" ht="20" customHeight="1" x14ac:dyDescent="0.35">
      <c r="A1816" s="13">
        <f>F1816/E1816</f>
        <v>1.085</v>
      </c>
      <c r="B1816">
        <v>3410</v>
      </c>
      <c r="C1816" s="3" t="s">
        <v>3409</v>
      </c>
      <c r="D1816" s="3" t="s">
        <v>7520</v>
      </c>
      <c r="E1816" s="5">
        <v>3000</v>
      </c>
      <c r="F1816" s="5">
        <v>3255</v>
      </c>
      <c r="G1816" t="s">
        <v>8219</v>
      </c>
      <c r="H1816" t="s">
        <v>8224</v>
      </c>
      <c r="I1816" t="s">
        <v>8246</v>
      </c>
      <c r="J1816">
        <v>1465196400</v>
      </c>
      <c r="K1816">
        <v>1462841990</v>
      </c>
      <c r="L1816" t="b">
        <v>0</v>
      </c>
      <c r="M1816">
        <v>40</v>
      </c>
      <c r="N1816" t="b">
        <v>1</v>
      </c>
      <c r="O1816" t="s">
        <v>8271</v>
      </c>
      <c r="P1816" s="9">
        <f>IFERROR(F1816/M1816,"NULL")</f>
        <v>81.375</v>
      </c>
      <c r="Q1816" t="str">
        <f>LEFT(O1816,SEARCH("/",O1816,1)-1)</f>
        <v>theater</v>
      </c>
      <c r="R1816" t="str">
        <f>RIGHT(O1816,LEN(O1816)-SEARCH("/",O1816,1))</f>
        <v>plays</v>
      </c>
      <c r="S1816" s="17">
        <f>(((K1816/60)/60)/24)+DATE(1970,1,1)</f>
        <v>42500.041550925926</v>
      </c>
      <c r="T1816" s="15">
        <f>(((J1816/60)/60)/24)+DATE(1970,1,1)</f>
        <v>42527.291666666672</v>
      </c>
      <c r="U1816" t="b">
        <f>AND(L1816,N1816)</f>
        <v>0</v>
      </c>
    </row>
    <row r="1817" spans="1:21" ht="20" customHeight="1" x14ac:dyDescent="0.35">
      <c r="A1817" s="13">
        <f>F1817/E1817</f>
        <v>1.0356666666666667</v>
      </c>
      <c r="B1817">
        <v>3411</v>
      </c>
      <c r="C1817" s="3" t="s">
        <v>3410</v>
      </c>
      <c r="D1817" s="3" t="s">
        <v>7521</v>
      </c>
      <c r="E1817" s="5">
        <v>15000</v>
      </c>
      <c r="F1817" s="5">
        <v>15535</v>
      </c>
      <c r="G1817" t="s">
        <v>8219</v>
      </c>
      <c r="H1817" t="s">
        <v>8224</v>
      </c>
      <c r="I1817" t="s">
        <v>8246</v>
      </c>
      <c r="J1817">
        <v>1444264372</v>
      </c>
      <c r="K1817">
        <v>1442536372</v>
      </c>
      <c r="L1817" t="b">
        <v>0</v>
      </c>
      <c r="M1817">
        <v>78</v>
      </c>
      <c r="N1817" t="b">
        <v>1</v>
      </c>
      <c r="O1817" t="s">
        <v>8271</v>
      </c>
      <c r="P1817" s="9">
        <f>IFERROR(F1817/M1817,"NULL")</f>
        <v>199.16666666666666</v>
      </c>
      <c r="Q1817" t="str">
        <f>LEFT(O1817,SEARCH("/",O1817,1)-1)</f>
        <v>theater</v>
      </c>
      <c r="R1817" t="str">
        <f>RIGHT(O1817,LEN(O1817)-SEARCH("/",O1817,1))</f>
        <v>plays</v>
      </c>
      <c r="S1817" s="17">
        <f>(((K1817/60)/60)/24)+DATE(1970,1,1)</f>
        <v>42265.022824074069</v>
      </c>
      <c r="T1817" s="15">
        <f>(((J1817/60)/60)/24)+DATE(1970,1,1)</f>
        <v>42285.022824074069</v>
      </c>
      <c r="U1817" t="b">
        <f>AND(L1817,N1817)</f>
        <v>0</v>
      </c>
    </row>
    <row r="1818" spans="1:21" ht="20" customHeight="1" x14ac:dyDescent="0.35">
      <c r="A1818" s="13">
        <f>F1818/E1818</f>
        <v>1</v>
      </c>
      <c r="B1818">
        <v>3412</v>
      </c>
      <c r="C1818" s="3" t="s">
        <v>3411</v>
      </c>
      <c r="D1818" s="3" t="s">
        <v>7522</v>
      </c>
      <c r="E1818" s="5">
        <v>3000</v>
      </c>
      <c r="F1818" s="5">
        <v>3000</v>
      </c>
      <c r="G1818" t="s">
        <v>8219</v>
      </c>
      <c r="H1818" t="s">
        <v>8225</v>
      </c>
      <c r="I1818" t="s">
        <v>8247</v>
      </c>
      <c r="J1818">
        <v>1411858862</v>
      </c>
      <c r="K1818">
        <v>1409266862</v>
      </c>
      <c r="L1818" t="b">
        <v>0</v>
      </c>
      <c r="M1818">
        <v>26</v>
      </c>
      <c r="N1818" t="b">
        <v>1</v>
      </c>
      <c r="O1818" t="s">
        <v>8271</v>
      </c>
      <c r="P1818" s="9">
        <f>IFERROR(F1818/M1818,"NULL")</f>
        <v>115.38461538461539</v>
      </c>
      <c r="Q1818" t="str">
        <f>LEFT(O1818,SEARCH("/",O1818,1)-1)</f>
        <v>theater</v>
      </c>
      <c r="R1818" t="str">
        <f>RIGHT(O1818,LEN(O1818)-SEARCH("/",O1818,1))</f>
        <v>plays</v>
      </c>
      <c r="S1818" s="17">
        <f>(((K1818/60)/60)/24)+DATE(1970,1,1)</f>
        <v>41879.959050925929</v>
      </c>
      <c r="T1818" s="15">
        <f>(((J1818/60)/60)/24)+DATE(1970,1,1)</f>
        <v>41909.959050925929</v>
      </c>
      <c r="U1818" t="b">
        <f>AND(L1818,N1818)</f>
        <v>0</v>
      </c>
    </row>
    <row r="1819" spans="1:21" ht="20" customHeight="1" x14ac:dyDescent="0.35">
      <c r="A1819" s="13">
        <f>F1819/E1819</f>
        <v>1.3</v>
      </c>
      <c r="B1819">
        <v>3413</v>
      </c>
      <c r="C1819" s="3" t="s">
        <v>3412</v>
      </c>
      <c r="D1819" s="3" t="s">
        <v>7523</v>
      </c>
      <c r="E1819" s="5">
        <v>500</v>
      </c>
      <c r="F1819" s="5">
        <v>650</v>
      </c>
      <c r="G1819" t="s">
        <v>8219</v>
      </c>
      <c r="H1819" t="s">
        <v>8224</v>
      </c>
      <c r="I1819" t="s">
        <v>8246</v>
      </c>
      <c r="J1819">
        <v>1425099540</v>
      </c>
      <c r="K1819">
        <v>1424280938</v>
      </c>
      <c r="L1819" t="b">
        <v>0</v>
      </c>
      <c r="M1819">
        <v>14</v>
      </c>
      <c r="N1819" t="b">
        <v>1</v>
      </c>
      <c r="O1819" t="s">
        <v>8271</v>
      </c>
      <c r="P1819" s="9">
        <f>IFERROR(F1819/M1819,"NULL")</f>
        <v>46.428571428571431</v>
      </c>
      <c r="Q1819" t="str">
        <f>LEFT(O1819,SEARCH("/",O1819,1)-1)</f>
        <v>theater</v>
      </c>
      <c r="R1819" t="str">
        <f>RIGHT(O1819,LEN(O1819)-SEARCH("/",O1819,1))</f>
        <v>plays</v>
      </c>
      <c r="S1819" s="17">
        <f>(((K1819/60)/60)/24)+DATE(1970,1,1)</f>
        <v>42053.733078703706</v>
      </c>
      <c r="T1819" s="15">
        <f>(((J1819/60)/60)/24)+DATE(1970,1,1)</f>
        <v>42063.207638888889</v>
      </c>
      <c r="U1819" t="b">
        <f>AND(L1819,N1819)</f>
        <v>0</v>
      </c>
    </row>
    <row r="1820" spans="1:21" ht="20" customHeight="1" x14ac:dyDescent="0.35">
      <c r="A1820" s="13">
        <f>F1820/E1820</f>
        <v>1.0349999999999999</v>
      </c>
      <c r="B1820">
        <v>3414</v>
      </c>
      <c r="C1820" s="3" t="s">
        <v>3413</v>
      </c>
      <c r="D1820" s="3" t="s">
        <v>7524</v>
      </c>
      <c r="E1820" s="5">
        <v>3000</v>
      </c>
      <c r="F1820" s="5">
        <v>3105</v>
      </c>
      <c r="G1820" t="s">
        <v>8219</v>
      </c>
      <c r="H1820" t="s">
        <v>8224</v>
      </c>
      <c r="I1820" t="s">
        <v>8246</v>
      </c>
      <c r="J1820">
        <v>1480579140</v>
      </c>
      <c r="K1820">
        <v>1478030325</v>
      </c>
      <c r="L1820" t="b">
        <v>0</v>
      </c>
      <c r="M1820">
        <v>44</v>
      </c>
      <c r="N1820" t="b">
        <v>1</v>
      </c>
      <c r="O1820" t="s">
        <v>8271</v>
      </c>
      <c r="P1820" s="9">
        <f>IFERROR(F1820/M1820,"NULL")</f>
        <v>70.568181818181813</v>
      </c>
      <c r="Q1820" t="str">
        <f>LEFT(O1820,SEARCH("/",O1820,1)-1)</f>
        <v>theater</v>
      </c>
      <c r="R1820" t="str">
        <f>RIGHT(O1820,LEN(O1820)-SEARCH("/",O1820,1))</f>
        <v>plays</v>
      </c>
      <c r="S1820" s="17">
        <f>(((K1820/60)/60)/24)+DATE(1970,1,1)</f>
        <v>42675.832465277781</v>
      </c>
      <c r="T1820" s="15">
        <f>(((J1820/60)/60)/24)+DATE(1970,1,1)</f>
        <v>42705.332638888889</v>
      </c>
      <c r="U1820" t="b">
        <f>AND(L1820,N1820)</f>
        <v>0</v>
      </c>
    </row>
    <row r="1821" spans="1:21" ht="20" customHeight="1" x14ac:dyDescent="0.35">
      <c r="A1821" s="13">
        <f>F1821/E1821</f>
        <v>1</v>
      </c>
      <c r="B1821">
        <v>3415</v>
      </c>
      <c r="C1821" s="3" t="s">
        <v>3414</v>
      </c>
      <c r="D1821" s="3" t="s">
        <v>7525</v>
      </c>
      <c r="E1821" s="5">
        <v>200</v>
      </c>
      <c r="F1821" s="5">
        <v>200</v>
      </c>
      <c r="G1821" t="s">
        <v>8219</v>
      </c>
      <c r="H1821" t="s">
        <v>8224</v>
      </c>
      <c r="I1821" t="s">
        <v>8246</v>
      </c>
      <c r="J1821">
        <v>1460935800</v>
      </c>
      <c r="K1821">
        <v>1459999656</v>
      </c>
      <c r="L1821" t="b">
        <v>0</v>
      </c>
      <c r="M1821">
        <v>9</v>
      </c>
      <c r="N1821" t="b">
        <v>1</v>
      </c>
      <c r="O1821" t="s">
        <v>8271</v>
      </c>
      <c r="P1821" s="9">
        <f>IFERROR(F1821/M1821,"NULL")</f>
        <v>22.222222222222221</v>
      </c>
      <c r="Q1821" t="str">
        <f>LEFT(O1821,SEARCH("/",O1821,1)-1)</f>
        <v>theater</v>
      </c>
      <c r="R1821" t="str">
        <f>RIGHT(O1821,LEN(O1821)-SEARCH("/",O1821,1))</f>
        <v>plays</v>
      </c>
      <c r="S1821" s="17">
        <f>(((K1821/60)/60)/24)+DATE(1970,1,1)</f>
        <v>42467.144166666665</v>
      </c>
      <c r="T1821" s="15">
        <f>(((J1821/60)/60)/24)+DATE(1970,1,1)</f>
        <v>42477.979166666672</v>
      </c>
      <c r="U1821" t="b">
        <f>AND(L1821,N1821)</f>
        <v>0</v>
      </c>
    </row>
    <row r="1822" spans="1:21" ht="20" customHeight="1" x14ac:dyDescent="0.35">
      <c r="A1822" s="13">
        <f>F1822/E1822</f>
        <v>1.196</v>
      </c>
      <c r="B1822">
        <v>3416</v>
      </c>
      <c r="C1822" s="3" t="s">
        <v>3415</v>
      </c>
      <c r="D1822" s="3" t="s">
        <v>7526</v>
      </c>
      <c r="E1822" s="5">
        <v>4000</v>
      </c>
      <c r="F1822" s="5">
        <v>4784</v>
      </c>
      <c r="G1822" t="s">
        <v>8219</v>
      </c>
      <c r="H1822" t="s">
        <v>8225</v>
      </c>
      <c r="I1822" t="s">
        <v>8247</v>
      </c>
      <c r="J1822">
        <v>1429813800</v>
      </c>
      <c r="K1822">
        <v>1427363645</v>
      </c>
      <c r="L1822" t="b">
        <v>0</v>
      </c>
      <c r="M1822">
        <v>30</v>
      </c>
      <c r="N1822" t="b">
        <v>1</v>
      </c>
      <c r="O1822" t="s">
        <v>8271</v>
      </c>
      <c r="P1822" s="9">
        <f>IFERROR(F1822/M1822,"NULL")</f>
        <v>159.46666666666667</v>
      </c>
      <c r="Q1822" t="str">
        <f>LEFT(O1822,SEARCH("/",O1822,1)-1)</f>
        <v>theater</v>
      </c>
      <c r="R1822" t="str">
        <f>RIGHT(O1822,LEN(O1822)-SEARCH("/",O1822,1))</f>
        <v>plays</v>
      </c>
      <c r="S1822" s="17">
        <f>(((K1822/60)/60)/24)+DATE(1970,1,1)</f>
        <v>42089.412557870368</v>
      </c>
      <c r="T1822" s="15">
        <f>(((J1822/60)/60)/24)+DATE(1970,1,1)</f>
        <v>42117.770833333328</v>
      </c>
      <c r="U1822" t="b">
        <f>AND(L1822,N1822)</f>
        <v>0</v>
      </c>
    </row>
    <row r="1823" spans="1:21" ht="20" customHeight="1" x14ac:dyDescent="0.35">
      <c r="A1823" s="13">
        <f>F1823/E1823</f>
        <v>1.0000058823529412</v>
      </c>
      <c r="B1823">
        <v>3417</v>
      </c>
      <c r="C1823" s="3" t="s">
        <v>3416</v>
      </c>
      <c r="D1823" s="3" t="s">
        <v>7527</v>
      </c>
      <c r="E1823" s="5">
        <v>1700</v>
      </c>
      <c r="F1823" s="5">
        <v>1700.01</v>
      </c>
      <c r="G1823" t="s">
        <v>8219</v>
      </c>
      <c r="H1823" t="s">
        <v>8224</v>
      </c>
      <c r="I1823" t="s">
        <v>8246</v>
      </c>
      <c r="J1823">
        <v>1414284180</v>
      </c>
      <c r="K1823">
        <v>1410558948</v>
      </c>
      <c r="L1823" t="b">
        <v>0</v>
      </c>
      <c r="M1823">
        <v>45</v>
      </c>
      <c r="N1823" t="b">
        <v>1</v>
      </c>
      <c r="O1823" t="s">
        <v>8271</v>
      </c>
      <c r="P1823" s="9">
        <f>IFERROR(F1823/M1823,"NULL")</f>
        <v>37.777999999999999</v>
      </c>
      <c r="Q1823" t="str">
        <f>LEFT(O1823,SEARCH("/",O1823,1)-1)</f>
        <v>theater</v>
      </c>
      <c r="R1823" t="str">
        <f>RIGHT(O1823,LEN(O1823)-SEARCH("/",O1823,1))</f>
        <v>plays</v>
      </c>
      <c r="S1823" s="17">
        <f>(((K1823/60)/60)/24)+DATE(1970,1,1)</f>
        <v>41894.91375</v>
      </c>
      <c r="T1823" s="15">
        <f>(((J1823/60)/60)/24)+DATE(1970,1,1)</f>
        <v>41938.029861111114</v>
      </c>
      <c r="U1823" t="b">
        <f>AND(L1823,N1823)</f>
        <v>0</v>
      </c>
    </row>
    <row r="1824" spans="1:21" ht="20" customHeight="1" x14ac:dyDescent="0.35">
      <c r="A1824" s="13">
        <f>F1824/E1824</f>
        <v>1.00875</v>
      </c>
      <c r="B1824">
        <v>3418</v>
      </c>
      <c r="C1824" s="3" t="s">
        <v>3417</v>
      </c>
      <c r="D1824" s="3" t="s">
        <v>7528</v>
      </c>
      <c r="E1824" s="5">
        <v>4000</v>
      </c>
      <c r="F1824" s="5">
        <v>4035</v>
      </c>
      <c r="G1824" t="s">
        <v>8219</v>
      </c>
      <c r="H1824" t="s">
        <v>8224</v>
      </c>
      <c r="I1824" t="s">
        <v>8246</v>
      </c>
      <c r="J1824">
        <v>1400875307</v>
      </c>
      <c r="K1824">
        <v>1398283307</v>
      </c>
      <c r="L1824" t="b">
        <v>0</v>
      </c>
      <c r="M1824">
        <v>56</v>
      </c>
      <c r="N1824" t="b">
        <v>1</v>
      </c>
      <c r="O1824" t="s">
        <v>8271</v>
      </c>
      <c r="P1824" s="9">
        <f>IFERROR(F1824/M1824,"NULL")</f>
        <v>72.053571428571431</v>
      </c>
      <c r="Q1824" t="str">
        <f>LEFT(O1824,SEARCH("/",O1824,1)-1)</f>
        <v>theater</v>
      </c>
      <c r="R1824" t="str">
        <f>RIGHT(O1824,LEN(O1824)-SEARCH("/",O1824,1))</f>
        <v>plays</v>
      </c>
      <c r="S1824" s="17">
        <f>(((K1824/60)/60)/24)+DATE(1970,1,1)</f>
        <v>41752.83457175926</v>
      </c>
      <c r="T1824" s="15">
        <f>(((J1824/60)/60)/24)+DATE(1970,1,1)</f>
        <v>41782.83457175926</v>
      </c>
      <c r="U1824" t="b">
        <f>AND(L1824,N1824)</f>
        <v>0</v>
      </c>
    </row>
    <row r="1825" spans="1:21" ht="20" customHeight="1" x14ac:dyDescent="0.35">
      <c r="A1825" s="13">
        <f>F1825/E1825</f>
        <v>1.0654545454545454</v>
      </c>
      <c r="B1825">
        <v>3419</v>
      </c>
      <c r="C1825" s="3" t="s">
        <v>3418</v>
      </c>
      <c r="D1825" s="3" t="s">
        <v>7529</v>
      </c>
      <c r="E1825" s="5">
        <v>2750</v>
      </c>
      <c r="F1825" s="5">
        <v>2930</v>
      </c>
      <c r="G1825" t="s">
        <v>8219</v>
      </c>
      <c r="H1825" t="s">
        <v>8241</v>
      </c>
      <c r="I1825" t="s">
        <v>8249</v>
      </c>
      <c r="J1825">
        <v>1459978200</v>
      </c>
      <c r="K1825">
        <v>1458416585</v>
      </c>
      <c r="L1825" t="b">
        <v>0</v>
      </c>
      <c r="M1825">
        <v>46</v>
      </c>
      <c r="N1825" t="b">
        <v>1</v>
      </c>
      <c r="O1825" t="s">
        <v>8271</v>
      </c>
      <c r="P1825" s="9">
        <f>IFERROR(F1825/M1825,"NULL")</f>
        <v>63.695652173913047</v>
      </c>
      <c r="Q1825" t="str">
        <f>LEFT(O1825,SEARCH("/",O1825,1)-1)</f>
        <v>theater</v>
      </c>
      <c r="R1825" t="str">
        <f>RIGHT(O1825,LEN(O1825)-SEARCH("/",O1825,1))</f>
        <v>plays</v>
      </c>
      <c r="S1825" s="17">
        <f>(((K1825/60)/60)/24)+DATE(1970,1,1)</f>
        <v>42448.821585648147</v>
      </c>
      <c r="T1825" s="15">
        <f>(((J1825/60)/60)/24)+DATE(1970,1,1)</f>
        <v>42466.895833333328</v>
      </c>
      <c r="U1825" t="b">
        <f>AND(L1825,N1825)</f>
        <v>0</v>
      </c>
    </row>
    <row r="1826" spans="1:21" ht="20" customHeight="1" x14ac:dyDescent="0.35">
      <c r="A1826" s="13">
        <f>F1826/E1826</f>
        <v>1.38</v>
      </c>
      <c r="B1826">
        <v>3420</v>
      </c>
      <c r="C1826" s="3" t="s">
        <v>3419</v>
      </c>
      <c r="D1826" s="3" t="s">
        <v>7530</v>
      </c>
      <c r="E1826" s="5">
        <v>700</v>
      </c>
      <c r="F1826" s="5">
        <v>966</v>
      </c>
      <c r="G1826" t="s">
        <v>8219</v>
      </c>
      <c r="H1826" t="s">
        <v>8225</v>
      </c>
      <c r="I1826" t="s">
        <v>8247</v>
      </c>
      <c r="J1826">
        <v>1455408000</v>
      </c>
      <c r="K1826">
        <v>1454638202</v>
      </c>
      <c r="L1826" t="b">
        <v>0</v>
      </c>
      <c r="M1826">
        <v>34</v>
      </c>
      <c r="N1826" t="b">
        <v>1</v>
      </c>
      <c r="O1826" t="s">
        <v>8271</v>
      </c>
      <c r="P1826" s="9">
        <f>IFERROR(F1826/M1826,"NULL")</f>
        <v>28.411764705882351</v>
      </c>
      <c r="Q1826" t="str">
        <f>LEFT(O1826,SEARCH("/",O1826,1)-1)</f>
        <v>theater</v>
      </c>
      <c r="R1826" t="str">
        <f>RIGHT(O1826,LEN(O1826)-SEARCH("/",O1826,1))</f>
        <v>plays</v>
      </c>
      <c r="S1826" s="17">
        <f>(((K1826/60)/60)/24)+DATE(1970,1,1)</f>
        <v>42405.090300925927</v>
      </c>
      <c r="T1826" s="15">
        <f>(((J1826/60)/60)/24)+DATE(1970,1,1)</f>
        <v>42414</v>
      </c>
      <c r="U1826" t="b">
        <f>AND(L1826,N1826)</f>
        <v>0</v>
      </c>
    </row>
    <row r="1827" spans="1:21" ht="20" customHeight="1" x14ac:dyDescent="0.35">
      <c r="A1827" s="13">
        <f>F1827/E1827</f>
        <v>1.0115000000000001</v>
      </c>
      <c r="B1827">
        <v>3421</v>
      </c>
      <c r="C1827" s="3" t="s">
        <v>3420</v>
      </c>
      <c r="D1827" s="3" t="s">
        <v>7531</v>
      </c>
      <c r="E1827" s="5">
        <v>10000</v>
      </c>
      <c r="F1827" s="5">
        <v>10115</v>
      </c>
      <c r="G1827" t="s">
        <v>8219</v>
      </c>
      <c r="H1827" t="s">
        <v>8224</v>
      </c>
      <c r="I1827" t="s">
        <v>8246</v>
      </c>
      <c r="J1827">
        <v>1425495563</v>
      </c>
      <c r="K1827">
        <v>1422903563</v>
      </c>
      <c r="L1827" t="b">
        <v>0</v>
      </c>
      <c r="M1827">
        <v>98</v>
      </c>
      <c r="N1827" t="b">
        <v>1</v>
      </c>
      <c r="O1827" t="s">
        <v>8271</v>
      </c>
      <c r="P1827" s="9">
        <f>IFERROR(F1827/M1827,"NULL")</f>
        <v>103.21428571428571</v>
      </c>
      <c r="Q1827" t="str">
        <f>LEFT(O1827,SEARCH("/",O1827,1)-1)</f>
        <v>theater</v>
      </c>
      <c r="R1827" t="str">
        <f>RIGHT(O1827,LEN(O1827)-SEARCH("/",O1827,1))</f>
        <v>plays</v>
      </c>
      <c r="S1827" s="17">
        <f>(((K1827/60)/60)/24)+DATE(1970,1,1)</f>
        <v>42037.791238425925</v>
      </c>
      <c r="T1827" s="15">
        <f>(((J1827/60)/60)/24)+DATE(1970,1,1)</f>
        <v>42067.791238425925</v>
      </c>
      <c r="U1827" t="b">
        <f>AND(L1827,N1827)</f>
        <v>0</v>
      </c>
    </row>
    <row r="1828" spans="1:21" ht="20" customHeight="1" x14ac:dyDescent="0.35">
      <c r="A1828" s="13">
        <f>F1828/E1828</f>
        <v>1.091</v>
      </c>
      <c r="B1828">
        <v>3422</v>
      </c>
      <c r="C1828" s="3" t="s">
        <v>3421</v>
      </c>
      <c r="D1828" s="3" t="s">
        <v>7532</v>
      </c>
      <c r="E1828" s="5">
        <v>3000</v>
      </c>
      <c r="F1828" s="5">
        <v>3273</v>
      </c>
      <c r="G1828" t="s">
        <v>8219</v>
      </c>
      <c r="H1828" t="s">
        <v>8225</v>
      </c>
      <c r="I1828" t="s">
        <v>8247</v>
      </c>
      <c r="J1828">
        <v>1450051200</v>
      </c>
      <c r="K1828">
        <v>1447594176</v>
      </c>
      <c r="L1828" t="b">
        <v>0</v>
      </c>
      <c r="M1828">
        <v>46</v>
      </c>
      <c r="N1828" t="b">
        <v>1</v>
      </c>
      <c r="O1828" t="s">
        <v>8271</v>
      </c>
      <c r="P1828" s="9">
        <f>IFERROR(F1828/M1828,"NULL")</f>
        <v>71.152173913043484</v>
      </c>
      <c r="Q1828" t="str">
        <f>LEFT(O1828,SEARCH("/",O1828,1)-1)</f>
        <v>theater</v>
      </c>
      <c r="R1828" t="str">
        <f>RIGHT(O1828,LEN(O1828)-SEARCH("/",O1828,1))</f>
        <v>plays</v>
      </c>
      <c r="S1828" s="17">
        <f>(((K1828/60)/60)/24)+DATE(1970,1,1)</f>
        <v>42323.562222222223</v>
      </c>
      <c r="T1828" s="15">
        <f>(((J1828/60)/60)/24)+DATE(1970,1,1)</f>
        <v>42352</v>
      </c>
      <c r="U1828" t="b">
        <f>AND(L1828,N1828)</f>
        <v>0</v>
      </c>
    </row>
    <row r="1829" spans="1:21" ht="20" customHeight="1" x14ac:dyDescent="0.35">
      <c r="A1829" s="13">
        <f>F1829/E1829</f>
        <v>1.4</v>
      </c>
      <c r="B1829">
        <v>3423</v>
      </c>
      <c r="C1829" s="3" t="s">
        <v>3422</v>
      </c>
      <c r="D1829" s="3" t="s">
        <v>7533</v>
      </c>
      <c r="E1829" s="5">
        <v>250</v>
      </c>
      <c r="F1829" s="5">
        <v>350</v>
      </c>
      <c r="G1829" t="s">
        <v>8219</v>
      </c>
      <c r="H1829" t="s">
        <v>8224</v>
      </c>
      <c r="I1829" t="s">
        <v>8246</v>
      </c>
      <c r="J1829">
        <v>1429912341</v>
      </c>
      <c r="K1829">
        <v>1427320341</v>
      </c>
      <c r="L1829" t="b">
        <v>0</v>
      </c>
      <c r="M1829">
        <v>10</v>
      </c>
      <c r="N1829" t="b">
        <v>1</v>
      </c>
      <c r="O1829" t="s">
        <v>8271</v>
      </c>
      <c r="P1829" s="9">
        <f>IFERROR(F1829/M1829,"NULL")</f>
        <v>35</v>
      </c>
      <c r="Q1829" t="str">
        <f>LEFT(O1829,SEARCH("/",O1829,1)-1)</f>
        <v>theater</v>
      </c>
      <c r="R1829" t="str">
        <f>RIGHT(O1829,LEN(O1829)-SEARCH("/",O1829,1))</f>
        <v>plays</v>
      </c>
      <c r="S1829" s="17">
        <f>(((K1829/60)/60)/24)+DATE(1970,1,1)</f>
        <v>42088.911354166667</v>
      </c>
      <c r="T1829" s="15">
        <f>(((J1829/60)/60)/24)+DATE(1970,1,1)</f>
        <v>42118.911354166667</v>
      </c>
      <c r="U1829" t="b">
        <f>AND(L1829,N1829)</f>
        <v>0</v>
      </c>
    </row>
    <row r="1830" spans="1:21" ht="20" customHeight="1" x14ac:dyDescent="0.35">
      <c r="A1830" s="13">
        <f>F1830/E1830</f>
        <v>1.0358333333333334</v>
      </c>
      <c r="B1830">
        <v>3424</v>
      </c>
      <c r="C1830" s="3" t="s">
        <v>3423</v>
      </c>
      <c r="D1830" s="3" t="s">
        <v>7534</v>
      </c>
      <c r="E1830" s="5">
        <v>6000</v>
      </c>
      <c r="F1830" s="5">
        <v>6215</v>
      </c>
      <c r="G1830" t="s">
        <v>8219</v>
      </c>
      <c r="H1830" t="s">
        <v>8224</v>
      </c>
      <c r="I1830" t="s">
        <v>8246</v>
      </c>
      <c r="J1830">
        <v>1423119540</v>
      </c>
      <c r="K1830">
        <v>1421252084</v>
      </c>
      <c r="L1830" t="b">
        <v>0</v>
      </c>
      <c r="M1830">
        <v>76</v>
      </c>
      <c r="N1830" t="b">
        <v>1</v>
      </c>
      <c r="O1830" t="s">
        <v>8271</v>
      </c>
      <c r="P1830" s="9">
        <f>IFERROR(F1830/M1830,"NULL")</f>
        <v>81.776315789473685</v>
      </c>
      <c r="Q1830" t="str">
        <f>LEFT(O1830,SEARCH("/",O1830,1)-1)</f>
        <v>theater</v>
      </c>
      <c r="R1830" t="str">
        <f>RIGHT(O1830,LEN(O1830)-SEARCH("/",O1830,1))</f>
        <v>plays</v>
      </c>
      <c r="S1830" s="17">
        <f>(((K1830/60)/60)/24)+DATE(1970,1,1)</f>
        <v>42018.676898148144</v>
      </c>
      <c r="T1830" s="15">
        <f>(((J1830/60)/60)/24)+DATE(1970,1,1)</f>
        <v>42040.290972222225</v>
      </c>
      <c r="U1830" t="b">
        <f>AND(L1830,N1830)</f>
        <v>0</v>
      </c>
    </row>
    <row r="1831" spans="1:21" ht="20" customHeight="1" x14ac:dyDescent="0.35">
      <c r="A1831" s="13">
        <f>F1831/E1831</f>
        <v>1.0297033333333332</v>
      </c>
      <c r="B1831">
        <v>3425</v>
      </c>
      <c r="C1831" s="3" t="s">
        <v>3424</v>
      </c>
      <c r="D1831" s="3" t="s">
        <v>7535</v>
      </c>
      <c r="E1831" s="5">
        <v>30000</v>
      </c>
      <c r="F1831" s="5">
        <v>30891.1</v>
      </c>
      <c r="G1831" t="s">
        <v>8219</v>
      </c>
      <c r="H1831" t="s">
        <v>8224</v>
      </c>
      <c r="I1831" t="s">
        <v>8246</v>
      </c>
      <c r="J1831">
        <v>1412434136</v>
      </c>
      <c r="K1831">
        <v>1409669336</v>
      </c>
      <c r="L1831" t="b">
        <v>0</v>
      </c>
      <c r="M1831">
        <v>104</v>
      </c>
      <c r="N1831" t="b">
        <v>1</v>
      </c>
      <c r="O1831" t="s">
        <v>8271</v>
      </c>
      <c r="P1831" s="9">
        <f>IFERROR(F1831/M1831,"NULL")</f>
        <v>297.02980769230766</v>
      </c>
      <c r="Q1831" t="str">
        <f>LEFT(O1831,SEARCH("/",O1831,1)-1)</f>
        <v>theater</v>
      </c>
      <c r="R1831" t="str">
        <f>RIGHT(O1831,LEN(O1831)-SEARCH("/",O1831,1))</f>
        <v>plays</v>
      </c>
      <c r="S1831" s="17">
        <f>(((K1831/60)/60)/24)+DATE(1970,1,1)</f>
        <v>41884.617314814815</v>
      </c>
      <c r="T1831" s="15">
        <f>(((J1831/60)/60)/24)+DATE(1970,1,1)</f>
        <v>41916.617314814815</v>
      </c>
      <c r="U1831" t="b">
        <f>AND(L1831,N1831)</f>
        <v>0</v>
      </c>
    </row>
    <row r="1832" spans="1:21" ht="20" customHeight="1" x14ac:dyDescent="0.35">
      <c r="A1832" s="13">
        <f>F1832/E1832</f>
        <v>1.0813333333333333</v>
      </c>
      <c r="B1832">
        <v>3426</v>
      </c>
      <c r="C1832" s="3" t="s">
        <v>3425</v>
      </c>
      <c r="D1832" s="3" t="s">
        <v>7536</v>
      </c>
      <c r="E1832" s="5">
        <v>3750</v>
      </c>
      <c r="F1832" s="5">
        <v>4055</v>
      </c>
      <c r="G1832" t="s">
        <v>8219</v>
      </c>
      <c r="H1832" t="s">
        <v>8224</v>
      </c>
      <c r="I1832" t="s">
        <v>8246</v>
      </c>
      <c r="J1832">
        <v>1411264800</v>
      </c>
      <c r="K1832">
        <v>1409620903</v>
      </c>
      <c r="L1832" t="b">
        <v>0</v>
      </c>
      <c r="M1832">
        <v>87</v>
      </c>
      <c r="N1832" t="b">
        <v>1</v>
      </c>
      <c r="O1832" t="s">
        <v>8271</v>
      </c>
      <c r="P1832" s="9">
        <f>IFERROR(F1832/M1832,"NULL")</f>
        <v>46.609195402298852</v>
      </c>
      <c r="Q1832" t="str">
        <f>LEFT(O1832,SEARCH("/",O1832,1)-1)</f>
        <v>theater</v>
      </c>
      <c r="R1832" t="str">
        <f>RIGHT(O1832,LEN(O1832)-SEARCH("/",O1832,1))</f>
        <v>plays</v>
      </c>
      <c r="S1832" s="17">
        <f>(((K1832/60)/60)/24)+DATE(1970,1,1)</f>
        <v>41884.056747685187</v>
      </c>
      <c r="T1832" s="15">
        <f>(((J1832/60)/60)/24)+DATE(1970,1,1)</f>
        <v>41903.083333333336</v>
      </c>
      <c r="U1832" t="b">
        <f>AND(L1832,N1832)</f>
        <v>0</v>
      </c>
    </row>
    <row r="1833" spans="1:21" ht="20" customHeight="1" x14ac:dyDescent="0.35">
      <c r="A1833" s="13">
        <f>F1833/E1833</f>
        <v>1</v>
      </c>
      <c r="B1833">
        <v>3427</v>
      </c>
      <c r="C1833" s="3" t="s">
        <v>3426</v>
      </c>
      <c r="D1833" s="3" t="s">
        <v>7537</v>
      </c>
      <c r="E1833" s="5">
        <v>1500</v>
      </c>
      <c r="F1833" s="5">
        <v>1500</v>
      </c>
      <c r="G1833" t="s">
        <v>8219</v>
      </c>
      <c r="H1833" t="s">
        <v>8225</v>
      </c>
      <c r="I1833" t="s">
        <v>8247</v>
      </c>
      <c r="J1833">
        <v>1404314952</v>
      </c>
      <c r="K1833">
        <v>1401722952</v>
      </c>
      <c r="L1833" t="b">
        <v>0</v>
      </c>
      <c r="M1833">
        <v>29</v>
      </c>
      <c r="N1833" t="b">
        <v>1</v>
      </c>
      <c r="O1833" t="s">
        <v>8271</v>
      </c>
      <c r="P1833" s="9">
        <f>IFERROR(F1833/M1833,"NULL")</f>
        <v>51.724137931034484</v>
      </c>
      <c r="Q1833" t="str">
        <f>LEFT(O1833,SEARCH("/",O1833,1)-1)</f>
        <v>theater</v>
      </c>
      <c r="R1833" t="str">
        <f>RIGHT(O1833,LEN(O1833)-SEARCH("/",O1833,1))</f>
        <v>plays</v>
      </c>
      <c r="S1833" s="17">
        <f>(((K1833/60)/60)/24)+DATE(1970,1,1)</f>
        <v>41792.645277777774</v>
      </c>
      <c r="T1833" s="15">
        <f>(((J1833/60)/60)/24)+DATE(1970,1,1)</f>
        <v>41822.645277777774</v>
      </c>
      <c r="U1833" t="b">
        <f>AND(L1833,N1833)</f>
        <v>0</v>
      </c>
    </row>
    <row r="1834" spans="1:21" ht="20" customHeight="1" x14ac:dyDescent="0.35">
      <c r="A1834" s="13">
        <f>F1834/E1834</f>
        <v>1.0275000000000001</v>
      </c>
      <c r="B1834">
        <v>3428</v>
      </c>
      <c r="C1834" s="3" t="s">
        <v>3427</v>
      </c>
      <c r="D1834" s="3" t="s">
        <v>7538</v>
      </c>
      <c r="E1834" s="5">
        <v>2000</v>
      </c>
      <c r="F1834" s="5">
        <v>2055</v>
      </c>
      <c r="G1834" t="s">
        <v>8219</v>
      </c>
      <c r="H1834" t="s">
        <v>8225</v>
      </c>
      <c r="I1834" t="s">
        <v>8247</v>
      </c>
      <c r="J1834">
        <v>1425142800</v>
      </c>
      <c r="K1834">
        <v>1422983847</v>
      </c>
      <c r="L1834" t="b">
        <v>0</v>
      </c>
      <c r="M1834">
        <v>51</v>
      </c>
      <c r="N1834" t="b">
        <v>1</v>
      </c>
      <c r="O1834" t="s">
        <v>8271</v>
      </c>
      <c r="P1834" s="9">
        <f>IFERROR(F1834/M1834,"NULL")</f>
        <v>40.294117647058826</v>
      </c>
      <c r="Q1834" t="str">
        <f>LEFT(O1834,SEARCH("/",O1834,1)-1)</f>
        <v>theater</v>
      </c>
      <c r="R1834" t="str">
        <f>RIGHT(O1834,LEN(O1834)-SEARCH("/",O1834,1))</f>
        <v>plays</v>
      </c>
      <c r="S1834" s="17">
        <f>(((K1834/60)/60)/24)+DATE(1970,1,1)</f>
        <v>42038.720451388886</v>
      </c>
      <c r="T1834" s="15">
        <f>(((J1834/60)/60)/24)+DATE(1970,1,1)</f>
        <v>42063.708333333328</v>
      </c>
      <c r="U1834" t="b">
        <f>AND(L1834,N1834)</f>
        <v>0</v>
      </c>
    </row>
    <row r="1835" spans="1:21" ht="20" customHeight="1" x14ac:dyDescent="0.35">
      <c r="A1835" s="13">
        <f>F1835/E1835</f>
        <v>1.3</v>
      </c>
      <c r="B1835">
        <v>3429</v>
      </c>
      <c r="C1835" s="3" t="s">
        <v>3428</v>
      </c>
      <c r="D1835" s="3" t="s">
        <v>7539</v>
      </c>
      <c r="E1835" s="5">
        <v>150</v>
      </c>
      <c r="F1835" s="5">
        <v>195</v>
      </c>
      <c r="G1835" t="s">
        <v>8219</v>
      </c>
      <c r="H1835" t="s">
        <v>8225</v>
      </c>
      <c r="I1835" t="s">
        <v>8247</v>
      </c>
      <c r="J1835">
        <v>1478046661</v>
      </c>
      <c r="K1835">
        <v>1476837061</v>
      </c>
      <c r="L1835" t="b">
        <v>0</v>
      </c>
      <c r="M1835">
        <v>12</v>
      </c>
      <c r="N1835" t="b">
        <v>1</v>
      </c>
      <c r="O1835" t="s">
        <v>8271</v>
      </c>
      <c r="P1835" s="9">
        <f>IFERROR(F1835/M1835,"NULL")</f>
        <v>16.25</v>
      </c>
      <c r="Q1835" t="str">
        <f>LEFT(O1835,SEARCH("/",O1835,1)-1)</f>
        <v>theater</v>
      </c>
      <c r="R1835" t="str">
        <f>RIGHT(O1835,LEN(O1835)-SEARCH("/",O1835,1))</f>
        <v>plays</v>
      </c>
      <c r="S1835" s="17">
        <f>(((K1835/60)/60)/24)+DATE(1970,1,1)</f>
        <v>42662.021539351852</v>
      </c>
      <c r="T1835" s="15">
        <f>(((J1835/60)/60)/24)+DATE(1970,1,1)</f>
        <v>42676.021539351852</v>
      </c>
      <c r="U1835" t="b">
        <f>AND(L1835,N1835)</f>
        <v>0</v>
      </c>
    </row>
    <row r="1836" spans="1:21" ht="20" customHeight="1" x14ac:dyDescent="0.35">
      <c r="A1836" s="13">
        <f>F1836/E1836</f>
        <v>1.0854949999999999</v>
      </c>
      <c r="B1836">
        <v>3430</v>
      </c>
      <c r="C1836" s="3" t="s">
        <v>3429</v>
      </c>
      <c r="D1836" s="3" t="s">
        <v>7540</v>
      </c>
      <c r="E1836" s="5">
        <v>2000</v>
      </c>
      <c r="F1836" s="5">
        <v>2170.9899999999998</v>
      </c>
      <c r="G1836" t="s">
        <v>8219</v>
      </c>
      <c r="H1836" t="s">
        <v>8225</v>
      </c>
      <c r="I1836" t="s">
        <v>8247</v>
      </c>
      <c r="J1836">
        <v>1406760101</v>
      </c>
      <c r="K1836">
        <v>1404168101</v>
      </c>
      <c r="L1836" t="b">
        <v>0</v>
      </c>
      <c r="M1836">
        <v>72</v>
      </c>
      <c r="N1836" t="b">
        <v>1</v>
      </c>
      <c r="O1836" t="s">
        <v>8271</v>
      </c>
      <c r="P1836" s="9">
        <f>IFERROR(F1836/M1836,"NULL")</f>
        <v>30.152638888888887</v>
      </c>
      <c r="Q1836" t="str">
        <f>LEFT(O1836,SEARCH("/",O1836,1)-1)</f>
        <v>theater</v>
      </c>
      <c r="R1836" t="str">
        <f>RIGHT(O1836,LEN(O1836)-SEARCH("/",O1836,1))</f>
        <v>plays</v>
      </c>
      <c r="S1836" s="17">
        <f>(((K1836/60)/60)/24)+DATE(1970,1,1)</f>
        <v>41820.945613425924</v>
      </c>
      <c r="T1836" s="15">
        <f>(((J1836/60)/60)/24)+DATE(1970,1,1)</f>
        <v>41850.945613425924</v>
      </c>
      <c r="U1836" t="b">
        <f>AND(L1836,N1836)</f>
        <v>0</v>
      </c>
    </row>
    <row r="1837" spans="1:21" ht="20" customHeight="1" x14ac:dyDescent="0.35">
      <c r="A1837" s="13">
        <f>F1837/E1837</f>
        <v>1</v>
      </c>
      <c r="B1837">
        <v>3431</v>
      </c>
      <c r="C1837" s="3" t="s">
        <v>3430</v>
      </c>
      <c r="D1837" s="3" t="s">
        <v>7541</v>
      </c>
      <c r="E1837" s="5">
        <v>2000</v>
      </c>
      <c r="F1837" s="5">
        <v>2000</v>
      </c>
      <c r="G1837" t="s">
        <v>8219</v>
      </c>
      <c r="H1837" t="s">
        <v>8224</v>
      </c>
      <c r="I1837" t="s">
        <v>8246</v>
      </c>
      <c r="J1837">
        <v>1408383153</v>
      </c>
      <c r="K1837">
        <v>1405791153</v>
      </c>
      <c r="L1837" t="b">
        <v>0</v>
      </c>
      <c r="M1837">
        <v>21</v>
      </c>
      <c r="N1837" t="b">
        <v>1</v>
      </c>
      <c r="O1837" t="s">
        <v>8271</v>
      </c>
      <c r="P1837" s="9">
        <f>IFERROR(F1837/M1837,"NULL")</f>
        <v>95.238095238095241</v>
      </c>
      <c r="Q1837" t="str">
        <f>LEFT(O1837,SEARCH("/",O1837,1)-1)</f>
        <v>theater</v>
      </c>
      <c r="R1837" t="str">
        <f>RIGHT(O1837,LEN(O1837)-SEARCH("/",O1837,1))</f>
        <v>plays</v>
      </c>
      <c r="S1837" s="17">
        <f>(((K1837/60)/60)/24)+DATE(1970,1,1)</f>
        <v>41839.730937500004</v>
      </c>
      <c r="T1837" s="15">
        <f>(((J1837/60)/60)/24)+DATE(1970,1,1)</f>
        <v>41869.730937500004</v>
      </c>
      <c r="U1837" t="b">
        <f>AND(L1837,N1837)</f>
        <v>0</v>
      </c>
    </row>
    <row r="1838" spans="1:21" ht="20" customHeight="1" x14ac:dyDescent="0.35">
      <c r="A1838" s="13">
        <f>F1838/E1838</f>
        <v>1.0965</v>
      </c>
      <c r="B1838">
        <v>3432</v>
      </c>
      <c r="C1838" s="3" t="s">
        <v>3431</v>
      </c>
      <c r="D1838" s="3" t="s">
        <v>7542</v>
      </c>
      <c r="E1838" s="5">
        <v>2000</v>
      </c>
      <c r="F1838" s="5">
        <v>2193</v>
      </c>
      <c r="G1838" t="s">
        <v>8219</v>
      </c>
      <c r="H1838" t="s">
        <v>8224</v>
      </c>
      <c r="I1838" t="s">
        <v>8246</v>
      </c>
      <c r="J1838">
        <v>1454709600</v>
      </c>
      <c r="K1838">
        <v>1452520614</v>
      </c>
      <c r="L1838" t="b">
        <v>0</v>
      </c>
      <c r="M1838">
        <v>42</v>
      </c>
      <c r="N1838" t="b">
        <v>1</v>
      </c>
      <c r="O1838" t="s">
        <v>8271</v>
      </c>
      <c r="P1838" s="9">
        <f>IFERROR(F1838/M1838,"NULL")</f>
        <v>52.214285714285715</v>
      </c>
      <c r="Q1838" t="str">
        <f>LEFT(O1838,SEARCH("/",O1838,1)-1)</f>
        <v>theater</v>
      </c>
      <c r="R1838" t="str">
        <f>RIGHT(O1838,LEN(O1838)-SEARCH("/",O1838,1))</f>
        <v>plays</v>
      </c>
      <c r="S1838" s="17">
        <f>(((K1838/60)/60)/24)+DATE(1970,1,1)</f>
        <v>42380.581180555557</v>
      </c>
      <c r="T1838" s="15">
        <f>(((J1838/60)/60)/24)+DATE(1970,1,1)</f>
        <v>42405.916666666672</v>
      </c>
      <c r="U1838" t="b">
        <f>AND(L1838,N1838)</f>
        <v>0</v>
      </c>
    </row>
    <row r="1839" spans="1:21" ht="20" customHeight="1" x14ac:dyDescent="0.35">
      <c r="A1839" s="13">
        <f>F1839/E1839</f>
        <v>1.0026315789473683</v>
      </c>
      <c r="B1839">
        <v>3433</v>
      </c>
      <c r="C1839" s="3" t="s">
        <v>3432</v>
      </c>
      <c r="D1839" s="3" t="s">
        <v>7543</v>
      </c>
      <c r="E1839" s="5">
        <v>9500</v>
      </c>
      <c r="F1839" s="5">
        <v>9525</v>
      </c>
      <c r="G1839" t="s">
        <v>8219</v>
      </c>
      <c r="H1839" t="s">
        <v>8224</v>
      </c>
      <c r="I1839" t="s">
        <v>8246</v>
      </c>
      <c r="J1839">
        <v>1402974000</v>
      </c>
      <c r="K1839">
        <v>1400290255</v>
      </c>
      <c r="L1839" t="b">
        <v>0</v>
      </c>
      <c r="M1839">
        <v>71</v>
      </c>
      <c r="N1839" t="b">
        <v>1</v>
      </c>
      <c r="O1839" t="s">
        <v>8271</v>
      </c>
      <c r="P1839" s="9">
        <f>IFERROR(F1839/M1839,"NULL")</f>
        <v>134.1549295774648</v>
      </c>
      <c r="Q1839" t="str">
        <f>LEFT(O1839,SEARCH("/",O1839,1)-1)</f>
        <v>theater</v>
      </c>
      <c r="R1839" t="str">
        <f>RIGHT(O1839,LEN(O1839)-SEARCH("/",O1839,1))</f>
        <v>plays</v>
      </c>
      <c r="S1839" s="17">
        <f>(((K1839/60)/60)/24)+DATE(1970,1,1)</f>
        <v>41776.063136574077</v>
      </c>
      <c r="T1839" s="15">
        <f>(((J1839/60)/60)/24)+DATE(1970,1,1)</f>
        <v>41807.125</v>
      </c>
      <c r="U1839" t="b">
        <f>AND(L1839,N1839)</f>
        <v>0</v>
      </c>
    </row>
    <row r="1840" spans="1:21" ht="20" customHeight="1" x14ac:dyDescent="0.35">
      <c r="A1840" s="13">
        <f>F1840/E1840</f>
        <v>1.0555000000000001</v>
      </c>
      <c r="B1840">
        <v>3434</v>
      </c>
      <c r="C1840" s="3" t="s">
        <v>3433</v>
      </c>
      <c r="D1840" s="3" t="s">
        <v>7544</v>
      </c>
      <c r="E1840" s="5">
        <v>10000</v>
      </c>
      <c r="F1840" s="5">
        <v>10555</v>
      </c>
      <c r="G1840" t="s">
        <v>8219</v>
      </c>
      <c r="H1840" t="s">
        <v>8224</v>
      </c>
      <c r="I1840" t="s">
        <v>8246</v>
      </c>
      <c r="J1840">
        <v>1404983269</v>
      </c>
      <c r="K1840">
        <v>1402391269</v>
      </c>
      <c r="L1840" t="b">
        <v>0</v>
      </c>
      <c r="M1840">
        <v>168</v>
      </c>
      <c r="N1840" t="b">
        <v>1</v>
      </c>
      <c r="O1840" t="s">
        <v>8271</v>
      </c>
      <c r="P1840" s="9">
        <f>IFERROR(F1840/M1840,"NULL")</f>
        <v>62.827380952380949</v>
      </c>
      <c r="Q1840" t="str">
        <f>LEFT(O1840,SEARCH("/",O1840,1)-1)</f>
        <v>theater</v>
      </c>
      <c r="R1840" t="str">
        <f>RIGHT(O1840,LEN(O1840)-SEARCH("/",O1840,1))</f>
        <v>plays</v>
      </c>
      <c r="S1840" s="17">
        <f>(((K1840/60)/60)/24)+DATE(1970,1,1)</f>
        <v>41800.380428240744</v>
      </c>
      <c r="T1840" s="15">
        <f>(((J1840/60)/60)/24)+DATE(1970,1,1)</f>
        <v>41830.380428240744</v>
      </c>
      <c r="U1840" t="b">
        <f>AND(L1840,N1840)</f>
        <v>0</v>
      </c>
    </row>
    <row r="1841" spans="1:21" ht="20" customHeight="1" x14ac:dyDescent="0.35">
      <c r="A1841" s="13">
        <f>F1841/E1841</f>
        <v>1.1200000000000001</v>
      </c>
      <c r="B1841">
        <v>3435</v>
      </c>
      <c r="C1841" s="3" t="s">
        <v>3434</v>
      </c>
      <c r="D1841" s="3" t="s">
        <v>7545</v>
      </c>
      <c r="E1841" s="5">
        <v>1000</v>
      </c>
      <c r="F1841" s="5">
        <v>1120</v>
      </c>
      <c r="G1841" t="s">
        <v>8219</v>
      </c>
      <c r="H1841" t="s">
        <v>8224</v>
      </c>
      <c r="I1841" t="s">
        <v>8246</v>
      </c>
      <c r="J1841">
        <v>1470538800</v>
      </c>
      <c r="K1841">
        <v>1469112493</v>
      </c>
      <c r="L1841" t="b">
        <v>0</v>
      </c>
      <c r="M1841">
        <v>19</v>
      </c>
      <c r="N1841" t="b">
        <v>1</v>
      </c>
      <c r="O1841" t="s">
        <v>8271</v>
      </c>
      <c r="P1841" s="9">
        <f>IFERROR(F1841/M1841,"NULL")</f>
        <v>58.94736842105263</v>
      </c>
      <c r="Q1841" t="str">
        <f>LEFT(O1841,SEARCH("/",O1841,1)-1)</f>
        <v>theater</v>
      </c>
      <c r="R1841" t="str">
        <f>RIGHT(O1841,LEN(O1841)-SEARCH("/",O1841,1))</f>
        <v>plays</v>
      </c>
      <c r="S1841" s="17">
        <f>(((K1841/60)/60)/24)+DATE(1970,1,1)</f>
        <v>42572.61681712963</v>
      </c>
      <c r="T1841" s="15">
        <f>(((J1841/60)/60)/24)+DATE(1970,1,1)</f>
        <v>42589.125</v>
      </c>
      <c r="U1841" t="b">
        <f>AND(L1841,N1841)</f>
        <v>0</v>
      </c>
    </row>
    <row r="1842" spans="1:21" ht="20" customHeight="1" x14ac:dyDescent="0.35">
      <c r="A1842" s="13">
        <f>F1842/E1842</f>
        <v>1.0589999999999999</v>
      </c>
      <c r="B1842">
        <v>3436</v>
      </c>
      <c r="C1842" s="3" t="s">
        <v>3435</v>
      </c>
      <c r="D1842" s="3" t="s">
        <v>7546</v>
      </c>
      <c r="E1842" s="5">
        <v>5000</v>
      </c>
      <c r="F1842" s="5">
        <v>5295</v>
      </c>
      <c r="G1842" t="s">
        <v>8219</v>
      </c>
      <c r="H1842" t="s">
        <v>8224</v>
      </c>
      <c r="I1842" t="s">
        <v>8246</v>
      </c>
      <c r="J1842">
        <v>1408638480</v>
      </c>
      <c r="K1842">
        <v>1406811593</v>
      </c>
      <c r="L1842" t="b">
        <v>0</v>
      </c>
      <c r="M1842">
        <v>37</v>
      </c>
      <c r="N1842" t="b">
        <v>1</v>
      </c>
      <c r="O1842" t="s">
        <v>8271</v>
      </c>
      <c r="P1842" s="9">
        <f>IFERROR(F1842/M1842,"NULL")</f>
        <v>143.1081081081081</v>
      </c>
      <c r="Q1842" t="str">
        <f>LEFT(O1842,SEARCH("/",O1842,1)-1)</f>
        <v>theater</v>
      </c>
      <c r="R1842" t="str">
        <f>RIGHT(O1842,LEN(O1842)-SEARCH("/",O1842,1))</f>
        <v>plays</v>
      </c>
      <c r="S1842" s="17">
        <f>(((K1842/60)/60)/24)+DATE(1970,1,1)</f>
        <v>41851.541585648149</v>
      </c>
      <c r="T1842" s="15">
        <f>(((J1842/60)/60)/24)+DATE(1970,1,1)</f>
        <v>41872.686111111114</v>
      </c>
      <c r="U1842" t="b">
        <f>AND(L1842,N1842)</f>
        <v>0</v>
      </c>
    </row>
    <row r="1843" spans="1:21" ht="20" customHeight="1" x14ac:dyDescent="0.35">
      <c r="A1843" s="13">
        <f>F1843/E1843</f>
        <v>1.01</v>
      </c>
      <c r="B1843">
        <v>3437</v>
      </c>
      <c r="C1843" s="3" t="s">
        <v>3436</v>
      </c>
      <c r="D1843" s="3" t="s">
        <v>7547</v>
      </c>
      <c r="E1843" s="5">
        <v>3000</v>
      </c>
      <c r="F1843" s="5">
        <v>3030</v>
      </c>
      <c r="G1843" t="s">
        <v>8219</v>
      </c>
      <c r="H1843" t="s">
        <v>8224</v>
      </c>
      <c r="I1843" t="s">
        <v>8246</v>
      </c>
      <c r="J1843">
        <v>1440003820</v>
      </c>
      <c r="K1843">
        <v>1437411820</v>
      </c>
      <c r="L1843" t="b">
        <v>0</v>
      </c>
      <c r="M1843">
        <v>36</v>
      </c>
      <c r="N1843" t="b">
        <v>1</v>
      </c>
      <c r="O1843" t="s">
        <v>8271</v>
      </c>
      <c r="P1843" s="9">
        <f>IFERROR(F1843/M1843,"NULL")</f>
        <v>84.166666666666671</v>
      </c>
      <c r="Q1843" t="str">
        <f>LEFT(O1843,SEARCH("/",O1843,1)-1)</f>
        <v>theater</v>
      </c>
      <c r="R1843" t="str">
        <f>RIGHT(O1843,LEN(O1843)-SEARCH("/",O1843,1))</f>
        <v>plays</v>
      </c>
      <c r="S1843" s="17">
        <f>(((K1843/60)/60)/24)+DATE(1970,1,1)</f>
        <v>42205.710879629631</v>
      </c>
      <c r="T1843" s="15">
        <f>(((J1843/60)/60)/24)+DATE(1970,1,1)</f>
        <v>42235.710879629631</v>
      </c>
      <c r="U1843" t="b">
        <f>AND(L1843,N1843)</f>
        <v>0</v>
      </c>
    </row>
    <row r="1844" spans="1:21" ht="20" customHeight="1" x14ac:dyDescent="0.35">
      <c r="A1844" s="13">
        <f>F1844/E1844</f>
        <v>1.042</v>
      </c>
      <c r="B1844">
        <v>3438</v>
      </c>
      <c r="C1844" s="3" t="s">
        <v>3437</v>
      </c>
      <c r="D1844" s="3" t="s">
        <v>7548</v>
      </c>
      <c r="E1844" s="5">
        <v>2500</v>
      </c>
      <c r="F1844" s="5">
        <v>2605</v>
      </c>
      <c r="G1844" t="s">
        <v>8219</v>
      </c>
      <c r="H1844" t="s">
        <v>8225</v>
      </c>
      <c r="I1844" t="s">
        <v>8247</v>
      </c>
      <c r="J1844">
        <v>1430600400</v>
      </c>
      <c r="K1844">
        <v>1428358567</v>
      </c>
      <c r="L1844" t="b">
        <v>0</v>
      </c>
      <c r="M1844">
        <v>14</v>
      </c>
      <c r="N1844" t="b">
        <v>1</v>
      </c>
      <c r="O1844" t="s">
        <v>8271</v>
      </c>
      <c r="P1844" s="9">
        <f>IFERROR(F1844/M1844,"NULL")</f>
        <v>186.07142857142858</v>
      </c>
      <c r="Q1844" t="str">
        <f>LEFT(O1844,SEARCH("/",O1844,1)-1)</f>
        <v>theater</v>
      </c>
      <c r="R1844" t="str">
        <f>RIGHT(O1844,LEN(O1844)-SEARCH("/",O1844,1))</f>
        <v>plays</v>
      </c>
      <c r="S1844" s="17">
        <f>(((K1844/60)/60)/24)+DATE(1970,1,1)</f>
        <v>42100.927858796291</v>
      </c>
      <c r="T1844" s="15">
        <f>(((J1844/60)/60)/24)+DATE(1970,1,1)</f>
        <v>42126.875</v>
      </c>
      <c r="U1844" t="b">
        <f>AND(L1844,N1844)</f>
        <v>0</v>
      </c>
    </row>
    <row r="1845" spans="1:21" ht="20" customHeight="1" x14ac:dyDescent="0.35">
      <c r="A1845" s="13">
        <f>F1845/E1845</f>
        <v>1.3467833333333334</v>
      </c>
      <c r="B1845">
        <v>3439</v>
      </c>
      <c r="C1845" s="3" t="s">
        <v>3438</v>
      </c>
      <c r="D1845" s="3" t="s">
        <v>7549</v>
      </c>
      <c r="E1845" s="5">
        <v>1200</v>
      </c>
      <c r="F1845" s="5">
        <v>1616.14</v>
      </c>
      <c r="G1845" t="s">
        <v>8219</v>
      </c>
      <c r="H1845" t="s">
        <v>8224</v>
      </c>
      <c r="I1845" t="s">
        <v>8246</v>
      </c>
      <c r="J1845">
        <v>1453179540</v>
      </c>
      <c r="K1845">
        <v>1452030730</v>
      </c>
      <c r="L1845" t="b">
        <v>0</v>
      </c>
      <c r="M1845">
        <v>18</v>
      </c>
      <c r="N1845" t="b">
        <v>1</v>
      </c>
      <c r="O1845" t="s">
        <v>8271</v>
      </c>
      <c r="P1845" s="9">
        <f>IFERROR(F1845/M1845,"NULL")</f>
        <v>89.785555555555561</v>
      </c>
      <c r="Q1845" t="str">
        <f>LEFT(O1845,SEARCH("/",O1845,1)-1)</f>
        <v>theater</v>
      </c>
      <c r="R1845" t="str">
        <f>RIGHT(O1845,LEN(O1845)-SEARCH("/",O1845,1))</f>
        <v>plays</v>
      </c>
      <c r="S1845" s="17">
        <f>(((K1845/60)/60)/24)+DATE(1970,1,1)</f>
        <v>42374.911226851851</v>
      </c>
      <c r="T1845" s="15">
        <f>(((J1845/60)/60)/24)+DATE(1970,1,1)</f>
        <v>42388.207638888889</v>
      </c>
      <c r="U1845" t="b">
        <f>AND(L1845,N1845)</f>
        <v>0</v>
      </c>
    </row>
    <row r="1846" spans="1:21" ht="20" customHeight="1" x14ac:dyDescent="0.35">
      <c r="A1846" s="13">
        <f>F1846/E1846</f>
        <v>1.052184</v>
      </c>
      <c r="B1846">
        <v>3440</v>
      </c>
      <c r="C1846" s="3" t="s">
        <v>3439</v>
      </c>
      <c r="D1846" s="3" t="s">
        <v>7550</v>
      </c>
      <c r="E1846" s="5">
        <v>5000</v>
      </c>
      <c r="F1846" s="5">
        <v>5260.92</v>
      </c>
      <c r="G1846" t="s">
        <v>8219</v>
      </c>
      <c r="H1846" t="s">
        <v>8224</v>
      </c>
      <c r="I1846" t="s">
        <v>8246</v>
      </c>
      <c r="J1846">
        <v>1405095300</v>
      </c>
      <c r="K1846">
        <v>1403146628</v>
      </c>
      <c r="L1846" t="b">
        <v>0</v>
      </c>
      <c r="M1846">
        <v>82</v>
      </c>
      <c r="N1846" t="b">
        <v>1</v>
      </c>
      <c r="O1846" t="s">
        <v>8271</v>
      </c>
      <c r="P1846" s="9">
        <f>IFERROR(F1846/M1846,"NULL")</f>
        <v>64.157560975609755</v>
      </c>
      <c r="Q1846" t="str">
        <f>LEFT(O1846,SEARCH("/",O1846,1)-1)</f>
        <v>theater</v>
      </c>
      <c r="R1846" t="str">
        <f>RIGHT(O1846,LEN(O1846)-SEARCH("/",O1846,1))</f>
        <v>plays</v>
      </c>
      <c r="S1846" s="17">
        <f>(((K1846/60)/60)/24)+DATE(1970,1,1)</f>
        <v>41809.12300925926</v>
      </c>
      <c r="T1846" s="15">
        <f>(((J1846/60)/60)/24)+DATE(1970,1,1)</f>
        <v>41831.677083333336</v>
      </c>
      <c r="U1846" t="b">
        <f>AND(L1846,N1846)</f>
        <v>0</v>
      </c>
    </row>
    <row r="1847" spans="1:21" ht="20" customHeight="1" x14ac:dyDescent="0.35">
      <c r="A1847" s="13">
        <f>F1847/E1847</f>
        <v>1.026</v>
      </c>
      <c r="B1847">
        <v>3441</v>
      </c>
      <c r="C1847" s="3" t="s">
        <v>3440</v>
      </c>
      <c r="D1847" s="3" t="s">
        <v>7551</v>
      </c>
      <c r="E1847" s="5">
        <v>2500</v>
      </c>
      <c r="F1847" s="5">
        <v>2565</v>
      </c>
      <c r="G1847" t="s">
        <v>8219</v>
      </c>
      <c r="H1847" t="s">
        <v>8224</v>
      </c>
      <c r="I1847" t="s">
        <v>8246</v>
      </c>
      <c r="J1847">
        <v>1447445820</v>
      </c>
      <c r="K1847">
        <v>1445077121</v>
      </c>
      <c r="L1847" t="b">
        <v>0</v>
      </c>
      <c r="M1847">
        <v>43</v>
      </c>
      <c r="N1847" t="b">
        <v>1</v>
      </c>
      <c r="O1847" t="s">
        <v>8271</v>
      </c>
      <c r="P1847" s="9">
        <f>IFERROR(F1847/M1847,"NULL")</f>
        <v>59.651162790697676</v>
      </c>
      <c r="Q1847" t="str">
        <f>LEFT(O1847,SEARCH("/",O1847,1)-1)</f>
        <v>theater</v>
      </c>
      <c r="R1847" t="str">
        <f>RIGHT(O1847,LEN(O1847)-SEARCH("/",O1847,1))</f>
        <v>plays</v>
      </c>
      <c r="S1847" s="17">
        <f>(((K1847/60)/60)/24)+DATE(1970,1,1)</f>
        <v>42294.429641203707</v>
      </c>
      <c r="T1847" s="15">
        <f>(((J1847/60)/60)/24)+DATE(1970,1,1)</f>
        <v>42321.845138888893</v>
      </c>
      <c r="U1847" t="b">
        <f>AND(L1847,N1847)</f>
        <v>0</v>
      </c>
    </row>
    <row r="1848" spans="1:21" ht="20" customHeight="1" x14ac:dyDescent="0.35">
      <c r="A1848" s="13">
        <f>F1848/E1848</f>
        <v>1</v>
      </c>
      <c r="B1848">
        <v>3442</v>
      </c>
      <c r="C1848" s="3" t="s">
        <v>3441</v>
      </c>
      <c r="D1848" s="3" t="s">
        <v>7552</v>
      </c>
      <c r="E1848" s="5">
        <v>250</v>
      </c>
      <c r="F1848" s="5">
        <v>250</v>
      </c>
      <c r="G1848" t="s">
        <v>8219</v>
      </c>
      <c r="H1848" t="s">
        <v>8224</v>
      </c>
      <c r="I1848" t="s">
        <v>8246</v>
      </c>
      <c r="J1848">
        <v>1433016672</v>
      </c>
      <c r="K1848">
        <v>1430424672</v>
      </c>
      <c r="L1848" t="b">
        <v>0</v>
      </c>
      <c r="M1848">
        <v>8</v>
      </c>
      <c r="N1848" t="b">
        <v>1</v>
      </c>
      <c r="O1848" t="s">
        <v>8271</v>
      </c>
      <c r="P1848" s="9">
        <f>IFERROR(F1848/M1848,"NULL")</f>
        <v>31.25</v>
      </c>
      <c r="Q1848" t="str">
        <f>LEFT(O1848,SEARCH("/",O1848,1)-1)</f>
        <v>theater</v>
      </c>
      <c r="R1848" t="str">
        <f>RIGHT(O1848,LEN(O1848)-SEARCH("/",O1848,1))</f>
        <v>plays</v>
      </c>
      <c r="S1848" s="17">
        <f>(((K1848/60)/60)/24)+DATE(1970,1,1)</f>
        <v>42124.841111111105</v>
      </c>
      <c r="T1848" s="15">
        <f>(((J1848/60)/60)/24)+DATE(1970,1,1)</f>
        <v>42154.841111111105</v>
      </c>
      <c r="U1848" t="b">
        <f>AND(L1848,N1848)</f>
        <v>0</v>
      </c>
    </row>
    <row r="1849" spans="1:21" ht="20" customHeight="1" x14ac:dyDescent="0.35">
      <c r="A1849" s="13">
        <f>F1849/E1849</f>
        <v>1.855</v>
      </c>
      <c r="B1849">
        <v>3443</v>
      </c>
      <c r="C1849" s="3" t="s">
        <v>3442</v>
      </c>
      <c r="D1849" s="3" t="s">
        <v>7553</v>
      </c>
      <c r="E1849" s="5">
        <v>1000</v>
      </c>
      <c r="F1849" s="5">
        <v>1855</v>
      </c>
      <c r="G1849" t="s">
        <v>8219</v>
      </c>
      <c r="H1849" t="s">
        <v>8224</v>
      </c>
      <c r="I1849" t="s">
        <v>8246</v>
      </c>
      <c r="J1849">
        <v>1410266146</v>
      </c>
      <c r="K1849">
        <v>1407674146</v>
      </c>
      <c r="L1849" t="b">
        <v>0</v>
      </c>
      <c r="M1849">
        <v>45</v>
      </c>
      <c r="N1849" t="b">
        <v>1</v>
      </c>
      <c r="O1849" t="s">
        <v>8271</v>
      </c>
      <c r="P1849" s="9">
        <f>IFERROR(F1849/M1849,"NULL")</f>
        <v>41.222222222222221</v>
      </c>
      <c r="Q1849" t="str">
        <f>LEFT(O1849,SEARCH("/",O1849,1)-1)</f>
        <v>theater</v>
      </c>
      <c r="R1849" t="str">
        <f>RIGHT(O1849,LEN(O1849)-SEARCH("/",O1849,1))</f>
        <v>plays</v>
      </c>
      <c r="S1849" s="17">
        <f>(((K1849/60)/60)/24)+DATE(1970,1,1)</f>
        <v>41861.524837962963</v>
      </c>
      <c r="T1849" s="15">
        <f>(((J1849/60)/60)/24)+DATE(1970,1,1)</f>
        <v>41891.524837962963</v>
      </c>
      <c r="U1849" t="b">
        <f>AND(L1849,N1849)</f>
        <v>0</v>
      </c>
    </row>
    <row r="1850" spans="1:21" ht="20" customHeight="1" x14ac:dyDescent="0.35">
      <c r="A1850" s="13">
        <f>F1850/E1850</f>
        <v>2.89</v>
      </c>
      <c r="B1850">
        <v>3444</v>
      </c>
      <c r="C1850" s="3" t="s">
        <v>3443</v>
      </c>
      <c r="D1850" s="3" t="s">
        <v>7554</v>
      </c>
      <c r="E1850" s="5">
        <v>300</v>
      </c>
      <c r="F1850" s="5">
        <v>867</v>
      </c>
      <c r="G1850" t="s">
        <v>8219</v>
      </c>
      <c r="H1850" t="s">
        <v>8226</v>
      </c>
      <c r="I1850" t="s">
        <v>8248</v>
      </c>
      <c r="J1850">
        <v>1465394340</v>
      </c>
      <c r="K1850">
        <v>1464677986</v>
      </c>
      <c r="L1850" t="b">
        <v>0</v>
      </c>
      <c r="M1850">
        <v>20</v>
      </c>
      <c r="N1850" t="b">
        <v>1</v>
      </c>
      <c r="O1850" t="s">
        <v>8271</v>
      </c>
      <c r="P1850" s="9">
        <f>IFERROR(F1850/M1850,"NULL")</f>
        <v>43.35</v>
      </c>
      <c r="Q1850" t="str">
        <f>LEFT(O1850,SEARCH("/",O1850,1)-1)</f>
        <v>theater</v>
      </c>
      <c r="R1850" t="str">
        <f>RIGHT(O1850,LEN(O1850)-SEARCH("/",O1850,1))</f>
        <v>plays</v>
      </c>
      <c r="S1850" s="17">
        <f>(((K1850/60)/60)/24)+DATE(1970,1,1)</f>
        <v>42521.291504629626</v>
      </c>
      <c r="T1850" s="15">
        <f>(((J1850/60)/60)/24)+DATE(1970,1,1)</f>
        <v>42529.582638888889</v>
      </c>
      <c r="U1850" t="b">
        <f>AND(L1850,N1850)</f>
        <v>0</v>
      </c>
    </row>
    <row r="1851" spans="1:21" ht="20" customHeight="1" x14ac:dyDescent="0.35">
      <c r="A1851" s="13">
        <f>F1851/E1851</f>
        <v>1</v>
      </c>
      <c r="B1851">
        <v>3445</v>
      </c>
      <c r="C1851" s="3" t="s">
        <v>3444</v>
      </c>
      <c r="D1851" s="3" t="s">
        <v>7555</v>
      </c>
      <c r="E1851" s="5">
        <v>2000</v>
      </c>
      <c r="F1851" s="5">
        <v>2000</v>
      </c>
      <c r="G1851" t="s">
        <v>8219</v>
      </c>
      <c r="H1851" t="s">
        <v>8225</v>
      </c>
      <c r="I1851" t="s">
        <v>8247</v>
      </c>
      <c r="J1851">
        <v>1445604236</v>
      </c>
      <c r="K1851">
        <v>1443185036</v>
      </c>
      <c r="L1851" t="b">
        <v>0</v>
      </c>
      <c r="M1851">
        <v>31</v>
      </c>
      <c r="N1851" t="b">
        <v>1</v>
      </c>
      <c r="O1851" t="s">
        <v>8271</v>
      </c>
      <c r="P1851" s="9">
        <f>IFERROR(F1851/M1851,"NULL")</f>
        <v>64.516129032258064</v>
      </c>
      <c r="Q1851" t="str">
        <f>LEFT(O1851,SEARCH("/",O1851,1)-1)</f>
        <v>theater</v>
      </c>
      <c r="R1851" t="str">
        <f>RIGHT(O1851,LEN(O1851)-SEARCH("/",O1851,1))</f>
        <v>plays</v>
      </c>
      <c r="S1851" s="17">
        <f>(((K1851/60)/60)/24)+DATE(1970,1,1)</f>
        <v>42272.530509259261</v>
      </c>
      <c r="T1851" s="15">
        <f>(((J1851/60)/60)/24)+DATE(1970,1,1)</f>
        <v>42300.530509259261</v>
      </c>
      <c r="U1851" t="b">
        <f>AND(L1851,N1851)</f>
        <v>0</v>
      </c>
    </row>
    <row r="1852" spans="1:21" ht="20" customHeight="1" x14ac:dyDescent="0.35">
      <c r="A1852" s="13">
        <f>F1852/E1852</f>
        <v>1.0820000000000001</v>
      </c>
      <c r="B1852">
        <v>3446</v>
      </c>
      <c r="C1852" s="3" t="s">
        <v>3445</v>
      </c>
      <c r="D1852" s="3" t="s">
        <v>7556</v>
      </c>
      <c r="E1852" s="5">
        <v>1000</v>
      </c>
      <c r="F1852" s="5">
        <v>1082</v>
      </c>
      <c r="G1852" t="s">
        <v>8219</v>
      </c>
      <c r="H1852" t="s">
        <v>8225</v>
      </c>
      <c r="I1852" t="s">
        <v>8247</v>
      </c>
      <c r="J1852">
        <v>1423138800</v>
      </c>
      <c r="K1852">
        <v>1421092725</v>
      </c>
      <c r="L1852" t="b">
        <v>0</v>
      </c>
      <c r="M1852">
        <v>25</v>
      </c>
      <c r="N1852" t="b">
        <v>1</v>
      </c>
      <c r="O1852" t="s">
        <v>8271</v>
      </c>
      <c r="P1852" s="9">
        <f>IFERROR(F1852/M1852,"NULL")</f>
        <v>43.28</v>
      </c>
      <c r="Q1852" t="str">
        <f>LEFT(O1852,SEARCH("/",O1852,1)-1)</f>
        <v>theater</v>
      </c>
      <c r="R1852" t="str">
        <f>RIGHT(O1852,LEN(O1852)-SEARCH("/",O1852,1))</f>
        <v>plays</v>
      </c>
      <c r="S1852" s="17">
        <f>(((K1852/60)/60)/24)+DATE(1970,1,1)</f>
        <v>42016.832465277781</v>
      </c>
      <c r="T1852" s="15">
        <f>(((J1852/60)/60)/24)+DATE(1970,1,1)</f>
        <v>42040.513888888891</v>
      </c>
      <c r="U1852" t="b">
        <f>AND(L1852,N1852)</f>
        <v>0</v>
      </c>
    </row>
    <row r="1853" spans="1:21" ht="20" customHeight="1" x14ac:dyDescent="0.35">
      <c r="A1853" s="13">
        <f>F1853/E1853</f>
        <v>1.0780000000000001</v>
      </c>
      <c r="B1853">
        <v>3447</v>
      </c>
      <c r="C1853" s="3" t="s">
        <v>3446</v>
      </c>
      <c r="D1853" s="3" t="s">
        <v>7557</v>
      </c>
      <c r="E1853" s="5">
        <v>1000</v>
      </c>
      <c r="F1853" s="5">
        <v>1078</v>
      </c>
      <c r="G1853" t="s">
        <v>8219</v>
      </c>
      <c r="H1853" t="s">
        <v>8224</v>
      </c>
      <c r="I1853" t="s">
        <v>8246</v>
      </c>
      <c r="J1853">
        <v>1458332412</v>
      </c>
      <c r="K1853">
        <v>1454448012</v>
      </c>
      <c r="L1853" t="b">
        <v>0</v>
      </c>
      <c r="M1853">
        <v>14</v>
      </c>
      <c r="N1853" t="b">
        <v>1</v>
      </c>
      <c r="O1853" t="s">
        <v>8271</v>
      </c>
      <c r="P1853" s="9">
        <f>IFERROR(F1853/M1853,"NULL")</f>
        <v>77</v>
      </c>
      <c r="Q1853" t="str">
        <f>LEFT(O1853,SEARCH("/",O1853,1)-1)</f>
        <v>theater</v>
      </c>
      <c r="R1853" t="str">
        <f>RIGHT(O1853,LEN(O1853)-SEARCH("/",O1853,1))</f>
        <v>plays</v>
      </c>
      <c r="S1853" s="17">
        <f>(((K1853/60)/60)/24)+DATE(1970,1,1)</f>
        <v>42402.889027777783</v>
      </c>
      <c r="T1853" s="15">
        <f>(((J1853/60)/60)/24)+DATE(1970,1,1)</f>
        <v>42447.847361111111</v>
      </c>
      <c r="U1853" t="b">
        <f>AND(L1853,N1853)</f>
        <v>0</v>
      </c>
    </row>
    <row r="1854" spans="1:21" ht="20" customHeight="1" x14ac:dyDescent="0.35">
      <c r="A1854" s="13">
        <f>F1854/E1854</f>
        <v>1.0976190476190477</v>
      </c>
      <c r="B1854">
        <v>3448</v>
      </c>
      <c r="C1854" s="3" t="s">
        <v>3447</v>
      </c>
      <c r="D1854" s="3" t="s">
        <v>7558</v>
      </c>
      <c r="E1854" s="5">
        <v>2100</v>
      </c>
      <c r="F1854" s="5">
        <v>2305</v>
      </c>
      <c r="G1854" t="s">
        <v>8219</v>
      </c>
      <c r="H1854" t="s">
        <v>8224</v>
      </c>
      <c r="I1854" t="s">
        <v>8246</v>
      </c>
      <c r="J1854">
        <v>1418784689</v>
      </c>
      <c r="K1854">
        <v>1416192689</v>
      </c>
      <c r="L1854" t="b">
        <v>0</v>
      </c>
      <c r="M1854">
        <v>45</v>
      </c>
      <c r="N1854" t="b">
        <v>1</v>
      </c>
      <c r="O1854" t="s">
        <v>8271</v>
      </c>
      <c r="P1854" s="9">
        <f>IFERROR(F1854/M1854,"NULL")</f>
        <v>51.222222222222221</v>
      </c>
      <c r="Q1854" t="str">
        <f>LEFT(O1854,SEARCH("/",O1854,1)-1)</f>
        <v>theater</v>
      </c>
      <c r="R1854" t="str">
        <f>RIGHT(O1854,LEN(O1854)-SEARCH("/",O1854,1))</f>
        <v>plays</v>
      </c>
      <c r="S1854" s="17">
        <f>(((K1854/60)/60)/24)+DATE(1970,1,1)</f>
        <v>41960.119085648148</v>
      </c>
      <c r="T1854" s="15">
        <f>(((J1854/60)/60)/24)+DATE(1970,1,1)</f>
        <v>41990.119085648148</v>
      </c>
      <c r="U1854" t="b">
        <f>AND(L1854,N1854)</f>
        <v>0</v>
      </c>
    </row>
    <row r="1855" spans="1:21" ht="20" customHeight="1" x14ac:dyDescent="0.35">
      <c r="A1855" s="13">
        <f>F1855/E1855</f>
        <v>1.70625</v>
      </c>
      <c r="B1855">
        <v>3449</v>
      </c>
      <c r="C1855" s="3" t="s">
        <v>3448</v>
      </c>
      <c r="D1855" s="3" t="s">
        <v>7559</v>
      </c>
      <c r="E1855" s="5">
        <v>800</v>
      </c>
      <c r="F1855" s="5">
        <v>1365</v>
      </c>
      <c r="G1855" t="s">
        <v>8219</v>
      </c>
      <c r="H1855" t="s">
        <v>8224</v>
      </c>
      <c r="I1855" t="s">
        <v>8246</v>
      </c>
      <c r="J1855">
        <v>1468036800</v>
      </c>
      <c r="K1855">
        <v>1465607738</v>
      </c>
      <c r="L1855" t="b">
        <v>0</v>
      </c>
      <c r="M1855">
        <v>20</v>
      </c>
      <c r="N1855" t="b">
        <v>1</v>
      </c>
      <c r="O1855" t="s">
        <v>8271</v>
      </c>
      <c r="P1855" s="9">
        <f>IFERROR(F1855/M1855,"NULL")</f>
        <v>68.25</v>
      </c>
      <c r="Q1855" t="str">
        <f>LEFT(O1855,SEARCH("/",O1855,1)-1)</f>
        <v>theater</v>
      </c>
      <c r="R1855" t="str">
        <f>RIGHT(O1855,LEN(O1855)-SEARCH("/",O1855,1))</f>
        <v>plays</v>
      </c>
      <c r="S1855" s="17">
        <f>(((K1855/60)/60)/24)+DATE(1970,1,1)</f>
        <v>42532.052523148144</v>
      </c>
      <c r="T1855" s="15">
        <f>(((J1855/60)/60)/24)+DATE(1970,1,1)</f>
        <v>42560.166666666672</v>
      </c>
      <c r="U1855" t="b">
        <f>AND(L1855,N1855)</f>
        <v>0</v>
      </c>
    </row>
    <row r="1856" spans="1:21" ht="20" customHeight="1" x14ac:dyDescent="0.35">
      <c r="A1856" s="13">
        <f>F1856/E1856</f>
        <v>1.52</v>
      </c>
      <c r="B1856">
        <v>3450</v>
      </c>
      <c r="C1856" s="3" t="s">
        <v>3449</v>
      </c>
      <c r="D1856" s="3" t="s">
        <v>7560</v>
      </c>
      <c r="E1856" s="5">
        <v>500</v>
      </c>
      <c r="F1856" s="5">
        <v>760</v>
      </c>
      <c r="G1856" t="s">
        <v>8219</v>
      </c>
      <c r="H1856" t="s">
        <v>8225</v>
      </c>
      <c r="I1856" t="s">
        <v>8247</v>
      </c>
      <c r="J1856">
        <v>1427990071</v>
      </c>
      <c r="K1856">
        <v>1422809671</v>
      </c>
      <c r="L1856" t="b">
        <v>0</v>
      </c>
      <c r="M1856">
        <v>39</v>
      </c>
      <c r="N1856" t="b">
        <v>1</v>
      </c>
      <c r="O1856" t="s">
        <v>8271</v>
      </c>
      <c r="P1856" s="9">
        <f>IFERROR(F1856/M1856,"NULL")</f>
        <v>19.487179487179485</v>
      </c>
      <c r="Q1856" t="str">
        <f>LEFT(O1856,SEARCH("/",O1856,1)-1)</f>
        <v>theater</v>
      </c>
      <c r="R1856" t="str">
        <f>RIGHT(O1856,LEN(O1856)-SEARCH("/",O1856,1))</f>
        <v>plays</v>
      </c>
      <c r="S1856" s="17">
        <f>(((K1856/60)/60)/24)+DATE(1970,1,1)</f>
        <v>42036.704525462963</v>
      </c>
      <c r="T1856" s="15">
        <f>(((J1856/60)/60)/24)+DATE(1970,1,1)</f>
        <v>42096.662858796291</v>
      </c>
      <c r="U1856" t="b">
        <f>AND(L1856,N1856)</f>
        <v>0</v>
      </c>
    </row>
    <row r="1857" spans="1:21" ht="20" customHeight="1" x14ac:dyDescent="0.35">
      <c r="A1857" s="13">
        <f>F1857/E1857</f>
        <v>1.0123076923076924</v>
      </c>
      <c r="B1857">
        <v>3451</v>
      </c>
      <c r="C1857" s="3" t="s">
        <v>3450</v>
      </c>
      <c r="D1857" s="3" t="s">
        <v>7561</v>
      </c>
      <c r="E1857" s="5">
        <v>650</v>
      </c>
      <c r="F1857" s="5">
        <v>658</v>
      </c>
      <c r="G1857" t="s">
        <v>8219</v>
      </c>
      <c r="H1857" t="s">
        <v>8224</v>
      </c>
      <c r="I1857" t="s">
        <v>8246</v>
      </c>
      <c r="J1857">
        <v>1429636927</v>
      </c>
      <c r="K1857">
        <v>1427304127</v>
      </c>
      <c r="L1857" t="b">
        <v>0</v>
      </c>
      <c r="M1857">
        <v>16</v>
      </c>
      <c r="N1857" t="b">
        <v>1</v>
      </c>
      <c r="O1857" t="s">
        <v>8271</v>
      </c>
      <c r="P1857" s="9">
        <f>IFERROR(F1857/M1857,"NULL")</f>
        <v>41.125</v>
      </c>
      <c r="Q1857" t="str">
        <f>LEFT(O1857,SEARCH("/",O1857,1)-1)</f>
        <v>theater</v>
      </c>
      <c r="R1857" t="str">
        <f>RIGHT(O1857,LEN(O1857)-SEARCH("/",O1857,1))</f>
        <v>plays</v>
      </c>
      <c r="S1857" s="17">
        <f>(((K1857/60)/60)/24)+DATE(1970,1,1)</f>
        <v>42088.723692129628</v>
      </c>
      <c r="T1857" s="15">
        <f>(((J1857/60)/60)/24)+DATE(1970,1,1)</f>
        <v>42115.723692129628</v>
      </c>
      <c r="U1857" t="b">
        <f>AND(L1857,N1857)</f>
        <v>0</v>
      </c>
    </row>
    <row r="1858" spans="1:21" ht="20" customHeight="1" x14ac:dyDescent="0.35">
      <c r="A1858" s="13">
        <f>F1858/E1858</f>
        <v>1.532</v>
      </c>
      <c r="B1858">
        <v>3452</v>
      </c>
      <c r="C1858" s="3" t="s">
        <v>3451</v>
      </c>
      <c r="D1858" s="3" t="s">
        <v>7562</v>
      </c>
      <c r="E1858" s="5">
        <v>1000</v>
      </c>
      <c r="F1858" s="5">
        <v>1532</v>
      </c>
      <c r="G1858" t="s">
        <v>8219</v>
      </c>
      <c r="H1858" t="s">
        <v>8224</v>
      </c>
      <c r="I1858" t="s">
        <v>8246</v>
      </c>
      <c r="J1858">
        <v>1406087940</v>
      </c>
      <c r="K1858">
        <v>1404141626</v>
      </c>
      <c r="L1858" t="b">
        <v>0</v>
      </c>
      <c r="M1858">
        <v>37</v>
      </c>
      <c r="N1858" t="b">
        <v>1</v>
      </c>
      <c r="O1858" t="s">
        <v>8271</v>
      </c>
      <c r="P1858" s="9">
        <f>IFERROR(F1858/M1858,"NULL")</f>
        <v>41.405405405405403</v>
      </c>
      <c r="Q1858" t="str">
        <f>LEFT(O1858,SEARCH("/",O1858,1)-1)</f>
        <v>theater</v>
      </c>
      <c r="R1858" t="str">
        <f>RIGHT(O1858,LEN(O1858)-SEARCH("/",O1858,1))</f>
        <v>plays</v>
      </c>
      <c r="S1858" s="17">
        <f>(((K1858/60)/60)/24)+DATE(1970,1,1)</f>
        <v>41820.639189814814</v>
      </c>
      <c r="T1858" s="15">
        <f>(((J1858/60)/60)/24)+DATE(1970,1,1)</f>
        <v>41843.165972222225</v>
      </c>
      <c r="U1858" t="b">
        <f>AND(L1858,N1858)</f>
        <v>0</v>
      </c>
    </row>
    <row r="1859" spans="1:21" ht="20" customHeight="1" x14ac:dyDescent="0.35">
      <c r="A1859" s="13">
        <f>F1859/E1859</f>
        <v>1.2833333333333334</v>
      </c>
      <c r="B1859">
        <v>3453</v>
      </c>
      <c r="C1859" s="3" t="s">
        <v>3452</v>
      </c>
      <c r="D1859" s="3" t="s">
        <v>7563</v>
      </c>
      <c r="E1859" s="5">
        <v>300</v>
      </c>
      <c r="F1859" s="5">
        <v>385</v>
      </c>
      <c r="G1859" t="s">
        <v>8219</v>
      </c>
      <c r="H1859" t="s">
        <v>8225</v>
      </c>
      <c r="I1859" t="s">
        <v>8247</v>
      </c>
      <c r="J1859">
        <v>1471130956</v>
      </c>
      <c r="K1859">
        <v>1465946956</v>
      </c>
      <c r="L1859" t="b">
        <v>0</v>
      </c>
      <c r="M1859">
        <v>14</v>
      </c>
      <c r="N1859" t="b">
        <v>1</v>
      </c>
      <c r="O1859" t="s">
        <v>8271</v>
      </c>
      <c r="P1859" s="9">
        <f>IFERROR(F1859/M1859,"NULL")</f>
        <v>27.5</v>
      </c>
      <c r="Q1859" t="str">
        <f>LEFT(O1859,SEARCH("/",O1859,1)-1)</f>
        <v>theater</v>
      </c>
      <c r="R1859" t="str">
        <f>RIGHT(O1859,LEN(O1859)-SEARCH("/",O1859,1))</f>
        <v>plays</v>
      </c>
      <c r="S1859" s="17">
        <f>(((K1859/60)/60)/24)+DATE(1970,1,1)</f>
        <v>42535.97865740741</v>
      </c>
      <c r="T1859" s="15">
        <f>(((J1859/60)/60)/24)+DATE(1970,1,1)</f>
        <v>42595.97865740741</v>
      </c>
      <c r="U1859" t="b">
        <f>AND(L1859,N1859)</f>
        <v>0</v>
      </c>
    </row>
    <row r="1860" spans="1:21" ht="20" customHeight="1" x14ac:dyDescent="0.35">
      <c r="A1860" s="13">
        <f>F1860/E1860</f>
        <v>1.0071428571428571</v>
      </c>
      <c r="B1860">
        <v>3454</v>
      </c>
      <c r="C1860" s="3" t="s">
        <v>3453</v>
      </c>
      <c r="D1860" s="3" t="s">
        <v>7564</v>
      </c>
      <c r="E1860" s="5">
        <v>700</v>
      </c>
      <c r="F1860" s="5">
        <v>705</v>
      </c>
      <c r="G1860" t="s">
        <v>8219</v>
      </c>
      <c r="H1860" t="s">
        <v>8225</v>
      </c>
      <c r="I1860" t="s">
        <v>8247</v>
      </c>
      <c r="J1860">
        <v>1406825159</v>
      </c>
      <c r="K1860">
        <v>1404233159</v>
      </c>
      <c r="L1860" t="b">
        <v>0</v>
      </c>
      <c r="M1860">
        <v>21</v>
      </c>
      <c r="N1860" t="b">
        <v>1</v>
      </c>
      <c r="O1860" t="s">
        <v>8271</v>
      </c>
      <c r="P1860" s="9">
        <f>IFERROR(F1860/M1860,"NULL")</f>
        <v>33.571428571428569</v>
      </c>
      <c r="Q1860" t="str">
        <f>LEFT(O1860,SEARCH("/",O1860,1)-1)</f>
        <v>theater</v>
      </c>
      <c r="R1860" t="str">
        <f>RIGHT(O1860,LEN(O1860)-SEARCH("/",O1860,1))</f>
        <v>plays</v>
      </c>
      <c r="S1860" s="17">
        <f>(((K1860/60)/60)/24)+DATE(1970,1,1)</f>
        <v>41821.698599537034</v>
      </c>
      <c r="T1860" s="15">
        <f>(((J1860/60)/60)/24)+DATE(1970,1,1)</f>
        <v>41851.698599537034</v>
      </c>
      <c r="U1860" t="b">
        <f>AND(L1860,N1860)</f>
        <v>0</v>
      </c>
    </row>
    <row r="1861" spans="1:21" ht="20" customHeight="1" x14ac:dyDescent="0.35">
      <c r="A1861" s="13">
        <f>F1861/E1861</f>
        <v>1.0065</v>
      </c>
      <c r="B1861">
        <v>3455</v>
      </c>
      <c r="C1861" s="3" t="s">
        <v>3454</v>
      </c>
      <c r="D1861" s="3" t="s">
        <v>7565</v>
      </c>
      <c r="E1861" s="5">
        <v>10000</v>
      </c>
      <c r="F1861" s="5">
        <v>10065</v>
      </c>
      <c r="G1861" t="s">
        <v>8219</v>
      </c>
      <c r="H1861" t="s">
        <v>8224</v>
      </c>
      <c r="I1861" t="s">
        <v>8246</v>
      </c>
      <c r="J1861">
        <v>1476381627</v>
      </c>
      <c r="K1861">
        <v>1473789627</v>
      </c>
      <c r="L1861" t="b">
        <v>0</v>
      </c>
      <c r="M1861">
        <v>69</v>
      </c>
      <c r="N1861" t="b">
        <v>1</v>
      </c>
      <c r="O1861" t="s">
        <v>8271</v>
      </c>
      <c r="P1861" s="9">
        <f>IFERROR(F1861/M1861,"NULL")</f>
        <v>145.86956521739131</v>
      </c>
      <c r="Q1861" t="str">
        <f>LEFT(O1861,SEARCH("/",O1861,1)-1)</f>
        <v>theater</v>
      </c>
      <c r="R1861" t="str">
        <f>RIGHT(O1861,LEN(O1861)-SEARCH("/",O1861,1))</f>
        <v>plays</v>
      </c>
      <c r="S1861" s="17">
        <f>(((K1861/60)/60)/24)+DATE(1970,1,1)</f>
        <v>42626.7503125</v>
      </c>
      <c r="T1861" s="15">
        <f>(((J1861/60)/60)/24)+DATE(1970,1,1)</f>
        <v>42656.7503125</v>
      </c>
      <c r="U1861" t="b">
        <f>AND(L1861,N1861)</f>
        <v>0</v>
      </c>
    </row>
    <row r="1862" spans="1:21" ht="20" customHeight="1" x14ac:dyDescent="0.35">
      <c r="A1862" s="13">
        <f>F1862/E1862</f>
        <v>1.913</v>
      </c>
      <c r="B1862">
        <v>3456</v>
      </c>
      <c r="C1862" s="3" t="s">
        <v>3455</v>
      </c>
      <c r="D1862" s="3" t="s">
        <v>7566</v>
      </c>
      <c r="E1862" s="5">
        <v>3000</v>
      </c>
      <c r="F1862" s="5">
        <v>5739</v>
      </c>
      <c r="G1862" t="s">
        <v>8219</v>
      </c>
      <c r="H1862" t="s">
        <v>8224</v>
      </c>
      <c r="I1862" t="s">
        <v>8246</v>
      </c>
      <c r="J1862">
        <v>1406876340</v>
      </c>
      <c r="K1862">
        <v>1404190567</v>
      </c>
      <c r="L1862" t="b">
        <v>0</v>
      </c>
      <c r="M1862">
        <v>16</v>
      </c>
      <c r="N1862" t="b">
        <v>1</v>
      </c>
      <c r="O1862" t="s">
        <v>8271</v>
      </c>
      <c r="P1862" s="9">
        <f>IFERROR(F1862/M1862,"NULL")</f>
        <v>358.6875</v>
      </c>
      <c r="Q1862" t="str">
        <f>LEFT(O1862,SEARCH("/",O1862,1)-1)</f>
        <v>theater</v>
      </c>
      <c r="R1862" t="str">
        <f>RIGHT(O1862,LEN(O1862)-SEARCH("/",O1862,1))</f>
        <v>plays</v>
      </c>
      <c r="S1862" s="17">
        <f>(((K1862/60)/60)/24)+DATE(1970,1,1)</f>
        <v>41821.205636574072</v>
      </c>
      <c r="T1862" s="15">
        <f>(((J1862/60)/60)/24)+DATE(1970,1,1)</f>
        <v>41852.290972222225</v>
      </c>
      <c r="U1862" t="b">
        <f>AND(L1862,N1862)</f>
        <v>0</v>
      </c>
    </row>
    <row r="1863" spans="1:21" ht="20" customHeight="1" x14ac:dyDescent="0.35">
      <c r="A1863" s="13">
        <f>F1863/E1863</f>
        <v>1.4019999999999999</v>
      </c>
      <c r="B1863">
        <v>3457</v>
      </c>
      <c r="C1863" s="3" t="s">
        <v>3456</v>
      </c>
      <c r="D1863" s="3" t="s">
        <v>7567</v>
      </c>
      <c r="E1863" s="5">
        <v>2000</v>
      </c>
      <c r="F1863" s="5">
        <v>2804</v>
      </c>
      <c r="G1863" t="s">
        <v>8219</v>
      </c>
      <c r="H1863" t="s">
        <v>8224</v>
      </c>
      <c r="I1863" t="s">
        <v>8246</v>
      </c>
      <c r="J1863">
        <v>1423720740</v>
      </c>
      <c r="K1863">
        <v>1421081857</v>
      </c>
      <c r="L1863" t="b">
        <v>0</v>
      </c>
      <c r="M1863">
        <v>55</v>
      </c>
      <c r="N1863" t="b">
        <v>1</v>
      </c>
      <c r="O1863" t="s">
        <v>8271</v>
      </c>
      <c r="P1863" s="9">
        <f>IFERROR(F1863/M1863,"NULL")</f>
        <v>50.981818181818184</v>
      </c>
      <c r="Q1863" t="str">
        <f>LEFT(O1863,SEARCH("/",O1863,1)-1)</f>
        <v>theater</v>
      </c>
      <c r="R1863" t="str">
        <f>RIGHT(O1863,LEN(O1863)-SEARCH("/",O1863,1))</f>
        <v>plays</v>
      </c>
      <c r="S1863" s="17">
        <f>(((K1863/60)/60)/24)+DATE(1970,1,1)</f>
        <v>42016.706678240742</v>
      </c>
      <c r="T1863" s="15">
        <f>(((J1863/60)/60)/24)+DATE(1970,1,1)</f>
        <v>42047.249305555553</v>
      </c>
      <c r="U1863" t="b">
        <f>AND(L1863,N1863)</f>
        <v>0</v>
      </c>
    </row>
    <row r="1864" spans="1:21" ht="20" customHeight="1" x14ac:dyDescent="0.35">
      <c r="A1864" s="13">
        <f>F1864/E1864</f>
        <v>1.2433537832310839</v>
      </c>
      <c r="B1864">
        <v>3458</v>
      </c>
      <c r="C1864" s="3" t="s">
        <v>3457</v>
      </c>
      <c r="D1864" s="3" t="s">
        <v>7568</v>
      </c>
      <c r="E1864" s="5">
        <v>978</v>
      </c>
      <c r="F1864" s="5">
        <v>1216</v>
      </c>
      <c r="G1864" t="s">
        <v>8219</v>
      </c>
      <c r="H1864" t="s">
        <v>8224</v>
      </c>
      <c r="I1864" t="s">
        <v>8246</v>
      </c>
      <c r="J1864">
        <v>1422937620</v>
      </c>
      <c r="K1864">
        <v>1420606303</v>
      </c>
      <c r="L1864" t="b">
        <v>0</v>
      </c>
      <c r="M1864">
        <v>27</v>
      </c>
      <c r="N1864" t="b">
        <v>1</v>
      </c>
      <c r="O1864" t="s">
        <v>8271</v>
      </c>
      <c r="P1864" s="9">
        <f>IFERROR(F1864/M1864,"NULL")</f>
        <v>45.037037037037038</v>
      </c>
      <c r="Q1864" t="str">
        <f>LEFT(O1864,SEARCH("/",O1864,1)-1)</f>
        <v>theater</v>
      </c>
      <c r="R1864" t="str">
        <f>RIGHT(O1864,LEN(O1864)-SEARCH("/",O1864,1))</f>
        <v>plays</v>
      </c>
      <c r="S1864" s="17">
        <f>(((K1864/60)/60)/24)+DATE(1970,1,1)</f>
        <v>42011.202581018515</v>
      </c>
      <c r="T1864" s="15">
        <f>(((J1864/60)/60)/24)+DATE(1970,1,1)</f>
        <v>42038.185416666667</v>
      </c>
      <c r="U1864" t="b">
        <f>AND(L1864,N1864)</f>
        <v>0</v>
      </c>
    </row>
    <row r="1865" spans="1:21" ht="20" customHeight="1" x14ac:dyDescent="0.35">
      <c r="A1865" s="13">
        <f>F1865/E1865</f>
        <v>1.262</v>
      </c>
      <c r="B1865">
        <v>3459</v>
      </c>
      <c r="C1865" s="3" t="s">
        <v>3458</v>
      </c>
      <c r="D1865" s="3" t="s">
        <v>7569</v>
      </c>
      <c r="E1865" s="5">
        <v>500</v>
      </c>
      <c r="F1865" s="5">
        <v>631</v>
      </c>
      <c r="G1865" t="s">
        <v>8219</v>
      </c>
      <c r="H1865" t="s">
        <v>8225</v>
      </c>
      <c r="I1865" t="s">
        <v>8247</v>
      </c>
      <c r="J1865">
        <v>1463743860</v>
      </c>
      <c r="K1865">
        <v>1461151860</v>
      </c>
      <c r="L1865" t="b">
        <v>0</v>
      </c>
      <c r="M1865">
        <v>36</v>
      </c>
      <c r="N1865" t="b">
        <v>1</v>
      </c>
      <c r="O1865" t="s">
        <v>8271</v>
      </c>
      <c r="P1865" s="9">
        <f>IFERROR(F1865/M1865,"NULL")</f>
        <v>17.527777777777779</v>
      </c>
      <c r="Q1865" t="str">
        <f>LEFT(O1865,SEARCH("/",O1865,1)-1)</f>
        <v>theater</v>
      </c>
      <c r="R1865" t="str">
        <f>RIGHT(O1865,LEN(O1865)-SEARCH("/",O1865,1))</f>
        <v>plays</v>
      </c>
      <c r="S1865" s="17">
        <f>(((K1865/60)/60)/24)+DATE(1970,1,1)</f>
        <v>42480.479861111111</v>
      </c>
      <c r="T1865" s="15">
        <f>(((J1865/60)/60)/24)+DATE(1970,1,1)</f>
        <v>42510.479861111111</v>
      </c>
      <c r="U1865" t="b">
        <f>AND(L1865,N1865)</f>
        <v>0</v>
      </c>
    </row>
    <row r="1866" spans="1:21" ht="20" customHeight="1" x14ac:dyDescent="0.35">
      <c r="A1866" s="13">
        <f>F1866/E1866</f>
        <v>1.9</v>
      </c>
      <c r="B1866">
        <v>3460</v>
      </c>
      <c r="C1866" s="3" t="s">
        <v>3459</v>
      </c>
      <c r="D1866" s="3" t="s">
        <v>7570</v>
      </c>
      <c r="E1866" s="5">
        <v>500</v>
      </c>
      <c r="F1866" s="5">
        <v>950</v>
      </c>
      <c r="G1866" t="s">
        <v>8219</v>
      </c>
      <c r="H1866" t="s">
        <v>8225</v>
      </c>
      <c r="I1866" t="s">
        <v>8247</v>
      </c>
      <c r="J1866">
        <v>1408106352</v>
      </c>
      <c r="K1866">
        <v>1406896752</v>
      </c>
      <c r="L1866" t="b">
        <v>0</v>
      </c>
      <c r="M1866">
        <v>19</v>
      </c>
      <c r="N1866" t="b">
        <v>1</v>
      </c>
      <c r="O1866" t="s">
        <v>8271</v>
      </c>
      <c r="P1866" s="9">
        <f>IFERROR(F1866/M1866,"NULL")</f>
        <v>50</v>
      </c>
      <c r="Q1866" t="str">
        <f>LEFT(O1866,SEARCH("/",O1866,1)-1)</f>
        <v>theater</v>
      </c>
      <c r="R1866" t="str">
        <f>RIGHT(O1866,LEN(O1866)-SEARCH("/",O1866,1))</f>
        <v>plays</v>
      </c>
      <c r="S1866" s="17">
        <f>(((K1866/60)/60)/24)+DATE(1970,1,1)</f>
        <v>41852.527222222219</v>
      </c>
      <c r="T1866" s="15">
        <f>(((J1866/60)/60)/24)+DATE(1970,1,1)</f>
        <v>41866.527222222219</v>
      </c>
      <c r="U1866" t="b">
        <f>AND(L1866,N1866)</f>
        <v>0</v>
      </c>
    </row>
    <row r="1867" spans="1:21" ht="20" customHeight="1" x14ac:dyDescent="0.35">
      <c r="A1867" s="13">
        <f>F1867/E1867</f>
        <v>1.39</v>
      </c>
      <c r="B1867">
        <v>3461</v>
      </c>
      <c r="C1867" s="3" t="s">
        <v>3460</v>
      </c>
      <c r="D1867" s="3" t="s">
        <v>7571</v>
      </c>
      <c r="E1867" s="5">
        <v>500</v>
      </c>
      <c r="F1867" s="5">
        <v>695</v>
      </c>
      <c r="G1867" t="s">
        <v>8219</v>
      </c>
      <c r="H1867" t="s">
        <v>8224</v>
      </c>
      <c r="I1867" t="s">
        <v>8246</v>
      </c>
      <c r="J1867">
        <v>1477710000</v>
      </c>
      <c r="K1867">
        <v>1475248279</v>
      </c>
      <c r="L1867" t="b">
        <v>0</v>
      </c>
      <c r="M1867">
        <v>12</v>
      </c>
      <c r="N1867" t="b">
        <v>1</v>
      </c>
      <c r="O1867" t="s">
        <v>8271</v>
      </c>
      <c r="P1867" s="9">
        <f>IFERROR(F1867/M1867,"NULL")</f>
        <v>57.916666666666664</v>
      </c>
      <c r="Q1867" t="str">
        <f>LEFT(O1867,SEARCH("/",O1867,1)-1)</f>
        <v>theater</v>
      </c>
      <c r="R1867" t="str">
        <f>RIGHT(O1867,LEN(O1867)-SEARCH("/",O1867,1))</f>
        <v>plays</v>
      </c>
      <c r="S1867" s="17">
        <f>(((K1867/60)/60)/24)+DATE(1970,1,1)</f>
        <v>42643.632858796293</v>
      </c>
      <c r="T1867" s="15">
        <f>(((J1867/60)/60)/24)+DATE(1970,1,1)</f>
        <v>42672.125</v>
      </c>
      <c r="U1867" t="b">
        <f>AND(L1867,N1867)</f>
        <v>0</v>
      </c>
    </row>
    <row r="1868" spans="1:21" ht="20" customHeight="1" x14ac:dyDescent="0.35">
      <c r="A1868" s="13">
        <f>F1868/E1868</f>
        <v>2.02</v>
      </c>
      <c r="B1868">
        <v>3462</v>
      </c>
      <c r="C1868" s="3" t="s">
        <v>3461</v>
      </c>
      <c r="D1868" s="3" t="s">
        <v>7572</v>
      </c>
      <c r="E1868" s="5">
        <v>250</v>
      </c>
      <c r="F1868" s="5">
        <v>505</v>
      </c>
      <c r="G1868" t="s">
        <v>8219</v>
      </c>
      <c r="H1868" t="s">
        <v>8224</v>
      </c>
      <c r="I1868" t="s">
        <v>8246</v>
      </c>
      <c r="J1868">
        <v>1436551200</v>
      </c>
      <c r="K1868">
        <v>1435181628</v>
      </c>
      <c r="L1868" t="b">
        <v>0</v>
      </c>
      <c r="M1868">
        <v>17</v>
      </c>
      <c r="N1868" t="b">
        <v>1</v>
      </c>
      <c r="O1868" t="s">
        <v>8271</v>
      </c>
      <c r="P1868" s="9">
        <f>IFERROR(F1868/M1868,"NULL")</f>
        <v>29.705882352941178</v>
      </c>
      <c r="Q1868" t="str">
        <f>LEFT(O1868,SEARCH("/",O1868,1)-1)</f>
        <v>theater</v>
      </c>
      <c r="R1868" t="str">
        <f>RIGHT(O1868,LEN(O1868)-SEARCH("/",O1868,1))</f>
        <v>plays</v>
      </c>
      <c r="S1868" s="17">
        <f>(((K1868/60)/60)/24)+DATE(1970,1,1)</f>
        <v>42179.898472222223</v>
      </c>
      <c r="T1868" s="15">
        <f>(((J1868/60)/60)/24)+DATE(1970,1,1)</f>
        <v>42195.75</v>
      </c>
      <c r="U1868" t="b">
        <f>AND(L1868,N1868)</f>
        <v>0</v>
      </c>
    </row>
    <row r="1869" spans="1:21" ht="20" customHeight="1" x14ac:dyDescent="0.35">
      <c r="A1869" s="13">
        <f>F1869/E1869</f>
        <v>1.0338000000000001</v>
      </c>
      <c r="B1869">
        <v>3463</v>
      </c>
      <c r="C1869" s="3" t="s">
        <v>3462</v>
      </c>
      <c r="D1869" s="3" t="s">
        <v>7573</v>
      </c>
      <c r="E1869" s="5">
        <v>10000</v>
      </c>
      <c r="F1869" s="5">
        <v>10338</v>
      </c>
      <c r="G1869" t="s">
        <v>8219</v>
      </c>
      <c r="H1869" t="s">
        <v>8229</v>
      </c>
      <c r="I1869" t="s">
        <v>8251</v>
      </c>
      <c r="J1869">
        <v>1476158340</v>
      </c>
      <c r="K1869">
        <v>1472594585</v>
      </c>
      <c r="L1869" t="b">
        <v>0</v>
      </c>
      <c r="M1869">
        <v>114</v>
      </c>
      <c r="N1869" t="b">
        <v>1</v>
      </c>
      <c r="O1869" t="s">
        <v>8271</v>
      </c>
      <c r="P1869" s="9">
        <f>IFERROR(F1869/M1869,"NULL")</f>
        <v>90.684210526315795</v>
      </c>
      <c r="Q1869" t="str">
        <f>LEFT(O1869,SEARCH("/",O1869,1)-1)</f>
        <v>theater</v>
      </c>
      <c r="R1869" t="str">
        <f>RIGHT(O1869,LEN(O1869)-SEARCH("/",O1869,1))</f>
        <v>plays</v>
      </c>
      <c r="S1869" s="17">
        <f>(((K1869/60)/60)/24)+DATE(1970,1,1)</f>
        <v>42612.918807870374</v>
      </c>
      <c r="T1869" s="15">
        <f>(((J1869/60)/60)/24)+DATE(1970,1,1)</f>
        <v>42654.165972222225</v>
      </c>
      <c r="U1869" t="b">
        <f>AND(L1869,N1869)</f>
        <v>0</v>
      </c>
    </row>
    <row r="1870" spans="1:21" ht="20" customHeight="1" x14ac:dyDescent="0.35">
      <c r="A1870" s="13">
        <f>F1870/E1870</f>
        <v>1.023236</v>
      </c>
      <c r="B1870">
        <v>3464</v>
      </c>
      <c r="C1870" s="3" t="s">
        <v>3463</v>
      </c>
      <c r="D1870" s="3" t="s">
        <v>7574</v>
      </c>
      <c r="E1870" s="5">
        <v>5000</v>
      </c>
      <c r="F1870" s="5">
        <v>5116.18</v>
      </c>
      <c r="G1870" t="s">
        <v>8219</v>
      </c>
      <c r="H1870" t="s">
        <v>8224</v>
      </c>
      <c r="I1870" t="s">
        <v>8246</v>
      </c>
      <c r="J1870">
        <v>1471921637</v>
      </c>
      <c r="K1870">
        <v>1469329637</v>
      </c>
      <c r="L1870" t="b">
        <v>0</v>
      </c>
      <c r="M1870">
        <v>93</v>
      </c>
      <c r="N1870" t="b">
        <v>1</v>
      </c>
      <c r="O1870" t="s">
        <v>8271</v>
      </c>
      <c r="P1870" s="9">
        <f>IFERROR(F1870/M1870,"NULL")</f>
        <v>55.012688172043013</v>
      </c>
      <c r="Q1870" t="str">
        <f>LEFT(O1870,SEARCH("/",O1870,1)-1)</f>
        <v>theater</v>
      </c>
      <c r="R1870" t="str">
        <f>RIGHT(O1870,LEN(O1870)-SEARCH("/",O1870,1))</f>
        <v>plays</v>
      </c>
      <c r="S1870" s="17">
        <f>(((K1870/60)/60)/24)+DATE(1970,1,1)</f>
        <v>42575.130057870367</v>
      </c>
      <c r="T1870" s="15">
        <f>(((J1870/60)/60)/24)+DATE(1970,1,1)</f>
        <v>42605.130057870367</v>
      </c>
      <c r="U1870" t="b">
        <f>AND(L1870,N1870)</f>
        <v>0</v>
      </c>
    </row>
    <row r="1871" spans="1:21" ht="20" customHeight="1" x14ac:dyDescent="0.35">
      <c r="A1871" s="13">
        <f>F1871/E1871</f>
        <v>1.03</v>
      </c>
      <c r="B1871">
        <v>3465</v>
      </c>
      <c r="C1871" s="3" t="s">
        <v>3464</v>
      </c>
      <c r="D1871" s="3" t="s">
        <v>7575</v>
      </c>
      <c r="E1871" s="5">
        <v>2000</v>
      </c>
      <c r="F1871" s="5">
        <v>2060</v>
      </c>
      <c r="G1871" t="s">
        <v>8219</v>
      </c>
      <c r="H1871" t="s">
        <v>8225</v>
      </c>
      <c r="I1871" t="s">
        <v>8247</v>
      </c>
      <c r="J1871">
        <v>1439136000</v>
      </c>
      <c r="K1871">
        <v>1436972472</v>
      </c>
      <c r="L1871" t="b">
        <v>0</v>
      </c>
      <c r="M1871">
        <v>36</v>
      </c>
      <c r="N1871" t="b">
        <v>1</v>
      </c>
      <c r="O1871" t="s">
        <v>8271</v>
      </c>
      <c r="P1871" s="9">
        <f>IFERROR(F1871/M1871,"NULL")</f>
        <v>57.222222222222221</v>
      </c>
      <c r="Q1871" t="str">
        <f>LEFT(O1871,SEARCH("/",O1871,1)-1)</f>
        <v>theater</v>
      </c>
      <c r="R1871" t="str">
        <f>RIGHT(O1871,LEN(O1871)-SEARCH("/",O1871,1))</f>
        <v>plays</v>
      </c>
      <c r="S1871" s="17">
        <f>(((K1871/60)/60)/24)+DATE(1970,1,1)</f>
        <v>42200.625833333332</v>
      </c>
      <c r="T1871" s="15">
        <f>(((J1871/60)/60)/24)+DATE(1970,1,1)</f>
        <v>42225.666666666672</v>
      </c>
      <c r="U1871" t="b">
        <f>AND(L1871,N1871)</f>
        <v>0</v>
      </c>
    </row>
    <row r="1872" spans="1:21" ht="20" customHeight="1" x14ac:dyDescent="0.35">
      <c r="A1872" s="13">
        <f>F1872/E1872</f>
        <v>1.2714285714285714</v>
      </c>
      <c r="B1872">
        <v>3466</v>
      </c>
      <c r="C1872" s="3" t="s">
        <v>3465</v>
      </c>
      <c r="D1872" s="3" t="s">
        <v>7576</v>
      </c>
      <c r="E1872" s="5">
        <v>3500</v>
      </c>
      <c r="F1872" s="5">
        <v>4450</v>
      </c>
      <c r="G1872" t="s">
        <v>8219</v>
      </c>
      <c r="H1872" t="s">
        <v>8224</v>
      </c>
      <c r="I1872" t="s">
        <v>8246</v>
      </c>
      <c r="J1872">
        <v>1461108450</v>
      </c>
      <c r="K1872">
        <v>1455928050</v>
      </c>
      <c r="L1872" t="b">
        <v>0</v>
      </c>
      <c r="M1872">
        <v>61</v>
      </c>
      <c r="N1872" t="b">
        <v>1</v>
      </c>
      <c r="O1872" t="s">
        <v>8271</v>
      </c>
      <c r="P1872" s="9">
        <f>IFERROR(F1872/M1872,"NULL")</f>
        <v>72.950819672131146</v>
      </c>
      <c r="Q1872" t="str">
        <f>LEFT(O1872,SEARCH("/",O1872,1)-1)</f>
        <v>theater</v>
      </c>
      <c r="R1872" t="str">
        <f>RIGHT(O1872,LEN(O1872)-SEARCH("/",O1872,1))</f>
        <v>plays</v>
      </c>
      <c r="S1872" s="17">
        <f>(((K1872/60)/60)/24)+DATE(1970,1,1)</f>
        <v>42420.019097222219</v>
      </c>
      <c r="T1872" s="15">
        <f>(((J1872/60)/60)/24)+DATE(1970,1,1)</f>
        <v>42479.977430555555</v>
      </c>
      <c r="U1872" t="b">
        <f>AND(L1872,N1872)</f>
        <v>0</v>
      </c>
    </row>
    <row r="1873" spans="1:21" ht="20" customHeight="1" x14ac:dyDescent="0.35">
      <c r="A1873" s="13">
        <f>F1873/E1873</f>
        <v>1.01</v>
      </c>
      <c r="B1873">
        <v>3467</v>
      </c>
      <c r="C1873" s="3" t="s">
        <v>3466</v>
      </c>
      <c r="D1873" s="3" t="s">
        <v>7577</v>
      </c>
      <c r="E1873" s="5">
        <v>3000</v>
      </c>
      <c r="F1873" s="5">
        <v>3030</v>
      </c>
      <c r="G1873" t="s">
        <v>8219</v>
      </c>
      <c r="H1873" t="s">
        <v>8224</v>
      </c>
      <c r="I1873" t="s">
        <v>8246</v>
      </c>
      <c r="J1873">
        <v>1426864032</v>
      </c>
      <c r="K1873">
        <v>1424275632</v>
      </c>
      <c r="L1873" t="b">
        <v>0</v>
      </c>
      <c r="M1873">
        <v>47</v>
      </c>
      <c r="N1873" t="b">
        <v>1</v>
      </c>
      <c r="O1873" t="s">
        <v>8271</v>
      </c>
      <c r="P1873" s="9">
        <f>IFERROR(F1873/M1873,"NULL")</f>
        <v>64.468085106382972</v>
      </c>
      <c r="Q1873" t="str">
        <f>LEFT(O1873,SEARCH("/",O1873,1)-1)</f>
        <v>theater</v>
      </c>
      <c r="R1873" t="str">
        <f>RIGHT(O1873,LEN(O1873)-SEARCH("/",O1873,1))</f>
        <v>plays</v>
      </c>
      <c r="S1873" s="17">
        <f>(((K1873/60)/60)/24)+DATE(1970,1,1)</f>
        <v>42053.671666666662</v>
      </c>
      <c r="T1873" s="15">
        <f>(((J1873/60)/60)/24)+DATE(1970,1,1)</f>
        <v>42083.630000000005</v>
      </c>
      <c r="U1873" t="b">
        <f>AND(L1873,N1873)</f>
        <v>0</v>
      </c>
    </row>
    <row r="1874" spans="1:21" ht="20" customHeight="1" x14ac:dyDescent="0.35">
      <c r="A1874" s="13">
        <f>F1874/E1874</f>
        <v>1.2178</v>
      </c>
      <c r="B1874">
        <v>3468</v>
      </c>
      <c r="C1874" s="3" t="s">
        <v>3467</v>
      </c>
      <c r="D1874" s="3" t="s">
        <v>7578</v>
      </c>
      <c r="E1874" s="5">
        <v>10000</v>
      </c>
      <c r="F1874" s="5">
        <v>12178</v>
      </c>
      <c r="G1874" t="s">
        <v>8219</v>
      </c>
      <c r="H1874" t="s">
        <v>8224</v>
      </c>
      <c r="I1874" t="s">
        <v>8246</v>
      </c>
      <c r="J1874">
        <v>1474426800</v>
      </c>
      <c r="K1874">
        <v>1471976529</v>
      </c>
      <c r="L1874" t="b">
        <v>0</v>
      </c>
      <c r="M1874">
        <v>17</v>
      </c>
      <c r="N1874" t="b">
        <v>1</v>
      </c>
      <c r="O1874" t="s">
        <v>8271</v>
      </c>
      <c r="P1874" s="9">
        <f>IFERROR(F1874/M1874,"NULL")</f>
        <v>716.35294117647061</v>
      </c>
      <c r="Q1874" t="str">
        <f>LEFT(O1874,SEARCH("/",O1874,1)-1)</f>
        <v>theater</v>
      </c>
      <c r="R1874" t="str">
        <f>RIGHT(O1874,LEN(O1874)-SEARCH("/",O1874,1))</f>
        <v>plays</v>
      </c>
      <c r="S1874" s="17">
        <f>(((K1874/60)/60)/24)+DATE(1970,1,1)</f>
        <v>42605.765381944439</v>
      </c>
      <c r="T1874" s="15">
        <f>(((J1874/60)/60)/24)+DATE(1970,1,1)</f>
        <v>42634.125</v>
      </c>
      <c r="U1874" t="b">
        <f>AND(L1874,N1874)</f>
        <v>0</v>
      </c>
    </row>
    <row r="1875" spans="1:21" ht="20" customHeight="1" x14ac:dyDescent="0.35">
      <c r="A1875" s="13">
        <f>F1875/E1875</f>
        <v>1.1339285714285714</v>
      </c>
      <c r="B1875">
        <v>3469</v>
      </c>
      <c r="C1875" s="3" t="s">
        <v>3468</v>
      </c>
      <c r="D1875" s="3" t="s">
        <v>7579</v>
      </c>
      <c r="E1875" s="5">
        <v>2800</v>
      </c>
      <c r="F1875" s="5">
        <v>3175</v>
      </c>
      <c r="G1875" t="s">
        <v>8219</v>
      </c>
      <c r="H1875" t="s">
        <v>8224</v>
      </c>
      <c r="I1875" t="s">
        <v>8246</v>
      </c>
      <c r="J1875">
        <v>1461857045</v>
      </c>
      <c r="K1875">
        <v>1459265045</v>
      </c>
      <c r="L1875" t="b">
        <v>0</v>
      </c>
      <c r="M1875">
        <v>63</v>
      </c>
      <c r="N1875" t="b">
        <v>1</v>
      </c>
      <c r="O1875" t="s">
        <v>8271</v>
      </c>
      <c r="P1875" s="9">
        <f>IFERROR(F1875/M1875,"NULL")</f>
        <v>50.396825396825399</v>
      </c>
      <c r="Q1875" t="str">
        <f>LEFT(O1875,SEARCH("/",O1875,1)-1)</f>
        <v>theater</v>
      </c>
      <c r="R1875" t="str">
        <f>RIGHT(O1875,LEN(O1875)-SEARCH("/",O1875,1))</f>
        <v>plays</v>
      </c>
      <c r="S1875" s="17">
        <f>(((K1875/60)/60)/24)+DATE(1970,1,1)</f>
        <v>42458.641724537039</v>
      </c>
      <c r="T1875" s="15">
        <f>(((J1875/60)/60)/24)+DATE(1970,1,1)</f>
        <v>42488.641724537039</v>
      </c>
      <c r="U1875" t="b">
        <f>AND(L1875,N1875)</f>
        <v>0</v>
      </c>
    </row>
    <row r="1876" spans="1:21" ht="20" customHeight="1" x14ac:dyDescent="0.35">
      <c r="A1876" s="13">
        <f>F1876/E1876</f>
        <v>1.5</v>
      </c>
      <c r="B1876">
        <v>3470</v>
      </c>
      <c r="C1876" s="3" t="s">
        <v>3469</v>
      </c>
      <c r="D1876" s="3" t="s">
        <v>7580</v>
      </c>
      <c r="E1876" s="5">
        <v>250</v>
      </c>
      <c r="F1876" s="5">
        <v>375</v>
      </c>
      <c r="G1876" t="s">
        <v>8219</v>
      </c>
      <c r="H1876" t="s">
        <v>8224</v>
      </c>
      <c r="I1876" t="s">
        <v>8246</v>
      </c>
      <c r="J1876">
        <v>1468618680</v>
      </c>
      <c r="K1876">
        <v>1465345902</v>
      </c>
      <c r="L1876" t="b">
        <v>0</v>
      </c>
      <c r="M1876">
        <v>9</v>
      </c>
      <c r="N1876" t="b">
        <v>1</v>
      </c>
      <c r="O1876" t="s">
        <v>8271</v>
      </c>
      <c r="P1876" s="9">
        <f>IFERROR(F1876/M1876,"NULL")</f>
        <v>41.666666666666664</v>
      </c>
      <c r="Q1876" t="str">
        <f>LEFT(O1876,SEARCH("/",O1876,1)-1)</f>
        <v>theater</v>
      </c>
      <c r="R1876" t="str">
        <f>RIGHT(O1876,LEN(O1876)-SEARCH("/",O1876,1))</f>
        <v>plays</v>
      </c>
      <c r="S1876" s="17">
        <f>(((K1876/60)/60)/24)+DATE(1970,1,1)</f>
        <v>42529.022013888884</v>
      </c>
      <c r="T1876" s="15">
        <f>(((J1876/60)/60)/24)+DATE(1970,1,1)</f>
        <v>42566.901388888888</v>
      </c>
      <c r="U1876" t="b">
        <f>AND(L1876,N1876)</f>
        <v>0</v>
      </c>
    </row>
    <row r="1877" spans="1:21" ht="20" customHeight="1" x14ac:dyDescent="0.35">
      <c r="A1877" s="13">
        <f>F1877/E1877</f>
        <v>2.1459999999999999</v>
      </c>
      <c r="B1877">
        <v>3471</v>
      </c>
      <c r="C1877" s="3" t="s">
        <v>3470</v>
      </c>
      <c r="D1877" s="3" t="s">
        <v>7581</v>
      </c>
      <c r="E1877" s="5">
        <v>500</v>
      </c>
      <c r="F1877" s="5">
        <v>1073</v>
      </c>
      <c r="G1877" t="s">
        <v>8219</v>
      </c>
      <c r="H1877" t="s">
        <v>8225</v>
      </c>
      <c r="I1877" t="s">
        <v>8247</v>
      </c>
      <c r="J1877">
        <v>1409515200</v>
      </c>
      <c r="K1877">
        <v>1405971690</v>
      </c>
      <c r="L1877" t="b">
        <v>0</v>
      </c>
      <c r="M1877">
        <v>30</v>
      </c>
      <c r="N1877" t="b">
        <v>1</v>
      </c>
      <c r="O1877" t="s">
        <v>8271</v>
      </c>
      <c r="P1877" s="9">
        <f>IFERROR(F1877/M1877,"NULL")</f>
        <v>35.766666666666666</v>
      </c>
      <c r="Q1877" t="str">
        <f>LEFT(O1877,SEARCH("/",O1877,1)-1)</f>
        <v>theater</v>
      </c>
      <c r="R1877" t="str">
        <f>RIGHT(O1877,LEN(O1877)-SEARCH("/",O1877,1))</f>
        <v>plays</v>
      </c>
      <c r="S1877" s="17">
        <f>(((K1877/60)/60)/24)+DATE(1970,1,1)</f>
        <v>41841.820486111108</v>
      </c>
      <c r="T1877" s="15">
        <f>(((J1877/60)/60)/24)+DATE(1970,1,1)</f>
        <v>41882.833333333336</v>
      </c>
      <c r="U1877" t="b">
        <f>AND(L1877,N1877)</f>
        <v>0</v>
      </c>
    </row>
    <row r="1878" spans="1:21" ht="20" customHeight="1" x14ac:dyDescent="0.35">
      <c r="A1878" s="13">
        <f>F1878/E1878</f>
        <v>1.0205</v>
      </c>
      <c r="B1878">
        <v>3472</v>
      </c>
      <c r="C1878" s="3" t="s">
        <v>3471</v>
      </c>
      <c r="D1878" s="3" t="s">
        <v>7582</v>
      </c>
      <c r="E1878" s="5">
        <v>2000</v>
      </c>
      <c r="F1878" s="5">
        <v>2041</v>
      </c>
      <c r="G1878" t="s">
        <v>8219</v>
      </c>
      <c r="H1878" t="s">
        <v>8224</v>
      </c>
      <c r="I1878" t="s">
        <v>8246</v>
      </c>
      <c r="J1878">
        <v>1415253540</v>
      </c>
      <c r="K1878">
        <v>1413432331</v>
      </c>
      <c r="L1878" t="b">
        <v>0</v>
      </c>
      <c r="M1878">
        <v>23</v>
      </c>
      <c r="N1878" t="b">
        <v>1</v>
      </c>
      <c r="O1878" t="s">
        <v>8271</v>
      </c>
      <c r="P1878" s="9">
        <f>IFERROR(F1878/M1878,"NULL")</f>
        <v>88.739130434782609</v>
      </c>
      <c r="Q1878" t="str">
        <f>LEFT(O1878,SEARCH("/",O1878,1)-1)</f>
        <v>theater</v>
      </c>
      <c r="R1878" t="str">
        <f>RIGHT(O1878,LEN(O1878)-SEARCH("/",O1878,1))</f>
        <v>plays</v>
      </c>
      <c r="S1878" s="17">
        <f>(((K1878/60)/60)/24)+DATE(1970,1,1)</f>
        <v>41928.170497685183</v>
      </c>
      <c r="T1878" s="15">
        <f>(((J1878/60)/60)/24)+DATE(1970,1,1)</f>
        <v>41949.249305555553</v>
      </c>
      <c r="U1878" t="b">
        <f>AND(L1878,N1878)</f>
        <v>0</v>
      </c>
    </row>
    <row r="1879" spans="1:21" ht="20" customHeight="1" x14ac:dyDescent="0.35">
      <c r="A1879" s="13">
        <f>F1879/E1879</f>
        <v>1</v>
      </c>
      <c r="B1879">
        <v>3473</v>
      </c>
      <c r="C1879" s="3" t="s">
        <v>3472</v>
      </c>
      <c r="D1879" s="3" t="s">
        <v>7583</v>
      </c>
      <c r="E1879" s="5">
        <v>4900</v>
      </c>
      <c r="F1879" s="5">
        <v>4900</v>
      </c>
      <c r="G1879" t="s">
        <v>8219</v>
      </c>
      <c r="H1879" t="s">
        <v>8224</v>
      </c>
      <c r="I1879" t="s">
        <v>8246</v>
      </c>
      <c r="J1879">
        <v>1426883220</v>
      </c>
      <c r="K1879">
        <v>1425067296</v>
      </c>
      <c r="L1879" t="b">
        <v>0</v>
      </c>
      <c r="M1879">
        <v>33</v>
      </c>
      <c r="N1879" t="b">
        <v>1</v>
      </c>
      <c r="O1879" t="s">
        <v>8271</v>
      </c>
      <c r="P1879" s="9">
        <f>IFERROR(F1879/M1879,"NULL")</f>
        <v>148.4848484848485</v>
      </c>
      <c r="Q1879" t="str">
        <f>LEFT(O1879,SEARCH("/",O1879,1)-1)</f>
        <v>theater</v>
      </c>
      <c r="R1879" t="str">
        <f>RIGHT(O1879,LEN(O1879)-SEARCH("/",O1879,1))</f>
        <v>plays</v>
      </c>
      <c r="S1879" s="17">
        <f>(((K1879/60)/60)/24)+DATE(1970,1,1)</f>
        <v>42062.834444444445</v>
      </c>
      <c r="T1879" s="15">
        <f>(((J1879/60)/60)/24)+DATE(1970,1,1)</f>
        <v>42083.852083333331</v>
      </c>
      <c r="U1879" t="b">
        <f>AND(L1879,N1879)</f>
        <v>0</v>
      </c>
    </row>
    <row r="1880" spans="1:21" ht="20" customHeight="1" x14ac:dyDescent="0.35">
      <c r="A1880" s="13">
        <f>F1880/E1880</f>
        <v>1.01</v>
      </c>
      <c r="B1880">
        <v>3474</v>
      </c>
      <c r="C1880" s="3" t="s">
        <v>3473</v>
      </c>
      <c r="D1880" s="3" t="s">
        <v>7584</v>
      </c>
      <c r="E1880" s="5">
        <v>2000</v>
      </c>
      <c r="F1880" s="5">
        <v>2020</v>
      </c>
      <c r="G1880" t="s">
        <v>8219</v>
      </c>
      <c r="H1880" t="s">
        <v>8225</v>
      </c>
      <c r="I1880" t="s">
        <v>8247</v>
      </c>
      <c r="J1880">
        <v>1469016131</v>
      </c>
      <c r="K1880">
        <v>1466424131</v>
      </c>
      <c r="L1880" t="b">
        <v>0</v>
      </c>
      <c r="M1880">
        <v>39</v>
      </c>
      <c r="N1880" t="b">
        <v>1</v>
      </c>
      <c r="O1880" t="s">
        <v>8271</v>
      </c>
      <c r="P1880" s="9">
        <f>IFERROR(F1880/M1880,"NULL")</f>
        <v>51.794871794871796</v>
      </c>
      <c r="Q1880" t="str">
        <f>LEFT(O1880,SEARCH("/",O1880,1)-1)</f>
        <v>theater</v>
      </c>
      <c r="R1880" t="str">
        <f>RIGHT(O1880,LEN(O1880)-SEARCH("/",O1880,1))</f>
        <v>plays</v>
      </c>
      <c r="S1880" s="17">
        <f>(((K1880/60)/60)/24)+DATE(1970,1,1)</f>
        <v>42541.501516203702</v>
      </c>
      <c r="T1880" s="15">
        <f>(((J1880/60)/60)/24)+DATE(1970,1,1)</f>
        <v>42571.501516203702</v>
      </c>
      <c r="U1880" t="b">
        <f>AND(L1880,N1880)</f>
        <v>0</v>
      </c>
    </row>
    <row r="1881" spans="1:21" ht="20" customHeight="1" x14ac:dyDescent="0.35">
      <c r="A1881" s="13">
        <f>F1881/E1881</f>
        <v>1.1333333333333333</v>
      </c>
      <c r="B1881">
        <v>3475</v>
      </c>
      <c r="C1881" s="3" t="s">
        <v>3474</v>
      </c>
      <c r="D1881" s="3" t="s">
        <v>7585</v>
      </c>
      <c r="E1881" s="5">
        <v>300</v>
      </c>
      <c r="F1881" s="5">
        <v>340</v>
      </c>
      <c r="G1881" t="s">
        <v>8219</v>
      </c>
      <c r="H1881" t="s">
        <v>8225</v>
      </c>
      <c r="I1881" t="s">
        <v>8247</v>
      </c>
      <c r="J1881">
        <v>1414972800</v>
      </c>
      <c r="K1881">
        <v>1412629704</v>
      </c>
      <c r="L1881" t="b">
        <v>0</v>
      </c>
      <c r="M1881">
        <v>17</v>
      </c>
      <c r="N1881" t="b">
        <v>1</v>
      </c>
      <c r="O1881" t="s">
        <v>8271</v>
      </c>
      <c r="P1881" s="9">
        <f>IFERROR(F1881/M1881,"NULL")</f>
        <v>20</v>
      </c>
      <c r="Q1881" t="str">
        <f>LEFT(O1881,SEARCH("/",O1881,1)-1)</f>
        <v>theater</v>
      </c>
      <c r="R1881" t="str">
        <f>RIGHT(O1881,LEN(O1881)-SEARCH("/",O1881,1))</f>
        <v>plays</v>
      </c>
      <c r="S1881" s="17">
        <f>(((K1881/60)/60)/24)+DATE(1970,1,1)</f>
        <v>41918.880833333329</v>
      </c>
      <c r="T1881" s="15">
        <f>(((J1881/60)/60)/24)+DATE(1970,1,1)</f>
        <v>41946</v>
      </c>
      <c r="U1881" t="b">
        <f>AND(L1881,N1881)</f>
        <v>0</v>
      </c>
    </row>
    <row r="1882" spans="1:21" ht="20" customHeight="1" x14ac:dyDescent="0.35">
      <c r="A1882" s="13">
        <f>F1882/E1882</f>
        <v>1.04</v>
      </c>
      <c r="B1882">
        <v>3476</v>
      </c>
      <c r="C1882" s="3" t="s">
        <v>3475</v>
      </c>
      <c r="D1882" s="3" t="s">
        <v>7586</v>
      </c>
      <c r="E1882" s="5">
        <v>300</v>
      </c>
      <c r="F1882" s="5">
        <v>312</v>
      </c>
      <c r="G1882" t="s">
        <v>8219</v>
      </c>
      <c r="H1882" t="s">
        <v>8224</v>
      </c>
      <c r="I1882" t="s">
        <v>8246</v>
      </c>
      <c r="J1882">
        <v>1414378800</v>
      </c>
      <c r="K1882">
        <v>1412836990</v>
      </c>
      <c r="L1882" t="b">
        <v>0</v>
      </c>
      <c r="M1882">
        <v>6</v>
      </c>
      <c r="N1882" t="b">
        <v>1</v>
      </c>
      <c r="O1882" t="s">
        <v>8271</v>
      </c>
      <c r="P1882" s="9">
        <f>IFERROR(F1882/M1882,"NULL")</f>
        <v>52</v>
      </c>
      <c r="Q1882" t="str">
        <f>LEFT(O1882,SEARCH("/",O1882,1)-1)</f>
        <v>theater</v>
      </c>
      <c r="R1882" t="str">
        <f>RIGHT(O1882,LEN(O1882)-SEARCH("/",O1882,1))</f>
        <v>plays</v>
      </c>
      <c r="S1882" s="17">
        <f>(((K1882/60)/60)/24)+DATE(1970,1,1)</f>
        <v>41921.279976851853</v>
      </c>
      <c r="T1882" s="15">
        <f>(((J1882/60)/60)/24)+DATE(1970,1,1)</f>
        <v>41939.125</v>
      </c>
      <c r="U1882" t="b">
        <f>AND(L1882,N1882)</f>
        <v>0</v>
      </c>
    </row>
    <row r="1883" spans="1:21" ht="20" customHeight="1" x14ac:dyDescent="0.35">
      <c r="A1883" s="13">
        <f>F1883/E1883</f>
        <v>1.1533333333333333</v>
      </c>
      <c r="B1883">
        <v>3477</v>
      </c>
      <c r="C1883" s="3" t="s">
        <v>3476</v>
      </c>
      <c r="D1883" s="3" t="s">
        <v>7587</v>
      </c>
      <c r="E1883" s="5">
        <v>1800</v>
      </c>
      <c r="F1883" s="5">
        <v>2076</v>
      </c>
      <c r="G1883" t="s">
        <v>8219</v>
      </c>
      <c r="H1883" t="s">
        <v>8224</v>
      </c>
      <c r="I1883" t="s">
        <v>8246</v>
      </c>
      <c r="J1883">
        <v>1431831600</v>
      </c>
      <c r="K1883">
        <v>1430761243</v>
      </c>
      <c r="L1883" t="b">
        <v>0</v>
      </c>
      <c r="M1883">
        <v>39</v>
      </c>
      <c r="N1883" t="b">
        <v>1</v>
      </c>
      <c r="O1883" t="s">
        <v>8271</v>
      </c>
      <c r="P1883" s="9">
        <f>IFERROR(F1883/M1883,"NULL")</f>
        <v>53.230769230769234</v>
      </c>
      <c r="Q1883" t="str">
        <f>LEFT(O1883,SEARCH("/",O1883,1)-1)</f>
        <v>theater</v>
      </c>
      <c r="R1883" t="str">
        <f>RIGHT(O1883,LEN(O1883)-SEARCH("/",O1883,1))</f>
        <v>plays</v>
      </c>
      <c r="S1883" s="17">
        <f>(((K1883/60)/60)/24)+DATE(1970,1,1)</f>
        <v>42128.736608796295</v>
      </c>
      <c r="T1883" s="15">
        <f>(((J1883/60)/60)/24)+DATE(1970,1,1)</f>
        <v>42141.125</v>
      </c>
      <c r="U1883" t="b">
        <f>AND(L1883,N1883)</f>
        <v>0</v>
      </c>
    </row>
    <row r="1884" spans="1:21" ht="20" customHeight="1" x14ac:dyDescent="0.35">
      <c r="A1884" s="13">
        <f>F1884/E1884</f>
        <v>1.1285000000000001</v>
      </c>
      <c r="B1884">
        <v>3478</v>
      </c>
      <c r="C1884" s="3" t="s">
        <v>3477</v>
      </c>
      <c r="D1884" s="3" t="s">
        <v>7588</v>
      </c>
      <c r="E1884" s="5">
        <v>2000</v>
      </c>
      <c r="F1884" s="5">
        <v>2257</v>
      </c>
      <c r="G1884" t="s">
        <v>8219</v>
      </c>
      <c r="H1884" t="s">
        <v>8224</v>
      </c>
      <c r="I1884" t="s">
        <v>8246</v>
      </c>
      <c r="J1884">
        <v>1426539600</v>
      </c>
      <c r="K1884">
        <v>1424296822</v>
      </c>
      <c r="L1884" t="b">
        <v>0</v>
      </c>
      <c r="M1884">
        <v>57</v>
      </c>
      <c r="N1884" t="b">
        <v>1</v>
      </c>
      <c r="O1884" t="s">
        <v>8271</v>
      </c>
      <c r="P1884" s="9">
        <f>IFERROR(F1884/M1884,"NULL")</f>
        <v>39.596491228070178</v>
      </c>
      <c r="Q1884" t="str">
        <f>LEFT(O1884,SEARCH("/",O1884,1)-1)</f>
        <v>theater</v>
      </c>
      <c r="R1884" t="str">
        <f>RIGHT(O1884,LEN(O1884)-SEARCH("/",O1884,1))</f>
        <v>plays</v>
      </c>
      <c r="S1884" s="17">
        <f>(((K1884/60)/60)/24)+DATE(1970,1,1)</f>
        <v>42053.916921296302</v>
      </c>
      <c r="T1884" s="15">
        <f>(((J1884/60)/60)/24)+DATE(1970,1,1)</f>
        <v>42079.875</v>
      </c>
      <c r="U1884" t="b">
        <f>AND(L1884,N1884)</f>
        <v>0</v>
      </c>
    </row>
    <row r="1885" spans="1:21" ht="20" customHeight="1" x14ac:dyDescent="0.35">
      <c r="A1885" s="13">
        <f>F1885/E1885</f>
        <v>1.2786666666666666</v>
      </c>
      <c r="B1885">
        <v>3479</v>
      </c>
      <c r="C1885" s="3" t="s">
        <v>3478</v>
      </c>
      <c r="D1885" s="3" t="s">
        <v>7589</v>
      </c>
      <c r="E1885" s="5">
        <v>1500</v>
      </c>
      <c r="F1885" s="5">
        <v>1918</v>
      </c>
      <c r="G1885" t="s">
        <v>8219</v>
      </c>
      <c r="H1885" t="s">
        <v>8225</v>
      </c>
      <c r="I1885" t="s">
        <v>8247</v>
      </c>
      <c r="J1885">
        <v>1403382680</v>
      </c>
      <c r="K1885">
        <v>1400790680</v>
      </c>
      <c r="L1885" t="b">
        <v>0</v>
      </c>
      <c r="M1885">
        <v>56</v>
      </c>
      <c r="N1885" t="b">
        <v>1</v>
      </c>
      <c r="O1885" t="s">
        <v>8271</v>
      </c>
      <c r="P1885" s="9">
        <f>IFERROR(F1885/M1885,"NULL")</f>
        <v>34.25</v>
      </c>
      <c r="Q1885" t="str">
        <f>LEFT(O1885,SEARCH("/",O1885,1)-1)</f>
        <v>theater</v>
      </c>
      <c r="R1885" t="str">
        <f>RIGHT(O1885,LEN(O1885)-SEARCH("/",O1885,1))</f>
        <v>plays</v>
      </c>
      <c r="S1885" s="17">
        <f>(((K1885/60)/60)/24)+DATE(1970,1,1)</f>
        <v>41781.855092592588</v>
      </c>
      <c r="T1885" s="15">
        <f>(((J1885/60)/60)/24)+DATE(1970,1,1)</f>
        <v>41811.855092592588</v>
      </c>
      <c r="U1885" t="b">
        <f>AND(L1885,N1885)</f>
        <v>0</v>
      </c>
    </row>
    <row r="1886" spans="1:21" ht="20" customHeight="1" x14ac:dyDescent="0.35">
      <c r="A1886" s="13">
        <f>F1886/E1886</f>
        <v>1.4266666666666667</v>
      </c>
      <c r="B1886">
        <v>3480</v>
      </c>
      <c r="C1886" s="3" t="s">
        <v>3479</v>
      </c>
      <c r="D1886" s="3" t="s">
        <v>7590</v>
      </c>
      <c r="E1886" s="5">
        <v>1500</v>
      </c>
      <c r="F1886" s="5">
        <v>2140</v>
      </c>
      <c r="G1886" t="s">
        <v>8219</v>
      </c>
      <c r="H1886" t="s">
        <v>8224</v>
      </c>
      <c r="I1886" t="s">
        <v>8246</v>
      </c>
      <c r="J1886">
        <v>1436562000</v>
      </c>
      <c r="K1886">
        <v>1434440227</v>
      </c>
      <c r="L1886" t="b">
        <v>0</v>
      </c>
      <c r="M1886">
        <v>13</v>
      </c>
      <c r="N1886" t="b">
        <v>1</v>
      </c>
      <c r="O1886" t="s">
        <v>8271</v>
      </c>
      <c r="P1886" s="9">
        <f>IFERROR(F1886/M1886,"NULL")</f>
        <v>164.61538461538461</v>
      </c>
      <c r="Q1886" t="str">
        <f>LEFT(O1886,SEARCH("/",O1886,1)-1)</f>
        <v>theater</v>
      </c>
      <c r="R1886" t="str">
        <f>RIGHT(O1886,LEN(O1886)-SEARCH("/",O1886,1))</f>
        <v>plays</v>
      </c>
      <c r="S1886" s="17">
        <f>(((K1886/60)/60)/24)+DATE(1970,1,1)</f>
        <v>42171.317442129628</v>
      </c>
      <c r="T1886" s="15">
        <f>(((J1886/60)/60)/24)+DATE(1970,1,1)</f>
        <v>42195.875</v>
      </c>
      <c r="U1886" t="b">
        <f>AND(L1886,N1886)</f>
        <v>0</v>
      </c>
    </row>
    <row r="1887" spans="1:21" ht="20" customHeight="1" x14ac:dyDescent="0.35">
      <c r="A1887" s="13">
        <f>F1887/E1887</f>
        <v>1.1879999999999999</v>
      </c>
      <c r="B1887">
        <v>3481</v>
      </c>
      <c r="C1887" s="3" t="s">
        <v>3480</v>
      </c>
      <c r="D1887" s="3" t="s">
        <v>7591</v>
      </c>
      <c r="E1887" s="5">
        <v>10000</v>
      </c>
      <c r="F1887" s="5">
        <v>11880</v>
      </c>
      <c r="G1887" t="s">
        <v>8219</v>
      </c>
      <c r="H1887" t="s">
        <v>8226</v>
      </c>
      <c r="I1887" t="s">
        <v>8248</v>
      </c>
      <c r="J1887">
        <v>1420178188</v>
      </c>
      <c r="K1887">
        <v>1418709388</v>
      </c>
      <c r="L1887" t="b">
        <v>0</v>
      </c>
      <c r="M1887">
        <v>95</v>
      </c>
      <c r="N1887" t="b">
        <v>1</v>
      </c>
      <c r="O1887" t="s">
        <v>8271</v>
      </c>
      <c r="P1887" s="9">
        <f>IFERROR(F1887/M1887,"NULL")</f>
        <v>125.05263157894737</v>
      </c>
      <c r="Q1887" t="str">
        <f>LEFT(O1887,SEARCH("/",O1887,1)-1)</f>
        <v>theater</v>
      </c>
      <c r="R1887" t="str">
        <f>RIGHT(O1887,LEN(O1887)-SEARCH("/",O1887,1))</f>
        <v>plays</v>
      </c>
      <c r="S1887" s="17">
        <f>(((K1887/60)/60)/24)+DATE(1970,1,1)</f>
        <v>41989.24754629629</v>
      </c>
      <c r="T1887" s="15">
        <f>(((J1887/60)/60)/24)+DATE(1970,1,1)</f>
        <v>42006.24754629629</v>
      </c>
      <c r="U1887" t="b">
        <f>AND(L1887,N1887)</f>
        <v>0</v>
      </c>
    </row>
    <row r="1888" spans="1:21" ht="20" customHeight="1" x14ac:dyDescent="0.35">
      <c r="A1888" s="13">
        <f>F1888/E1888</f>
        <v>1.3833333333333333</v>
      </c>
      <c r="B1888">
        <v>3482</v>
      </c>
      <c r="C1888" s="3" t="s">
        <v>3481</v>
      </c>
      <c r="D1888" s="3" t="s">
        <v>7592</v>
      </c>
      <c r="E1888" s="5">
        <v>3000</v>
      </c>
      <c r="F1888" s="5">
        <v>4150</v>
      </c>
      <c r="G1888" t="s">
        <v>8219</v>
      </c>
      <c r="H1888" t="s">
        <v>8225</v>
      </c>
      <c r="I1888" t="s">
        <v>8247</v>
      </c>
      <c r="J1888">
        <v>1404671466</v>
      </c>
      <c r="K1888">
        <v>1402079466</v>
      </c>
      <c r="L1888" t="b">
        <v>0</v>
      </c>
      <c r="M1888">
        <v>80</v>
      </c>
      <c r="N1888" t="b">
        <v>1</v>
      </c>
      <c r="O1888" t="s">
        <v>8271</v>
      </c>
      <c r="P1888" s="9">
        <f>IFERROR(F1888/M1888,"NULL")</f>
        <v>51.875</v>
      </c>
      <c r="Q1888" t="str">
        <f>LEFT(O1888,SEARCH("/",O1888,1)-1)</f>
        <v>theater</v>
      </c>
      <c r="R1888" t="str">
        <f>RIGHT(O1888,LEN(O1888)-SEARCH("/",O1888,1))</f>
        <v>plays</v>
      </c>
      <c r="S1888" s="17">
        <f>(((K1888/60)/60)/24)+DATE(1970,1,1)</f>
        <v>41796.771597222221</v>
      </c>
      <c r="T1888" s="15">
        <f>(((J1888/60)/60)/24)+DATE(1970,1,1)</f>
        <v>41826.771597222221</v>
      </c>
      <c r="U1888" t="b">
        <f>AND(L1888,N1888)</f>
        <v>0</v>
      </c>
    </row>
    <row r="1889" spans="1:21" ht="20" customHeight="1" x14ac:dyDescent="0.35">
      <c r="A1889" s="13">
        <f>F1889/E1889</f>
        <v>1.599402985074627</v>
      </c>
      <c r="B1889">
        <v>3483</v>
      </c>
      <c r="C1889" s="3" t="s">
        <v>3482</v>
      </c>
      <c r="D1889" s="3" t="s">
        <v>7593</v>
      </c>
      <c r="E1889" s="5">
        <v>3350</v>
      </c>
      <c r="F1889" s="5">
        <v>5358</v>
      </c>
      <c r="G1889" t="s">
        <v>8219</v>
      </c>
      <c r="H1889" t="s">
        <v>8224</v>
      </c>
      <c r="I1889" t="s">
        <v>8246</v>
      </c>
      <c r="J1889">
        <v>1404403381</v>
      </c>
      <c r="K1889">
        <v>1401811381</v>
      </c>
      <c r="L1889" t="b">
        <v>0</v>
      </c>
      <c r="M1889">
        <v>133</v>
      </c>
      <c r="N1889" t="b">
        <v>1</v>
      </c>
      <c r="O1889" t="s">
        <v>8271</v>
      </c>
      <c r="P1889" s="9">
        <f>IFERROR(F1889/M1889,"NULL")</f>
        <v>40.285714285714285</v>
      </c>
      <c r="Q1889" t="str">
        <f>LEFT(O1889,SEARCH("/",O1889,1)-1)</f>
        <v>theater</v>
      </c>
      <c r="R1889" t="str">
        <f>RIGHT(O1889,LEN(O1889)-SEARCH("/",O1889,1))</f>
        <v>plays</v>
      </c>
      <c r="S1889" s="17">
        <f>(((K1889/60)/60)/24)+DATE(1970,1,1)</f>
        <v>41793.668761574074</v>
      </c>
      <c r="T1889" s="15">
        <f>(((J1889/60)/60)/24)+DATE(1970,1,1)</f>
        <v>41823.668761574074</v>
      </c>
      <c r="U1889" t="b">
        <f>AND(L1889,N1889)</f>
        <v>0</v>
      </c>
    </row>
    <row r="1890" spans="1:21" ht="20" customHeight="1" x14ac:dyDescent="0.35">
      <c r="A1890" s="13">
        <f>F1890/E1890</f>
        <v>1.1424000000000001</v>
      </c>
      <c r="B1890">
        <v>3484</v>
      </c>
      <c r="C1890" s="3" t="s">
        <v>3483</v>
      </c>
      <c r="D1890" s="3" t="s">
        <v>7594</v>
      </c>
      <c r="E1890" s="5">
        <v>2500</v>
      </c>
      <c r="F1890" s="5">
        <v>2856</v>
      </c>
      <c r="G1890" t="s">
        <v>8219</v>
      </c>
      <c r="H1890" t="s">
        <v>8224</v>
      </c>
      <c r="I1890" t="s">
        <v>8246</v>
      </c>
      <c r="J1890">
        <v>1466014499</v>
      </c>
      <c r="K1890">
        <v>1463422499</v>
      </c>
      <c r="L1890" t="b">
        <v>0</v>
      </c>
      <c r="M1890">
        <v>44</v>
      </c>
      <c r="N1890" t="b">
        <v>1</v>
      </c>
      <c r="O1890" t="s">
        <v>8271</v>
      </c>
      <c r="P1890" s="9">
        <f>IFERROR(F1890/M1890,"NULL")</f>
        <v>64.909090909090907</v>
      </c>
      <c r="Q1890" t="str">
        <f>LEFT(O1890,SEARCH("/",O1890,1)-1)</f>
        <v>theater</v>
      </c>
      <c r="R1890" t="str">
        <f>RIGHT(O1890,LEN(O1890)-SEARCH("/",O1890,1))</f>
        <v>plays</v>
      </c>
      <c r="S1890" s="17">
        <f>(((K1890/60)/60)/24)+DATE(1970,1,1)</f>
        <v>42506.760405092587</v>
      </c>
      <c r="T1890" s="15">
        <f>(((J1890/60)/60)/24)+DATE(1970,1,1)</f>
        <v>42536.760405092587</v>
      </c>
      <c r="U1890" t="b">
        <f>AND(L1890,N1890)</f>
        <v>0</v>
      </c>
    </row>
    <row r="1891" spans="1:21" ht="20" customHeight="1" x14ac:dyDescent="0.35">
      <c r="A1891" s="13">
        <f>F1891/E1891</f>
        <v>1.0060606060606061</v>
      </c>
      <c r="B1891">
        <v>3485</v>
      </c>
      <c r="C1891" s="3" t="s">
        <v>3484</v>
      </c>
      <c r="D1891" s="3" t="s">
        <v>7595</v>
      </c>
      <c r="E1891" s="5">
        <v>1650</v>
      </c>
      <c r="F1891" s="5">
        <v>1660</v>
      </c>
      <c r="G1891" t="s">
        <v>8219</v>
      </c>
      <c r="H1891" t="s">
        <v>8224</v>
      </c>
      <c r="I1891" t="s">
        <v>8246</v>
      </c>
      <c r="J1891">
        <v>1454431080</v>
      </c>
      <c r="K1891">
        <v>1451839080</v>
      </c>
      <c r="L1891" t="b">
        <v>0</v>
      </c>
      <c r="M1891">
        <v>30</v>
      </c>
      <c r="N1891" t="b">
        <v>1</v>
      </c>
      <c r="O1891" t="s">
        <v>8271</v>
      </c>
      <c r="P1891" s="9">
        <f>IFERROR(F1891/M1891,"NULL")</f>
        <v>55.333333333333336</v>
      </c>
      <c r="Q1891" t="str">
        <f>LEFT(O1891,SEARCH("/",O1891,1)-1)</f>
        <v>theater</v>
      </c>
      <c r="R1891" t="str">
        <f>RIGHT(O1891,LEN(O1891)-SEARCH("/",O1891,1))</f>
        <v>plays</v>
      </c>
      <c r="S1891" s="17">
        <f>(((K1891/60)/60)/24)+DATE(1970,1,1)</f>
        <v>42372.693055555559</v>
      </c>
      <c r="T1891" s="15">
        <f>(((J1891/60)/60)/24)+DATE(1970,1,1)</f>
        <v>42402.693055555559</v>
      </c>
      <c r="U1891" t="b">
        <f>AND(L1891,N1891)</f>
        <v>0</v>
      </c>
    </row>
    <row r="1892" spans="1:21" ht="20" customHeight="1" x14ac:dyDescent="0.35">
      <c r="A1892" s="13">
        <f>F1892/E1892</f>
        <v>1.552</v>
      </c>
      <c r="B1892">
        <v>3486</v>
      </c>
      <c r="C1892" s="3" t="s">
        <v>3485</v>
      </c>
      <c r="D1892" s="3" t="s">
        <v>7596</v>
      </c>
      <c r="E1892" s="5">
        <v>3000</v>
      </c>
      <c r="F1892" s="5">
        <v>4656</v>
      </c>
      <c r="G1892" t="s">
        <v>8219</v>
      </c>
      <c r="H1892" t="s">
        <v>8224</v>
      </c>
      <c r="I1892" t="s">
        <v>8246</v>
      </c>
      <c r="J1892">
        <v>1433314740</v>
      </c>
      <c r="K1892">
        <v>1430600401</v>
      </c>
      <c r="L1892" t="b">
        <v>0</v>
      </c>
      <c r="M1892">
        <v>56</v>
      </c>
      <c r="N1892" t="b">
        <v>1</v>
      </c>
      <c r="O1892" t="s">
        <v>8271</v>
      </c>
      <c r="P1892" s="9">
        <f>IFERROR(F1892/M1892,"NULL")</f>
        <v>83.142857142857139</v>
      </c>
      <c r="Q1892" t="str">
        <f>LEFT(O1892,SEARCH("/",O1892,1)-1)</f>
        <v>theater</v>
      </c>
      <c r="R1892" t="str">
        <f>RIGHT(O1892,LEN(O1892)-SEARCH("/",O1892,1))</f>
        <v>plays</v>
      </c>
      <c r="S1892" s="17">
        <f>(((K1892/60)/60)/24)+DATE(1970,1,1)</f>
        <v>42126.87501157407</v>
      </c>
      <c r="T1892" s="15">
        <f>(((J1892/60)/60)/24)+DATE(1970,1,1)</f>
        <v>42158.290972222225</v>
      </c>
      <c r="U1892" t="b">
        <f>AND(L1892,N1892)</f>
        <v>0</v>
      </c>
    </row>
    <row r="1893" spans="1:21" ht="20" customHeight="1" x14ac:dyDescent="0.35">
      <c r="A1893" s="13">
        <f>F1893/E1893</f>
        <v>1.2775000000000001</v>
      </c>
      <c r="B1893">
        <v>3487</v>
      </c>
      <c r="C1893" s="3" t="s">
        <v>3486</v>
      </c>
      <c r="D1893" s="3" t="s">
        <v>7597</v>
      </c>
      <c r="E1893" s="5">
        <v>2000</v>
      </c>
      <c r="F1893" s="5">
        <v>2555</v>
      </c>
      <c r="G1893" t="s">
        <v>8219</v>
      </c>
      <c r="H1893" t="s">
        <v>8225</v>
      </c>
      <c r="I1893" t="s">
        <v>8247</v>
      </c>
      <c r="J1893">
        <v>1435185252</v>
      </c>
      <c r="K1893">
        <v>1432593252</v>
      </c>
      <c r="L1893" t="b">
        <v>0</v>
      </c>
      <c r="M1893">
        <v>66</v>
      </c>
      <c r="N1893" t="b">
        <v>1</v>
      </c>
      <c r="O1893" t="s">
        <v>8271</v>
      </c>
      <c r="P1893" s="9">
        <f>IFERROR(F1893/M1893,"NULL")</f>
        <v>38.712121212121211</v>
      </c>
      <c r="Q1893" t="str">
        <f>LEFT(O1893,SEARCH("/",O1893,1)-1)</f>
        <v>theater</v>
      </c>
      <c r="R1893" t="str">
        <f>RIGHT(O1893,LEN(O1893)-SEARCH("/",O1893,1))</f>
        <v>plays</v>
      </c>
      <c r="S1893" s="17">
        <f>(((K1893/60)/60)/24)+DATE(1970,1,1)</f>
        <v>42149.940416666665</v>
      </c>
      <c r="T1893" s="15">
        <f>(((J1893/60)/60)/24)+DATE(1970,1,1)</f>
        <v>42179.940416666665</v>
      </c>
      <c r="U1893" t="b">
        <f>AND(L1893,N1893)</f>
        <v>0</v>
      </c>
    </row>
    <row r="1894" spans="1:21" ht="20" customHeight="1" x14ac:dyDescent="0.35">
      <c r="A1894" s="13">
        <f>F1894/E1894</f>
        <v>1.212</v>
      </c>
      <c r="B1894">
        <v>3488</v>
      </c>
      <c r="C1894" s="3" t="s">
        <v>3487</v>
      </c>
      <c r="D1894" s="3" t="s">
        <v>7598</v>
      </c>
      <c r="E1894" s="5">
        <v>3000</v>
      </c>
      <c r="F1894" s="5">
        <v>3636</v>
      </c>
      <c r="G1894" t="s">
        <v>8219</v>
      </c>
      <c r="H1894" t="s">
        <v>8224</v>
      </c>
      <c r="I1894" t="s">
        <v>8246</v>
      </c>
      <c r="J1894">
        <v>1429286400</v>
      </c>
      <c r="K1894">
        <v>1427221560</v>
      </c>
      <c r="L1894" t="b">
        <v>0</v>
      </c>
      <c r="M1894">
        <v>29</v>
      </c>
      <c r="N1894" t="b">
        <v>1</v>
      </c>
      <c r="O1894" t="s">
        <v>8271</v>
      </c>
      <c r="P1894" s="9">
        <f>IFERROR(F1894/M1894,"NULL")</f>
        <v>125.37931034482759</v>
      </c>
      <c r="Q1894" t="str">
        <f>LEFT(O1894,SEARCH("/",O1894,1)-1)</f>
        <v>theater</v>
      </c>
      <c r="R1894" t="str">
        <f>RIGHT(O1894,LEN(O1894)-SEARCH("/",O1894,1))</f>
        <v>plays</v>
      </c>
      <c r="S1894" s="17">
        <f>(((K1894/60)/60)/24)+DATE(1970,1,1)</f>
        <v>42087.768055555556</v>
      </c>
      <c r="T1894" s="15">
        <f>(((J1894/60)/60)/24)+DATE(1970,1,1)</f>
        <v>42111.666666666672</v>
      </c>
      <c r="U1894" t="b">
        <f>AND(L1894,N1894)</f>
        <v>0</v>
      </c>
    </row>
    <row r="1895" spans="1:21" ht="20" customHeight="1" x14ac:dyDescent="0.35">
      <c r="A1895" s="13">
        <f>F1895/E1895</f>
        <v>1.127</v>
      </c>
      <c r="B1895">
        <v>3489</v>
      </c>
      <c r="C1895" s="3" t="s">
        <v>3488</v>
      </c>
      <c r="D1895" s="3" t="s">
        <v>7599</v>
      </c>
      <c r="E1895" s="5">
        <v>5000</v>
      </c>
      <c r="F1895" s="5">
        <v>5635</v>
      </c>
      <c r="G1895" t="s">
        <v>8219</v>
      </c>
      <c r="H1895" t="s">
        <v>8225</v>
      </c>
      <c r="I1895" t="s">
        <v>8247</v>
      </c>
      <c r="J1895">
        <v>1400965200</v>
      </c>
      <c r="K1895">
        <v>1398352531</v>
      </c>
      <c r="L1895" t="b">
        <v>0</v>
      </c>
      <c r="M1895">
        <v>72</v>
      </c>
      <c r="N1895" t="b">
        <v>1</v>
      </c>
      <c r="O1895" t="s">
        <v>8271</v>
      </c>
      <c r="P1895" s="9">
        <f>IFERROR(F1895/M1895,"NULL")</f>
        <v>78.263888888888886</v>
      </c>
      <c r="Q1895" t="str">
        <f>LEFT(O1895,SEARCH("/",O1895,1)-1)</f>
        <v>theater</v>
      </c>
      <c r="R1895" t="str">
        <f>RIGHT(O1895,LEN(O1895)-SEARCH("/",O1895,1))</f>
        <v>plays</v>
      </c>
      <c r="S1895" s="17">
        <f>(((K1895/60)/60)/24)+DATE(1970,1,1)</f>
        <v>41753.635775462964</v>
      </c>
      <c r="T1895" s="15">
        <f>(((J1895/60)/60)/24)+DATE(1970,1,1)</f>
        <v>41783.875</v>
      </c>
      <c r="U1895" t="b">
        <f>AND(L1895,N1895)</f>
        <v>0</v>
      </c>
    </row>
    <row r="1896" spans="1:21" ht="20" customHeight="1" x14ac:dyDescent="0.35">
      <c r="A1896" s="13">
        <f>F1896/E1896</f>
        <v>1.2749999999999999</v>
      </c>
      <c r="B1896">
        <v>3490</v>
      </c>
      <c r="C1896" s="3" t="s">
        <v>3489</v>
      </c>
      <c r="D1896" s="3" t="s">
        <v>7600</v>
      </c>
      <c r="E1896" s="5">
        <v>1000</v>
      </c>
      <c r="F1896" s="5">
        <v>1275</v>
      </c>
      <c r="G1896" t="s">
        <v>8219</v>
      </c>
      <c r="H1896" t="s">
        <v>8224</v>
      </c>
      <c r="I1896" t="s">
        <v>8246</v>
      </c>
      <c r="J1896">
        <v>1460574924</v>
      </c>
      <c r="K1896">
        <v>1457982924</v>
      </c>
      <c r="L1896" t="b">
        <v>0</v>
      </c>
      <c r="M1896">
        <v>27</v>
      </c>
      <c r="N1896" t="b">
        <v>1</v>
      </c>
      <c r="O1896" t="s">
        <v>8271</v>
      </c>
      <c r="P1896" s="9">
        <f>IFERROR(F1896/M1896,"NULL")</f>
        <v>47.222222222222221</v>
      </c>
      <c r="Q1896" t="str">
        <f>LEFT(O1896,SEARCH("/",O1896,1)-1)</f>
        <v>theater</v>
      </c>
      <c r="R1896" t="str">
        <f>RIGHT(O1896,LEN(O1896)-SEARCH("/",O1896,1))</f>
        <v>plays</v>
      </c>
      <c r="S1896" s="17">
        <f>(((K1896/60)/60)/24)+DATE(1970,1,1)</f>
        <v>42443.802361111113</v>
      </c>
      <c r="T1896" s="15">
        <f>(((J1896/60)/60)/24)+DATE(1970,1,1)</f>
        <v>42473.802361111113</v>
      </c>
      <c r="U1896" t="b">
        <f>AND(L1896,N1896)</f>
        <v>0</v>
      </c>
    </row>
    <row r="1897" spans="1:21" ht="20" customHeight="1" x14ac:dyDescent="0.35">
      <c r="A1897" s="13">
        <f>F1897/E1897</f>
        <v>1.5820000000000001</v>
      </c>
      <c r="B1897">
        <v>3491</v>
      </c>
      <c r="C1897" s="3" t="s">
        <v>3490</v>
      </c>
      <c r="D1897" s="3" t="s">
        <v>7601</v>
      </c>
      <c r="E1897" s="5">
        <v>500</v>
      </c>
      <c r="F1897" s="5">
        <v>791</v>
      </c>
      <c r="G1897" t="s">
        <v>8219</v>
      </c>
      <c r="H1897" t="s">
        <v>8224</v>
      </c>
      <c r="I1897" t="s">
        <v>8246</v>
      </c>
      <c r="J1897">
        <v>1431928784</v>
      </c>
      <c r="K1897">
        <v>1430114384</v>
      </c>
      <c r="L1897" t="b">
        <v>0</v>
      </c>
      <c r="M1897">
        <v>10</v>
      </c>
      <c r="N1897" t="b">
        <v>1</v>
      </c>
      <c r="O1897" t="s">
        <v>8271</v>
      </c>
      <c r="P1897" s="9">
        <f>IFERROR(F1897/M1897,"NULL")</f>
        <v>79.099999999999994</v>
      </c>
      <c r="Q1897" t="str">
        <f>LEFT(O1897,SEARCH("/",O1897,1)-1)</f>
        <v>theater</v>
      </c>
      <c r="R1897" t="str">
        <f>RIGHT(O1897,LEN(O1897)-SEARCH("/",O1897,1))</f>
        <v>plays</v>
      </c>
      <c r="S1897" s="17">
        <f>(((K1897/60)/60)/24)+DATE(1970,1,1)</f>
        <v>42121.249814814815</v>
      </c>
      <c r="T1897" s="15">
        <f>(((J1897/60)/60)/24)+DATE(1970,1,1)</f>
        <v>42142.249814814815</v>
      </c>
      <c r="U1897" t="b">
        <f>AND(L1897,N1897)</f>
        <v>0</v>
      </c>
    </row>
    <row r="1898" spans="1:21" ht="20" customHeight="1" x14ac:dyDescent="0.35">
      <c r="A1898" s="13">
        <f>F1898/E1898</f>
        <v>1.0526894736842105</v>
      </c>
      <c r="B1898">
        <v>3492</v>
      </c>
      <c r="C1898" s="3" t="s">
        <v>3491</v>
      </c>
      <c r="D1898" s="3" t="s">
        <v>7602</v>
      </c>
      <c r="E1898" s="5">
        <v>3800</v>
      </c>
      <c r="F1898" s="5">
        <v>4000.22</v>
      </c>
      <c r="G1898" t="s">
        <v>8219</v>
      </c>
      <c r="H1898" t="s">
        <v>8224</v>
      </c>
      <c r="I1898" t="s">
        <v>8246</v>
      </c>
      <c r="J1898">
        <v>1445818397</v>
      </c>
      <c r="K1898">
        <v>1442794397</v>
      </c>
      <c r="L1898" t="b">
        <v>0</v>
      </c>
      <c r="M1898">
        <v>35</v>
      </c>
      <c r="N1898" t="b">
        <v>1</v>
      </c>
      <c r="O1898" t="s">
        <v>8271</v>
      </c>
      <c r="P1898" s="9">
        <f>IFERROR(F1898/M1898,"NULL")</f>
        <v>114.29199999999999</v>
      </c>
      <c r="Q1898" t="str">
        <f>LEFT(O1898,SEARCH("/",O1898,1)-1)</f>
        <v>theater</v>
      </c>
      <c r="R1898" t="str">
        <f>RIGHT(O1898,LEN(O1898)-SEARCH("/",O1898,1))</f>
        <v>plays</v>
      </c>
      <c r="S1898" s="17">
        <f>(((K1898/60)/60)/24)+DATE(1970,1,1)</f>
        <v>42268.009224537032</v>
      </c>
      <c r="T1898" s="15">
        <f>(((J1898/60)/60)/24)+DATE(1970,1,1)</f>
        <v>42303.009224537032</v>
      </c>
      <c r="U1898" t="b">
        <f>AND(L1898,N1898)</f>
        <v>0</v>
      </c>
    </row>
    <row r="1899" spans="1:21" ht="20" customHeight="1" x14ac:dyDescent="0.35">
      <c r="A1899" s="13">
        <f>F1899/E1899</f>
        <v>1</v>
      </c>
      <c r="B1899">
        <v>3493</v>
      </c>
      <c r="C1899" s="3" t="s">
        <v>3492</v>
      </c>
      <c r="D1899" s="3" t="s">
        <v>7603</v>
      </c>
      <c r="E1899" s="5">
        <v>1500</v>
      </c>
      <c r="F1899" s="5">
        <v>1500</v>
      </c>
      <c r="G1899" t="s">
        <v>8219</v>
      </c>
      <c r="H1899" t="s">
        <v>8224</v>
      </c>
      <c r="I1899" t="s">
        <v>8246</v>
      </c>
      <c r="J1899">
        <v>1408252260</v>
      </c>
      <c r="K1899">
        <v>1406580436</v>
      </c>
      <c r="L1899" t="b">
        <v>0</v>
      </c>
      <c r="M1899">
        <v>29</v>
      </c>
      <c r="N1899" t="b">
        <v>1</v>
      </c>
      <c r="O1899" t="s">
        <v>8271</v>
      </c>
      <c r="P1899" s="9">
        <f>IFERROR(F1899/M1899,"NULL")</f>
        <v>51.724137931034484</v>
      </c>
      <c r="Q1899" t="str">
        <f>LEFT(O1899,SEARCH("/",O1899,1)-1)</f>
        <v>theater</v>
      </c>
      <c r="R1899" t="str">
        <f>RIGHT(O1899,LEN(O1899)-SEARCH("/",O1899,1))</f>
        <v>plays</v>
      </c>
      <c r="S1899" s="17">
        <f>(((K1899/60)/60)/24)+DATE(1970,1,1)</f>
        <v>41848.866157407407</v>
      </c>
      <c r="T1899" s="15">
        <f>(((J1899/60)/60)/24)+DATE(1970,1,1)</f>
        <v>41868.21597222222</v>
      </c>
      <c r="U1899" t="b">
        <f>AND(L1899,N1899)</f>
        <v>0</v>
      </c>
    </row>
    <row r="1900" spans="1:21" ht="20" customHeight="1" x14ac:dyDescent="0.35">
      <c r="A1900" s="13">
        <f>F1900/E1900</f>
        <v>1</v>
      </c>
      <c r="B1900">
        <v>3494</v>
      </c>
      <c r="C1900" s="3" t="s">
        <v>3493</v>
      </c>
      <c r="D1900" s="3" t="s">
        <v>7604</v>
      </c>
      <c r="E1900" s="5">
        <v>400</v>
      </c>
      <c r="F1900" s="5">
        <v>400</v>
      </c>
      <c r="G1900" t="s">
        <v>8219</v>
      </c>
      <c r="H1900" t="s">
        <v>8224</v>
      </c>
      <c r="I1900" t="s">
        <v>8246</v>
      </c>
      <c r="J1900">
        <v>1480140000</v>
      </c>
      <c r="K1900">
        <v>1479186575</v>
      </c>
      <c r="L1900" t="b">
        <v>0</v>
      </c>
      <c r="M1900">
        <v>13</v>
      </c>
      <c r="N1900" t="b">
        <v>1</v>
      </c>
      <c r="O1900" t="s">
        <v>8271</v>
      </c>
      <c r="P1900" s="9">
        <f>IFERROR(F1900/M1900,"NULL")</f>
        <v>30.76923076923077</v>
      </c>
      <c r="Q1900" t="str">
        <f>LEFT(O1900,SEARCH("/",O1900,1)-1)</f>
        <v>theater</v>
      </c>
      <c r="R1900" t="str">
        <f>RIGHT(O1900,LEN(O1900)-SEARCH("/",O1900,1))</f>
        <v>plays</v>
      </c>
      <c r="S1900" s="17">
        <f>(((K1900/60)/60)/24)+DATE(1970,1,1)</f>
        <v>42689.214988425927</v>
      </c>
      <c r="T1900" s="15">
        <f>(((J1900/60)/60)/24)+DATE(1970,1,1)</f>
        <v>42700.25</v>
      </c>
      <c r="U1900" t="b">
        <f>AND(L1900,N1900)</f>
        <v>0</v>
      </c>
    </row>
    <row r="1901" spans="1:21" ht="20" customHeight="1" x14ac:dyDescent="0.35">
      <c r="A1901" s="13">
        <f>F1901/E1901</f>
        <v>1.0686</v>
      </c>
      <c r="B1901">
        <v>3495</v>
      </c>
      <c r="C1901" s="3" t="s">
        <v>3494</v>
      </c>
      <c r="D1901" s="3" t="s">
        <v>7605</v>
      </c>
      <c r="E1901" s="5">
        <v>5000</v>
      </c>
      <c r="F1901" s="5">
        <v>5343</v>
      </c>
      <c r="G1901" t="s">
        <v>8219</v>
      </c>
      <c r="H1901" t="s">
        <v>8229</v>
      </c>
      <c r="I1901" t="s">
        <v>8251</v>
      </c>
      <c r="J1901">
        <v>1414862280</v>
      </c>
      <c r="K1901">
        <v>1412360309</v>
      </c>
      <c r="L1901" t="b">
        <v>0</v>
      </c>
      <c r="M1901">
        <v>72</v>
      </c>
      <c r="N1901" t="b">
        <v>1</v>
      </c>
      <c r="O1901" t="s">
        <v>8271</v>
      </c>
      <c r="P1901" s="9">
        <f>IFERROR(F1901/M1901,"NULL")</f>
        <v>74.208333333333329</v>
      </c>
      <c r="Q1901" t="str">
        <f>LEFT(O1901,SEARCH("/",O1901,1)-1)</f>
        <v>theater</v>
      </c>
      <c r="R1901" t="str">
        <f>RIGHT(O1901,LEN(O1901)-SEARCH("/",O1901,1))</f>
        <v>plays</v>
      </c>
      <c r="S1901" s="17">
        <f>(((K1901/60)/60)/24)+DATE(1970,1,1)</f>
        <v>41915.762835648151</v>
      </c>
      <c r="T1901" s="15">
        <f>(((J1901/60)/60)/24)+DATE(1970,1,1)</f>
        <v>41944.720833333333</v>
      </c>
      <c r="U1901" t="b">
        <f>AND(L1901,N1901)</f>
        <v>0</v>
      </c>
    </row>
    <row r="1902" spans="1:21" ht="20" customHeight="1" x14ac:dyDescent="0.35">
      <c r="A1902" s="13">
        <f>F1902/E1902</f>
        <v>1.244</v>
      </c>
      <c r="B1902">
        <v>3496</v>
      </c>
      <c r="C1902" s="3" t="s">
        <v>3495</v>
      </c>
      <c r="D1902" s="3" t="s">
        <v>7606</v>
      </c>
      <c r="E1902" s="5">
        <v>3000</v>
      </c>
      <c r="F1902" s="5">
        <v>3732</v>
      </c>
      <c r="G1902" t="s">
        <v>8219</v>
      </c>
      <c r="H1902" t="s">
        <v>8224</v>
      </c>
      <c r="I1902" t="s">
        <v>8246</v>
      </c>
      <c r="J1902">
        <v>1473625166</v>
      </c>
      <c r="K1902">
        <v>1470169166</v>
      </c>
      <c r="L1902" t="b">
        <v>0</v>
      </c>
      <c r="M1902">
        <v>78</v>
      </c>
      <c r="N1902" t="b">
        <v>1</v>
      </c>
      <c r="O1902" t="s">
        <v>8271</v>
      </c>
      <c r="P1902" s="9">
        <f>IFERROR(F1902/M1902,"NULL")</f>
        <v>47.846153846153847</v>
      </c>
      <c r="Q1902" t="str">
        <f>LEFT(O1902,SEARCH("/",O1902,1)-1)</f>
        <v>theater</v>
      </c>
      <c r="R1902" t="str">
        <f>RIGHT(O1902,LEN(O1902)-SEARCH("/",O1902,1))</f>
        <v>plays</v>
      </c>
      <c r="S1902" s="17">
        <f>(((K1902/60)/60)/24)+DATE(1970,1,1)</f>
        <v>42584.846828703703</v>
      </c>
      <c r="T1902" s="15">
        <f>(((J1902/60)/60)/24)+DATE(1970,1,1)</f>
        <v>42624.846828703703</v>
      </c>
      <c r="U1902" t="b">
        <f>AND(L1902,N1902)</f>
        <v>0</v>
      </c>
    </row>
    <row r="1903" spans="1:21" ht="20" customHeight="1" x14ac:dyDescent="0.35">
      <c r="A1903" s="13">
        <f>F1903/E1903</f>
        <v>1.0870406189555126</v>
      </c>
      <c r="B1903">
        <v>3497</v>
      </c>
      <c r="C1903" s="3" t="s">
        <v>3496</v>
      </c>
      <c r="D1903" s="3" t="s">
        <v>7607</v>
      </c>
      <c r="E1903" s="5">
        <v>1551</v>
      </c>
      <c r="F1903" s="5">
        <v>1686</v>
      </c>
      <c r="G1903" t="s">
        <v>8219</v>
      </c>
      <c r="H1903" t="s">
        <v>8224</v>
      </c>
      <c r="I1903" t="s">
        <v>8246</v>
      </c>
      <c r="J1903">
        <v>1464904800</v>
      </c>
      <c r="K1903">
        <v>1463852904</v>
      </c>
      <c r="L1903" t="b">
        <v>0</v>
      </c>
      <c r="M1903">
        <v>49</v>
      </c>
      <c r="N1903" t="b">
        <v>1</v>
      </c>
      <c r="O1903" t="s">
        <v>8271</v>
      </c>
      <c r="P1903" s="9">
        <f>IFERROR(F1903/M1903,"NULL")</f>
        <v>34.408163265306122</v>
      </c>
      <c r="Q1903" t="str">
        <f>LEFT(O1903,SEARCH("/",O1903,1)-1)</f>
        <v>theater</v>
      </c>
      <c r="R1903" t="str">
        <f>RIGHT(O1903,LEN(O1903)-SEARCH("/",O1903,1))</f>
        <v>plays</v>
      </c>
      <c r="S1903" s="17">
        <f>(((K1903/60)/60)/24)+DATE(1970,1,1)</f>
        <v>42511.741944444439</v>
      </c>
      <c r="T1903" s="15">
        <f>(((J1903/60)/60)/24)+DATE(1970,1,1)</f>
        <v>42523.916666666672</v>
      </c>
      <c r="U1903" t="b">
        <f>AND(L1903,N1903)</f>
        <v>0</v>
      </c>
    </row>
    <row r="1904" spans="1:21" ht="20" customHeight="1" x14ac:dyDescent="0.35">
      <c r="A1904" s="13">
        <f>F1904/E1904</f>
        <v>1.0242424242424242</v>
      </c>
      <c r="B1904">
        <v>3498</v>
      </c>
      <c r="C1904" s="3" t="s">
        <v>3497</v>
      </c>
      <c r="D1904" s="3" t="s">
        <v>7608</v>
      </c>
      <c r="E1904" s="5">
        <v>1650</v>
      </c>
      <c r="F1904" s="5">
        <v>1690</v>
      </c>
      <c r="G1904" t="s">
        <v>8219</v>
      </c>
      <c r="H1904" t="s">
        <v>8229</v>
      </c>
      <c r="I1904" t="s">
        <v>8251</v>
      </c>
      <c r="J1904">
        <v>1464471840</v>
      </c>
      <c r="K1904">
        <v>1459309704</v>
      </c>
      <c r="L1904" t="b">
        <v>0</v>
      </c>
      <c r="M1904">
        <v>42</v>
      </c>
      <c r="N1904" t="b">
        <v>1</v>
      </c>
      <c r="O1904" t="s">
        <v>8271</v>
      </c>
      <c r="P1904" s="9">
        <f>IFERROR(F1904/M1904,"NULL")</f>
        <v>40.238095238095241</v>
      </c>
      <c r="Q1904" t="str">
        <f>LEFT(O1904,SEARCH("/",O1904,1)-1)</f>
        <v>theater</v>
      </c>
      <c r="R1904" t="str">
        <f>RIGHT(O1904,LEN(O1904)-SEARCH("/",O1904,1))</f>
        <v>plays</v>
      </c>
      <c r="S1904" s="17">
        <f>(((K1904/60)/60)/24)+DATE(1970,1,1)</f>
        <v>42459.15861111111</v>
      </c>
      <c r="T1904" s="15">
        <f>(((J1904/60)/60)/24)+DATE(1970,1,1)</f>
        <v>42518.905555555553</v>
      </c>
      <c r="U1904" t="b">
        <f>AND(L1904,N1904)</f>
        <v>0</v>
      </c>
    </row>
    <row r="1905" spans="1:21" ht="20" customHeight="1" x14ac:dyDescent="0.35">
      <c r="A1905" s="13">
        <f>F1905/E1905</f>
        <v>1.0549999999999999</v>
      </c>
      <c r="B1905">
        <v>3499</v>
      </c>
      <c r="C1905" s="3" t="s">
        <v>3498</v>
      </c>
      <c r="D1905" s="3" t="s">
        <v>7609</v>
      </c>
      <c r="E1905" s="5">
        <v>2000</v>
      </c>
      <c r="F1905" s="5">
        <v>2110</v>
      </c>
      <c r="G1905" t="s">
        <v>8219</v>
      </c>
      <c r="H1905" t="s">
        <v>8224</v>
      </c>
      <c r="I1905" t="s">
        <v>8246</v>
      </c>
      <c r="J1905">
        <v>1435733940</v>
      </c>
      <c r="K1905">
        <v>1431046325</v>
      </c>
      <c r="L1905" t="b">
        <v>0</v>
      </c>
      <c r="M1905">
        <v>35</v>
      </c>
      <c r="N1905" t="b">
        <v>1</v>
      </c>
      <c r="O1905" t="s">
        <v>8271</v>
      </c>
      <c r="P1905" s="9">
        <f>IFERROR(F1905/M1905,"NULL")</f>
        <v>60.285714285714285</v>
      </c>
      <c r="Q1905" t="str">
        <f>LEFT(O1905,SEARCH("/",O1905,1)-1)</f>
        <v>theater</v>
      </c>
      <c r="R1905" t="str">
        <f>RIGHT(O1905,LEN(O1905)-SEARCH("/",O1905,1))</f>
        <v>plays</v>
      </c>
      <c r="S1905" s="17">
        <f>(((K1905/60)/60)/24)+DATE(1970,1,1)</f>
        <v>42132.036168981482</v>
      </c>
      <c r="T1905" s="15">
        <f>(((J1905/60)/60)/24)+DATE(1970,1,1)</f>
        <v>42186.290972222225</v>
      </c>
      <c r="U1905" t="b">
        <f>AND(L1905,N1905)</f>
        <v>0</v>
      </c>
    </row>
    <row r="1906" spans="1:21" ht="20" customHeight="1" x14ac:dyDescent="0.35">
      <c r="A1906" s="13">
        <f>F1906/E1906</f>
        <v>1.0629999999999999</v>
      </c>
      <c r="B1906">
        <v>3500</v>
      </c>
      <c r="C1906" s="3" t="s">
        <v>3499</v>
      </c>
      <c r="D1906" s="3" t="s">
        <v>7610</v>
      </c>
      <c r="E1906" s="5">
        <v>1000</v>
      </c>
      <c r="F1906" s="5">
        <v>1063</v>
      </c>
      <c r="G1906" t="s">
        <v>8219</v>
      </c>
      <c r="H1906" t="s">
        <v>8224</v>
      </c>
      <c r="I1906" t="s">
        <v>8246</v>
      </c>
      <c r="J1906">
        <v>1457326740</v>
      </c>
      <c r="K1906">
        <v>1455919438</v>
      </c>
      <c r="L1906" t="b">
        <v>0</v>
      </c>
      <c r="M1906">
        <v>42</v>
      </c>
      <c r="N1906" t="b">
        <v>1</v>
      </c>
      <c r="O1906" t="s">
        <v>8271</v>
      </c>
      <c r="P1906" s="9">
        <f>IFERROR(F1906/M1906,"NULL")</f>
        <v>25.30952380952381</v>
      </c>
      <c r="Q1906" t="str">
        <f>LEFT(O1906,SEARCH("/",O1906,1)-1)</f>
        <v>theater</v>
      </c>
      <c r="R1906" t="str">
        <f>RIGHT(O1906,LEN(O1906)-SEARCH("/",O1906,1))</f>
        <v>plays</v>
      </c>
      <c r="S1906" s="17">
        <f>(((K1906/60)/60)/24)+DATE(1970,1,1)</f>
        <v>42419.91942129629</v>
      </c>
      <c r="T1906" s="15">
        <f>(((J1906/60)/60)/24)+DATE(1970,1,1)</f>
        <v>42436.207638888889</v>
      </c>
      <c r="U1906" t="b">
        <f>AND(L1906,N1906)</f>
        <v>0</v>
      </c>
    </row>
    <row r="1907" spans="1:21" ht="20" customHeight="1" x14ac:dyDescent="0.35">
      <c r="A1907" s="13">
        <f>F1907/E1907</f>
        <v>1.0066666666666666</v>
      </c>
      <c r="B1907">
        <v>3501</v>
      </c>
      <c r="C1907" s="3" t="s">
        <v>3500</v>
      </c>
      <c r="D1907" s="3" t="s">
        <v>7611</v>
      </c>
      <c r="E1907" s="5">
        <v>1500</v>
      </c>
      <c r="F1907" s="5">
        <v>1510</v>
      </c>
      <c r="G1907" t="s">
        <v>8219</v>
      </c>
      <c r="H1907" t="s">
        <v>8225</v>
      </c>
      <c r="I1907" t="s">
        <v>8247</v>
      </c>
      <c r="J1907">
        <v>1441995595</v>
      </c>
      <c r="K1907">
        <v>1439835595</v>
      </c>
      <c r="L1907" t="b">
        <v>0</v>
      </c>
      <c r="M1907">
        <v>42</v>
      </c>
      <c r="N1907" t="b">
        <v>1</v>
      </c>
      <c r="O1907" t="s">
        <v>8271</v>
      </c>
      <c r="P1907" s="9">
        <f>IFERROR(F1907/M1907,"NULL")</f>
        <v>35.952380952380949</v>
      </c>
      <c r="Q1907" t="str">
        <f>LEFT(O1907,SEARCH("/",O1907,1)-1)</f>
        <v>theater</v>
      </c>
      <c r="R1907" t="str">
        <f>RIGHT(O1907,LEN(O1907)-SEARCH("/",O1907,1))</f>
        <v>plays</v>
      </c>
      <c r="S1907" s="17">
        <f>(((K1907/60)/60)/24)+DATE(1970,1,1)</f>
        <v>42233.763831018514</v>
      </c>
      <c r="T1907" s="15">
        <f>(((J1907/60)/60)/24)+DATE(1970,1,1)</f>
        <v>42258.763831018514</v>
      </c>
      <c r="U1907" t="b">
        <f>AND(L1907,N1907)</f>
        <v>0</v>
      </c>
    </row>
    <row r="1908" spans="1:21" ht="20" customHeight="1" x14ac:dyDescent="0.35">
      <c r="A1908" s="13">
        <f>F1908/E1908</f>
        <v>1.054</v>
      </c>
      <c r="B1908">
        <v>3502</v>
      </c>
      <c r="C1908" s="3" t="s">
        <v>3501</v>
      </c>
      <c r="D1908" s="3" t="s">
        <v>7612</v>
      </c>
      <c r="E1908" s="5">
        <v>4000</v>
      </c>
      <c r="F1908" s="5">
        <v>4216</v>
      </c>
      <c r="G1908" t="s">
        <v>8219</v>
      </c>
      <c r="H1908" t="s">
        <v>8224</v>
      </c>
      <c r="I1908" t="s">
        <v>8246</v>
      </c>
      <c r="J1908">
        <v>1458100740</v>
      </c>
      <c r="K1908">
        <v>1456862924</v>
      </c>
      <c r="L1908" t="b">
        <v>0</v>
      </c>
      <c r="M1908">
        <v>31</v>
      </c>
      <c r="N1908" t="b">
        <v>1</v>
      </c>
      <c r="O1908" t="s">
        <v>8271</v>
      </c>
      <c r="P1908" s="9">
        <f>IFERROR(F1908/M1908,"NULL")</f>
        <v>136</v>
      </c>
      <c r="Q1908" t="str">
        <f>LEFT(O1908,SEARCH("/",O1908,1)-1)</f>
        <v>theater</v>
      </c>
      <c r="R1908" t="str">
        <f>RIGHT(O1908,LEN(O1908)-SEARCH("/",O1908,1))</f>
        <v>plays</v>
      </c>
      <c r="S1908" s="17">
        <f>(((K1908/60)/60)/24)+DATE(1970,1,1)</f>
        <v>42430.839398148149</v>
      </c>
      <c r="T1908" s="15">
        <f>(((J1908/60)/60)/24)+DATE(1970,1,1)</f>
        <v>42445.165972222225</v>
      </c>
      <c r="U1908" t="b">
        <f>AND(L1908,N1908)</f>
        <v>0</v>
      </c>
    </row>
    <row r="1909" spans="1:21" ht="20" customHeight="1" x14ac:dyDescent="0.35">
      <c r="A1909" s="13">
        <f>F1909/E1909</f>
        <v>1.0755999999999999</v>
      </c>
      <c r="B1909">
        <v>3503</v>
      </c>
      <c r="C1909" s="3" t="s">
        <v>3502</v>
      </c>
      <c r="D1909" s="3" t="s">
        <v>7613</v>
      </c>
      <c r="E1909" s="5">
        <v>2500</v>
      </c>
      <c r="F1909" s="5">
        <v>2689</v>
      </c>
      <c r="G1909" t="s">
        <v>8219</v>
      </c>
      <c r="H1909" t="s">
        <v>8225</v>
      </c>
      <c r="I1909" t="s">
        <v>8247</v>
      </c>
      <c r="J1909">
        <v>1469359728</v>
      </c>
      <c r="K1909">
        <v>1466767728</v>
      </c>
      <c r="L1909" t="b">
        <v>0</v>
      </c>
      <c r="M1909">
        <v>38</v>
      </c>
      <c r="N1909" t="b">
        <v>1</v>
      </c>
      <c r="O1909" t="s">
        <v>8271</v>
      </c>
      <c r="P1909" s="9">
        <f>IFERROR(F1909/M1909,"NULL")</f>
        <v>70.763157894736835</v>
      </c>
      <c r="Q1909" t="str">
        <f>LEFT(O1909,SEARCH("/",O1909,1)-1)</f>
        <v>theater</v>
      </c>
      <c r="R1909" t="str">
        <f>RIGHT(O1909,LEN(O1909)-SEARCH("/",O1909,1))</f>
        <v>plays</v>
      </c>
      <c r="S1909" s="17">
        <f>(((K1909/60)/60)/24)+DATE(1970,1,1)</f>
        <v>42545.478333333333</v>
      </c>
      <c r="T1909" s="15">
        <f>(((J1909/60)/60)/24)+DATE(1970,1,1)</f>
        <v>42575.478333333333</v>
      </c>
      <c r="U1909" t="b">
        <f>AND(L1909,N1909)</f>
        <v>0</v>
      </c>
    </row>
    <row r="1910" spans="1:21" ht="20" customHeight="1" x14ac:dyDescent="0.35">
      <c r="A1910" s="13">
        <f>F1910/E1910</f>
        <v>1</v>
      </c>
      <c r="B1910">
        <v>3504</v>
      </c>
      <c r="C1910" s="3" t="s">
        <v>3503</v>
      </c>
      <c r="D1910" s="3" t="s">
        <v>7614</v>
      </c>
      <c r="E1910" s="5">
        <v>1000</v>
      </c>
      <c r="F1910" s="5">
        <v>1000</v>
      </c>
      <c r="G1910" t="s">
        <v>8219</v>
      </c>
      <c r="H1910" t="s">
        <v>8224</v>
      </c>
      <c r="I1910" t="s">
        <v>8246</v>
      </c>
      <c r="J1910">
        <v>1447959491</v>
      </c>
      <c r="K1910">
        <v>1445363891</v>
      </c>
      <c r="L1910" t="b">
        <v>0</v>
      </c>
      <c r="M1910">
        <v>8</v>
      </c>
      <c r="N1910" t="b">
        <v>1</v>
      </c>
      <c r="O1910" t="s">
        <v>8271</v>
      </c>
      <c r="P1910" s="9">
        <f>IFERROR(F1910/M1910,"NULL")</f>
        <v>125</v>
      </c>
      <c r="Q1910" t="str">
        <f>LEFT(O1910,SEARCH("/",O1910,1)-1)</f>
        <v>theater</v>
      </c>
      <c r="R1910" t="str">
        <f>RIGHT(O1910,LEN(O1910)-SEARCH("/",O1910,1))</f>
        <v>plays</v>
      </c>
      <c r="S1910" s="17">
        <f>(((K1910/60)/60)/24)+DATE(1970,1,1)</f>
        <v>42297.748738425929</v>
      </c>
      <c r="T1910" s="15">
        <f>(((J1910/60)/60)/24)+DATE(1970,1,1)</f>
        <v>42327.790405092594</v>
      </c>
      <c r="U1910" t="b">
        <f>AND(L1910,N1910)</f>
        <v>0</v>
      </c>
    </row>
    <row r="1911" spans="1:21" ht="20" customHeight="1" x14ac:dyDescent="0.35">
      <c r="A1911" s="13">
        <f>F1911/E1911</f>
        <v>1.0376000000000001</v>
      </c>
      <c r="B1911">
        <v>3505</v>
      </c>
      <c r="C1911" s="3" t="s">
        <v>3504</v>
      </c>
      <c r="D1911" s="3" t="s">
        <v>7615</v>
      </c>
      <c r="E1911" s="5">
        <v>2500</v>
      </c>
      <c r="F1911" s="5">
        <v>2594</v>
      </c>
      <c r="G1911" t="s">
        <v>8219</v>
      </c>
      <c r="H1911" t="s">
        <v>8224</v>
      </c>
      <c r="I1911" t="s">
        <v>8246</v>
      </c>
      <c r="J1911">
        <v>1399953600</v>
      </c>
      <c r="K1911">
        <v>1398983245</v>
      </c>
      <c r="L1911" t="b">
        <v>0</v>
      </c>
      <c r="M1911">
        <v>39</v>
      </c>
      <c r="N1911" t="b">
        <v>1</v>
      </c>
      <c r="O1911" t="s">
        <v>8271</v>
      </c>
      <c r="P1911" s="9">
        <f>IFERROR(F1911/M1911,"NULL")</f>
        <v>66.512820512820511</v>
      </c>
      <c r="Q1911" t="str">
        <f>LEFT(O1911,SEARCH("/",O1911,1)-1)</f>
        <v>theater</v>
      </c>
      <c r="R1911" t="str">
        <f>RIGHT(O1911,LEN(O1911)-SEARCH("/",O1911,1))</f>
        <v>plays</v>
      </c>
      <c r="S1911" s="17">
        <f>(((K1911/60)/60)/24)+DATE(1970,1,1)</f>
        <v>41760.935706018521</v>
      </c>
      <c r="T1911" s="15">
        <f>(((J1911/60)/60)/24)+DATE(1970,1,1)</f>
        <v>41772.166666666664</v>
      </c>
      <c r="U1911" t="b">
        <f>AND(L1911,N1911)</f>
        <v>0</v>
      </c>
    </row>
    <row r="1912" spans="1:21" ht="20" customHeight="1" x14ac:dyDescent="0.35">
      <c r="A1912" s="13">
        <f>F1912/E1912</f>
        <v>1.0149999999999999</v>
      </c>
      <c r="B1912">
        <v>3506</v>
      </c>
      <c r="C1912" s="3" t="s">
        <v>3505</v>
      </c>
      <c r="D1912" s="3" t="s">
        <v>7616</v>
      </c>
      <c r="E1912" s="5">
        <v>3000</v>
      </c>
      <c r="F1912" s="5">
        <v>3045</v>
      </c>
      <c r="G1912" t="s">
        <v>8219</v>
      </c>
      <c r="H1912" t="s">
        <v>8224</v>
      </c>
      <c r="I1912" t="s">
        <v>8246</v>
      </c>
      <c r="J1912">
        <v>1408815440</v>
      </c>
      <c r="K1912">
        <v>1404927440</v>
      </c>
      <c r="L1912" t="b">
        <v>0</v>
      </c>
      <c r="M1912">
        <v>29</v>
      </c>
      <c r="N1912" t="b">
        <v>1</v>
      </c>
      <c r="O1912" t="s">
        <v>8271</v>
      </c>
      <c r="P1912" s="9">
        <f>IFERROR(F1912/M1912,"NULL")</f>
        <v>105</v>
      </c>
      <c r="Q1912" t="str">
        <f>LEFT(O1912,SEARCH("/",O1912,1)-1)</f>
        <v>theater</v>
      </c>
      <c r="R1912" t="str">
        <f>RIGHT(O1912,LEN(O1912)-SEARCH("/",O1912,1))</f>
        <v>plays</v>
      </c>
      <c r="S1912" s="17">
        <f>(((K1912/60)/60)/24)+DATE(1970,1,1)</f>
        <v>41829.734259259261</v>
      </c>
      <c r="T1912" s="15">
        <f>(((J1912/60)/60)/24)+DATE(1970,1,1)</f>
        <v>41874.734259259261</v>
      </c>
      <c r="U1912" t="b">
        <f>AND(L1912,N1912)</f>
        <v>0</v>
      </c>
    </row>
    <row r="1913" spans="1:21" ht="20" customHeight="1" x14ac:dyDescent="0.35">
      <c r="A1913" s="13">
        <f>F1913/E1913</f>
        <v>1.044</v>
      </c>
      <c r="B1913">
        <v>3507</v>
      </c>
      <c r="C1913" s="3" t="s">
        <v>3506</v>
      </c>
      <c r="D1913" s="3" t="s">
        <v>7617</v>
      </c>
      <c r="E1913" s="5">
        <v>10000</v>
      </c>
      <c r="F1913" s="5">
        <v>10440</v>
      </c>
      <c r="G1913" t="s">
        <v>8219</v>
      </c>
      <c r="H1913" t="s">
        <v>8224</v>
      </c>
      <c r="I1913" t="s">
        <v>8246</v>
      </c>
      <c r="J1913">
        <v>1464732537</v>
      </c>
      <c r="K1913">
        <v>1462140537</v>
      </c>
      <c r="L1913" t="b">
        <v>0</v>
      </c>
      <c r="M1913">
        <v>72</v>
      </c>
      <c r="N1913" t="b">
        <v>1</v>
      </c>
      <c r="O1913" t="s">
        <v>8271</v>
      </c>
      <c r="P1913" s="9">
        <f>IFERROR(F1913/M1913,"NULL")</f>
        <v>145</v>
      </c>
      <c r="Q1913" t="str">
        <f>LEFT(O1913,SEARCH("/",O1913,1)-1)</f>
        <v>theater</v>
      </c>
      <c r="R1913" t="str">
        <f>RIGHT(O1913,LEN(O1913)-SEARCH("/",O1913,1))</f>
        <v>plays</v>
      </c>
      <c r="S1913" s="17">
        <f>(((K1913/60)/60)/24)+DATE(1970,1,1)</f>
        <v>42491.92288194444</v>
      </c>
      <c r="T1913" s="15">
        <f>(((J1913/60)/60)/24)+DATE(1970,1,1)</f>
        <v>42521.92288194444</v>
      </c>
      <c r="U1913" t="b">
        <f>AND(L1913,N1913)</f>
        <v>0</v>
      </c>
    </row>
    <row r="1914" spans="1:21" ht="20" customHeight="1" x14ac:dyDescent="0.35">
      <c r="A1914" s="13">
        <f>F1914/E1914</f>
        <v>1.8</v>
      </c>
      <c r="B1914">
        <v>3508</v>
      </c>
      <c r="C1914" s="3" t="s">
        <v>3507</v>
      </c>
      <c r="D1914" s="3" t="s">
        <v>7618</v>
      </c>
      <c r="E1914" s="5">
        <v>100</v>
      </c>
      <c r="F1914" s="5">
        <v>180</v>
      </c>
      <c r="G1914" t="s">
        <v>8219</v>
      </c>
      <c r="H1914" t="s">
        <v>8225</v>
      </c>
      <c r="I1914" t="s">
        <v>8247</v>
      </c>
      <c r="J1914">
        <v>1462914000</v>
      </c>
      <c r="K1914">
        <v>1460914253</v>
      </c>
      <c r="L1914" t="b">
        <v>0</v>
      </c>
      <c r="M1914">
        <v>15</v>
      </c>
      <c r="N1914" t="b">
        <v>1</v>
      </c>
      <c r="O1914" t="s">
        <v>8271</v>
      </c>
      <c r="P1914" s="9">
        <f>IFERROR(F1914/M1914,"NULL")</f>
        <v>12</v>
      </c>
      <c r="Q1914" t="str">
        <f>LEFT(O1914,SEARCH("/",O1914,1)-1)</f>
        <v>theater</v>
      </c>
      <c r="R1914" t="str">
        <f>RIGHT(O1914,LEN(O1914)-SEARCH("/",O1914,1))</f>
        <v>plays</v>
      </c>
      <c r="S1914" s="17">
        <f>(((K1914/60)/60)/24)+DATE(1970,1,1)</f>
        <v>42477.729780092588</v>
      </c>
      <c r="T1914" s="15">
        <f>(((J1914/60)/60)/24)+DATE(1970,1,1)</f>
        <v>42500.875</v>
      </c>
      <c r="U1914" t="b">
        <f>AND(L1914,N1914)</f>
        <v>0</v>
      </c>
    </row>
    <row r="1915" spans="1:21" ht="20" customHeight="1" x14ac:dyDescent="0.35">
      <c r="A1915" s="13">
        <f>F1915/E1915</f>
        <v>1.0633333333333332</v>
      </c>
      <c r="B1915">
        <v>3509</v>
      </c>
      <c r="C1915" s="3" t="s">
        <v>3508</v>
      </c>
      <c r="D1915" s="3" t="s">
        <v>7619</v>
      </c>
      <c r="E1915" s="5">
        <v>3000</v>
      </c>
      <c r="F1915" s="5">
        <v>3190</v>
      </c>
      <c r="G1915" t="s">
        <v>8219</v>
      </c>
      <c r="H1915" t="s">
        <v>8224</v>
      </c>
      <c r="I1915" t="s">
        <v>8246</v>
      </c>
      <c r="J1915">
        <v>1416545700</v>
      </c>
      <c r="K1915">
        <v>1415392666</v>
      </c>
      <c r="L1915" t="b">
        <v>0</v>
      </c>
      <c r="M1915">
        <v>33</v>
      </c>
      <c r="N1915" t="b">
        <v>1</v>
      </c>
      <c r="O1915" t="s">
        <v>8271</v>
      </c>
      <c r="P1915" s="9">
        <f>IFERROR(F1915/M1915,"NULL")</f>
        <v>96.666666666666671</v>
      </c>
      <c r="Q1915" t="str">
        <f>LEFT(O1915,SEARCH("/",O1915,1)-1)</f>
        <v>theater</v>
      </c>
      <c r="R1915" t="str">
        <f>RIGHT(O1915,LEN(O1915)-SEARCH("/",O1915,1))</f>
        <v>plays</v>
      </c>
      <c r="S1915" s="17">
        <f>(((K1915/60)/60)/24)+DATE(1970,1,1)</f>
        <v>41950.859560185185</v>
      </c>
      <c r="T1915" s="15">
        <f>(((J1915/60)/60)/24)+DATE(1970,1,1)</f>
        <v>41964.204861111109</v>
      </c>
      <c r="U1915" t="b">
        <f>AND(L1915,N1915)</f>
        <v>0</v>
      </c>
    </row>
    <row r="1916" spans="1:21" ht="20" customHeight="1" x14ac:dyDescent="0.35">
      <c r="A1916" s="13">
        <f>F1916/E1916</f>
        <v>1.0055555555555555</v>
      </c>
      <c r="B1916">
        <v>3510</v>
      </c>
      <c r="C1916" s="3" t="s">
        <v>3509</v>
      </c>
      <c r="D1916" s="3" t="s">
        <v>7620</v>
      </c>
      <c r="E1916" s="5">
        <v>900</v>
      </c>
      <c r="F1916" s="5">
        <v>905</v>
      </c>
      <c r="G1916" t="s">
        <v>8219</v>
      </c>
      <c r="H1916" t="s">
        <v>8224</v>
      </c>
      <c r="I1916" t="s">
        <v>8246</v>
      </c>
      <c r="J1916">
        <v>1404312846</v>
      </c>
      <c r="K1916">
        <v>1402584846</v>
      </c>
      <c r="L1916" t="b">
        <v>0</v>
      </c>
      <c r="M1916">
        <v>15</v>
      </c>
      <c r="N1916" t="b">
        <v>1</v>
      </c>
      <c r="O1916" t="s">
        <v>8271</v>
      </c>
      <c r="P1916" s="9">
        <f>IFERROR(F1916/M1916,"NULL")</f>
        <v>60.333333333333336</v>
      </c>
      <c r="Q1916" t="str">
        <f>LEFT(O1916,SEARCH("/",O1916,1)-1)</f>
        <v>theater</v>
      </c>
      <c r="R1916" t="str">
        <f>RIGHT(O1916,LEN(O1916)-SEARCH("/",O1916,1))</f>
        <v>plays</v>
      </c>
      <c r="S1916" s="17">
        <f>(((K1916/60)/60)/24)+DATE(1970,1,1)</f>
        <v>41802.62090277778</v>
      </c>
      <c r="T1916" s="15">
        <f>(((J1916/60)/60)/24)+DATE(1970,1,1)</f>
        <v>41822.62090277778</v>
      </c>
      <c r="U1916" t="b">
        <f>AND(L1916,N1916)</f>
        <v>0</v>
      </c>
    </row>
    <row r="1917" spans="1:21" ht="20" customHeight="1" x14ac:dyDescent="0.35">
      <c r="A1917" s="13">
        <f>F1917/E1917</f>
        <v>1.012</v>
      </c>
      <c r="B1917">
        <v>3511</v>
      </c>
      <c r="C1917" s="3" t="s">
        <v>3510</v>
      </c>
      <c r="D1917" s="3" t="s">
        <v>7621</v>
      </c>
      <c r="E1917" s="5">
        <v>1500</v>
      </c>
      <c r="F1917" s="5">
        <v>1518</v>
      </c>
      <c r="G1917" t="s">
        <v>8219</v>
      </c>
      <c r="H1917" t="s">
        <v>8225</v>
      </c>
      <c r="I1917" t="s">
        <v>8247</v>
      </c>
      <c r="J1917">
        <v>1415385000</v>
      </c>
      <c r="K1917">
        <v>1413406695</v>
      </c>
      <c r="L1917" t="b">
        <v>0</v>
      </c>
      <c r="M1917">
        <v>19</v>
      </c>
      <c r="N1917" t="b">
        <v>1</v>
      </c>
      <c r="O1917" t="s">
        <v>8271</v>
      </c>
      <c r="P1917" s="9">
        <f>IFERROR(F1917/M1917,"NULL")</f>
        <v>79.89473684210526</v>
      </c>
      <c r="Q1917" t="str">
        <f>LEFT(O1917,SEARCH("/",O1917,1)-1)</f>
        <v>theater</v>
      </c>
      <c r="R1917" t="str">
        <f>RIGHT(O1917,LEN(O1917)-SEARCH("/",O1917,1))</f>
        <v>plays</v>
      </c>
      <c r="S1917" s="17">
        <f>(((K1917/60)/60)/24)+DATE(1970,1,1)</f>
        <v>41927.873784722222</v>
      </c>
      <c r="T1917" s="15">
        <f>(((J1917/60)/60)/24)+DATE(1970,1,1)</f>
        <v>41950.770833333336</v>
      </c>
      <c r="U1917" t="b">
        <f>AND(L1917,N1917)</f>
        <v>0</v>
      </c>
    </row>
    <row r="1918" spans="1:21" ht="20" customHeight="1" x14ac:dyDescent="0.35">
      <c r="A1918" s="13">
        <f>F1918/E1918</f>
        <v>1</v>
      </c>
      <c r="B1918">
        <v>3512</v>
      </c>
      <c r="C1918" s="3" t="s">
        <v>3511</v>
      </c>
      <c r="D1918" s="3" t="s">
        <v>7622</v>
      </c>
      <c r="E1918" s="5">
        <v>1000</v>
      </c>
      <c r="F1918" s="5">
        <v>1000</v>
      </c>
      <c r="G1918" t="s">
        <v>8219</v>
      </c>
      <c r="H1918" t="s">
        <v>8225</v>
      </c>
      <c r="I1918" t="s">
        <v>8247</v>
      </c>
      <c r="J1918">
        <v>1429789992</v>
      </c>
      <c r="K1918">
        <v>1424609592</v>
      </c>
      <c r="L1918" t="b">
        <v>0</v>
      </c>
      <c r="M1918">
        <v>17</v>
      </c>
      <c r="N1918" t="b">
        <v>1</v>
      </c>
      <c r="O1918" t="s">
        <v>8271</v>
      </c>
      <c r="P1918" s="9">
        <f>IFERROR(F1918/M1918,"NULL")</f>
        <v>58.823529411764703</v>
      </c>
      <c r="Q1918" t="str">
        <f>LEFT(O1918,SEARCH("/",O1918,1)-1)</f>
        <v>theater</v>
      </c>
      <c r="R1918" t="str">
        <f>RIGHT(O1918,LEN(O1918)-SEARCH("/",O1918,1))</f>
        <v>plays</v>
      </c>
      <c r="S1918" s="17">
        <f>(((K1918/60)/60)/24)+DATE(1970,1,1)</f>
        <v>42057.536944444444</v>
      </c>
      <c r="T1918" s="15">
        <f>(((J1918/60)/60)/24)+DATE(1970,1,1)</f>
        <v>42117.49527777778</v>
      </c>
      <c r="U1918" t="b">
        <f>AND(L1918,N1918)</f>
        <v>0</v>
      </c>
    </row>
    <row r="1919" spans="1:21" ht="20" customHeight="1" x14ac:dyDescent="0.35">
      <c r="A1919" s="13">
        <f>F1919/E1919</f>
        <v>1.1839285714285714</v>
      </c>
      <c r="B1919">
        <v>3513</v>
      </c>
      <c r="C1919" s="3" t="s">
        <v>3512</v>
      </c>
      <c r="D1919" s="3" t="s">
        <v>7623</v>
      </c>
      <c r="E1919" s="5">
        <v>2800</v>
      </c>
      <c r="F1919" s="5">
        <v>3315</v>
      </c>
      <c r="G1919" t="s">
        <v>8219</v>
      </c>
      <c r="H1919" t="s">
        <v>8224</v>
      </c>
      <c r="I1919" t="s">
        <v>8246</v>
      </c>
      <c r="J1919">
        <v>1401857940</v>
      </c>
      <c r="K1919">
        <v>1400725112</v>
      </c>
      <c r="L1919" t="b">
        <v>0</v>
      </c>
      <c r="M1919">
        <v>44</v>
      </c>
      <c r="N1919" t="b">
        <v>1</v>
      </c>
      <c r="O1919" t="s">
        <v>8271</v>
      </c>
      <c r="P1919" s="9">
        <f>IFERROR(F1919/M1919,"NULL")</f>
        <v>75.340909090909093</v>
      </c>
      <c r="Q1919" t="str">
        <f>LEFT(O1919,SEARCH("/",O1919,1)-1)</f>
        <v>theater</v>
      </c>
      <c r="R1919" t="str">
        <f>RIGHT(O1919,LEN(O1919)-SEARCH("/",O1919,1))</f>
        <v>plays</v>
      </c>
      <c r="S1919" s="17">
        <f>(((K1919/60)/60)/24)+DATE(1970,1,1)</f>
        <v>41781.096203703702</v>
      </c>
      <c r="T1919" s="15">
        <f>(((J1919/60)/60)/24)+DATE(1970,1,1)</f>
        <v>41794.207638888889</v>
      </c>
      <c r="U1919" t="b">
        <f>AND(L1919,N1919)</f>
        <v>0</v>
      </c>
    </row>
    <row r="1920" spans="1:21" ht="20" customHeight="1" x14ac:dyDescent="0.35">
      <c r="A1920" s="13">
        <f>F1920/E1920</f>
        <v>1.1000000000000001</v>
      </c>
      <c r="B1920">
        <v>3514</v>
      </c>
      <c r="C1920" s="3" t="s">
        <v>3513</v>
      </c>
      <c r="D1920" s="3" t="s">
        <v>7624</v>
      </c>
      <c r="E1920" s="5">
        <v>500</v>
      </c>
      <c r="F1920" s="5">
        <v>550</v>
      </c>
      <c r="G1920" t="s">
        <v>8219</v>
      </c>
      <c r="H1920" t="s">
        <v>8224</v>
      </c>
      <c r="I1920" t="s">
        <v>8246</v>
      </c>
      <c r="J1920">
        <v>1422853140</v>
      </c>
      <c r="K1920">
        <v>1421439552</v>
      </c>
      <c r="L1920" t="b">
        <v>0</v>
      </c>
      <c r="M1920">
        <v>10</v>
      </c>
      <c r="N1920" t="b">
        <v>1</v>
      </c>
      <c r="O1920" t="s">
        <v>8271</v>
      </c>
      <c r="P1920" s="9">
        <f>IFERROR(F1920/M1920,"NULL")</f>
        <v>55</v>
      </c>
      <c r="Q1920" t="str">
        <f>LEFT(O1920,SEARCH("/",O1920,1)-1)</f>
        <v>theater</v>
      </c>
      <c r="R1920" t="str">
        <f>RIGHT(O1920,LEN(O1920)-SEARCH("/",O1920,1))</f>
        <v>plays</v>
      </c>
      <c r="S1920" s="17">
        <f>(((K1920/60)/60)/24)+DATE(1970,1,1)</f>
        <v>42020.846666666665</v>
      </c>
      <c r="T1920" s="15">
        <f>(((J1920/60)/60)/24)+DATE(1970,1,1)</f>
        <v>42037.207638888889</v>
      </c>
      <c r="U1920" t="b">
        <f>AND(L1920,N1920)</f>
        <v>0</v>
      </c>
    </row>
    <row r="1921" spans="1:21" ht="20" customHeight="1" x14ac:dyDescent="0.35">
      <c r="A1921" s="13">
        <f>F1921/E1921</f>
        <v>1.0266666666666666</v>
      </c>
      <c r="B1921">
        <v>3515</v>
      </c>
      <c r="C1921" s="3" t="s">
        <v>3514</v>
      </c>
      <c r="D1921" s="3" t="s">
        <v>7625</v>
      </c>
      <c r="E1921" s="5">
        <v>3000</v>
      </c>
      <c r="F1921" s="5">
        <v>3080</v>
      </c>
      <c r="G1921" t="s">
        <v>8219</v>
      </c>
      <c r="H1921" t="s">
        <v>8224</v>
      </c>
      <c r="I1921" t="s">
        <v>8246</v>
      </c>
      <c r="J1921">
        <v>1433097171</v>
      </c>
      <c r="K1921">
        <v>1430505171</v>
      </c>
      <c r="L1921" t="b">
        <v>0</v>
      </c>
      <c r="M1921">
        <v>46</v>
      </c>
      <c r="N1921" t="b">
        <v>1</v>
      </c>
      <c r="O1921" t="s">
        <v>8271</v>
      </c>
      <c r="P1921" s="9">
        <f>IFERROR(F1921/M1921,"NULL")</f>
        <v>66.956521739130437</v>
      </c>
      <c r="Q1921" t="str">
        <f>LEFT(O1921,SEARCH("/",O1921,1)-1)</f>
        <v>theater</v>
      </c>
      <c r="R1921" t="str">
        <f>RIGHT(O1921,LEN(O1921)-SEARCH("/",O1921,1))</f>
        <v>plays</v>
      </c>
      <c r="S1921" s="17">
        <f>(((K1921/60)/60)/24)+DATE(1970,1,1)</f>
        <v>42125.772812499999</v>
      </c>
      <c r="T1921" s="15">
        <f>(((J1921/60)/60)/24)+DATE(1970,1,1)</f>
        <v>42155.772812499999</v>
      </c>
      <c r="U1921" t="b">
        <f>AND(L1921,N1921)</f>
        <v>0</v>
      </c>
    </row>
    <row r="1922" spans="1:21" ht="20" customHeight="1" x14ac:dyDescent="0.35">
      <c r="A1922" s="13">
        <f>F1922/E1922</f>
        <v>1</v>
      </c>
      <c r="B1922">
        <v>3516</v>
      </c>
      <c r="C1922" s="3" t="s">
        <v>3515</v>
      </c>
      <c r="D1922" s="3" t="s">
        <v>7626</v>
      </c>
      <c r="E1922" s="5">
        <v>2500</v>
      </c>
      <c r="F1922" s="5">
        <v>2500</v>
      </c>
      <c r="G1922" t="s">
        <v>8219</v>
      </c>
      <c r="H1922" t="s">
        <v>8224</v>
      </c>
      <c r="I1922" t="s">
        <v>8246</v>
      </c>
      <c r="J1922">
        <v>1410145200</v>
      </c>
      <c r="K1922">
        <v>1407197670</v>
      </c>
      <c r="L1922" t="b">
        <v>0</v>
      </c>
      <c r="M1922">
        <v>11</v>
      </c>
      <c r="N1922" t="b">
        <v>1</v>
      </c>
      <c r="O1922" t="s">
        <v>8271</v>
      </c>
      <c r="P1922" s="9">
        <f>IFERROR(F1922/M1922,"NULL")</f>
        <v>227.27272727272728</v>
      </c>
      <c r="Q1922" t="str">
        <f>LEFT(O1922,SEARCH("/",O1922,1)-1)</f>
        <v>theater</v>
      </c>
      <c r="R1922" t="str">
        <f>RIGHT(O1922,LEN(O1922)-SEARCH("/",O1922,1))</f>
        <v>plays</v>
      </c>
      <c r="S1922" s="17">
        <f>(((K1922/60)/60)/24)+DATE(1970,1,1)</f>
        <v>41856.010069444441</v>
      </c>
      <c r="T1922" s="15">
        <f>(((J1922/60)/60)/24)+DATE(1970,1,1)</f>
        <v>41890.125</v>
      </c>
      <c r="U1922" t="b">
        <f>AND(L1922,N1922)</f>
        <v>0</v>
      </c>
    </row>
    <row r="1923" spans="1:21" ht="20" customHeight="1" x14ac:dyDescent="0.35">
      <c r="A1923" s="13">
        <f>F1923/E1923</f>
        <v>1</v>
      </c>
      <c r="B1923">
        <v>3517</v>
      </c>
      <c r="C1923" s="3" t="s">
        <v>3516</v>
      </c>
      <c r="D1923" s="3" t="s">
        <v>7627</v>
      </c>
      <c r="E1923" s="5">
        <v>4000</v>
      </c>
      <c r="F1923" s="5">
        <v>4000</v>
      </c>
      <c r="G1923" t="s">
        <v>8219</v>
      </c>
      <c r="H1923" t="s">
        <v>8225</v>
      </c>
      <c r="I1923" t="s">
        <v>8247</v>
      </c>
      <c r="J1923">
        <v>1404471600</v>
      </c>
      <c r="K1923">
        <v>1401910634</v>
      </c>
      <c r="L1923" t="b">
        <v>0</v>
      </c>
      <c r="M1923">
        <v>13</v>
      </c>
      <c r="N1923" t="b">
        <v>1</v>
      </c>
      <c r="O1923" t="s">
        <v>8271</v>
      </c>
      <c r="P1923" s="9">
        <f>IFERROR(F1923/M1923,"NULL")</f>
        <v>307.69230769230768</v>
      </c>
      <c r="Q1923" t="str">
        <f>LEFT(O1923,SEARCH("/",O1923,1)-1)</f>
        <v>theater</v>
      </c>
      <c r="R1923" t="str">
        <f>RIGHT(O1923,LEN(O1923)-SEARCH("/",O1923,1))</f>
        <v>plays</v>
      </c>
      <c r="S1923" s="17">
        <f>(((K1923/60)/60)/24)+DATE(1970,1,1)</f>
        <v>41794.817523148151</v>
      </c>
      <c r="T1923" s="15">
        <f>(((J1923/60)/60)/24)+DATE(1970,1,1)</f>
        <v>41824.458333333336</v>
      </c>
      <c r="U1923" t="b">
        <f>AND(L1923,N1923)</f>
        <v>0</v>
      </c>
    </row>
    <row r="1924" spans="1:21" ht="20" customHeight="1" x14ac:dyDescent="0.35">
      <c r="A1924" s="13">
        <f>F1924/E1924</f>
        <v>1.10046</v>
      </c>
      <c r="B1924">
        <v>3518</v>
      </c>
      <c r="C1924" s="3" t="s">
        <v>3517</v>
      </c>
      <c r="D1924" s="3" t="s">
        <v>7628</v>
      </c>
      <c r="E1924" s="5">
        <v>1500</v>
      </c>
      <c r="F1924" s="5">
        <v>1650.69</v>
      </c>
      <c r="G1924" t="s">
        <v>8219</v>
      </c>
      <c r="H1924" t="s">
        <v>8224</v>
      </c>
      <c r="I1924" t="s">
        <v>8246</v>
      </c>
      <c r="J1924">
        <v>1412259660</v>
      </c>
      <c r="K1924">
        <v>1410461299</v>
      </c>
      <c r="L1924" t="b">
        <v>0</v>
      </c>
      <c r="M1924">
        <v>33</v>
      </c>
      <c r="N1924" t="b">
        <v>1</v>
      </c>
      <c r="O1924" t="s">
        <v>8271</v>
      </c>
      <c r="P1924" s="9">
        <f>IFERROR(F1924/M1924,"NULL")</f>
        <v>50.020909090909093</v>
      </c>
      <c r="Q1924" t="str">
        <f>LEFT(O1924,SEARCH("/",O1924,1)-1)</f>
        <v>theater</v>
      </c>
      <c r="R1924" t="str">
        <f>RIGHT(O1924,LEN(O1924)-SEARCH("/",O1924,1))</f>
        <v>plays</v>
      </c>
      <c r="S1924" s="17">
        <f>(((K1924/60)/60)/24)+DATE(1970,1,1)</f>
        <v>41893.783553240741</v>
      </c>
      <c r="T1924" s="15">
        <f>(((J1924/60)/60)/24)+DATE(1970,1,1)</f>
        <v>41914.597916666666</v>
      </c>
      <c r="U1924" t="b">
        <f>AND(L1924,N1924)</f>
        <v>0</v>
      </c>
    </row>
    <row r="1925" spans="1:21" ht="20" customHeight="1" x14ac:dyDescent="0.35">
      <c r="A1925" s="13">
        <f>F1925/E1925</f>
        <v>1.0135000000000001</v>
      </c>
      <c r="B1925">
        <v>3519</v>
      </c>
      <c r="C1925" s="3" t="s">
        <v>3518</v>
      </c>
      <c r="D1925" s="3" t="s">
        <v>7629</v>
      </c>
      <c r="E1925" s="5">
        <v>2000</v>
      </c>
      <c r="F1925" s="5">
        <v>2027</v>
      </c>
      <c r="G1925" t="s">
        <v>8219</v>
      </c>
      <c r="H1925" t="s">
        <v>8225</v>
      </c>
      <c r="I1925" t="s">
        <v>8247</v>
      </c>
      <c r="J1925">
        <v>1425478950</v>
      </c>
      <c r="K1925">
        <v>1422886950</v>
      </c>
      <c r="L1925" t="b">
        <v>0</v>
      </c>
      <c r="M1925">
        <v>28</v>
      </c>
      <c r="N1925" t="b">
        <v>1</v>
      </c>
      <c r="O1925" t="s">
        <v>8271</v>
      </c>
      <c r="P1925" s="9">
        <f>IFERROR(F1925/M1925,"NULL")</f>
        <v>72.392857142857139</v>
      </c>
      <c r="Q1925" t="str">
        <f>LEFT(O1925,SEARCH("/",O1925,1)-1)</f>
        <v>theater</v>
      </c>
      <c r="R1925" t="str">
        <f>RIGHT(O1925,LEN(O1925)-SEARCH("/",O1925,1))</f>
        <v>plays</v>
      </c>
      <c r="S1925" s="17">
        <f>(((K1925/60)/60)/24)+DATE(1970,1,1)</f>
        <v>42037.598958333328</v>
      </c>
      <c r="T1925" s="15">
        <f>(((J1925/60)/60)/24)+DATE(1970,1,1)</f>
        <v>42067.598958333328</v>
      </c>
      <c r="U1925" t="b">
        <f>AND(L1925,N1925)</f>
        <v>0</v>
      </c>
    </row>
    <row r="1926" spans="1:21" ht="20" customHeight="1" x14ac:dyDescent="0.35">
      <c r="A1926" s="13">
        <f>F1926/E1926</f>
        <v>1.0075000000000001</v>
      </c>
      <c r="B1926">
        <v>3520</v>
      </c>
      <c r="C1926" s="3" t="s">
        <v>3519</v>
      </c>
      <c r="D1926" s="3" t="s">
        <v>7630</v>
      </c>
      <c r="E1926" s="5">
        <v>2000</v>
      </c>
      <c r="F1926" s="5">
        <v>2015</v>
      </c>
      <c r="G1926" t="s">
        <v>8219</v>
      </c>
      <c r="H1926" t="s">
        <v>8225</v>
      </c>
      <c r="I1926" t="s">
        <v>8247</v>
      </c>
      <c r="J1926">
        <v>1441547220</v>
      </c>
      <c r="K1926">
        <v>1439322412</v>
      </c>
      <c r="L1926" t="b">
        <v>0</v>
      </c>
      <c r="M1926">
        <v>21</v>
      </c>
      <c r="N1926" t="b">
        <v>1</v>
      </c>
      <c r="O1926" t="s">
        <v>8271</v>
      </c>
      <c r="P1926" s="9">
        <f>IFERROR(F1926/M1926,"NULL")</f>
        <v>95.952380952380949</v>
      </c>
      <c r="Q1926" t="str">
        <f>LEFT(O1926,SEARCH("/",O1926,1)-1)</f>
        <v>theater</v>
      </c>
      <c r="R1926" t="str">
        <f>RIGHT(O1926,LEN(O1926)-SEARCH("/",O1926,1))</f>
        <v>plays</v>
      </c>
      <c r="S1926" s="17">
        <f>(((K1926/60)/60)/24)+DATE(1970,1,1)</f>
        <v>42227.824212962965</v>
      </c>
      <c r="T1926" s="15">
        <f>(((J1926/60)/60)/24)+DATE(1970,1,1)</f>
        <v>42253.57430555555</v>
      </c>
      <c r="U1926" t="b">
        <f>AND(L1926,N1926)</f>
        <v>0</v>
      </c>
    </row>
    <row r="1927" spans="1:21" ht="20" customHeight="1" x14ac:dyDescent="0.35">
      <c r="A1927" s="13">
        <f>F1927/E1927</f>
        <v>1.6942857142857144</v>
      </c>
      <c r="B1927">
        <v>3521</v>
      </c>
      <c r="C1927" s="3" t="s">
        <v>3520</v>
      </c>
      <c r="D1927" s="3" t="s">
        <v>7631</v>
      </c>
      <c r="E1927" s="5">
        <v>350</v>
      </c>
      <c r="F1927" s="5">
        <v>593</v>
      </c>
      <c r="G1927" t="s">
        <v>8219</v>
      </c>
      <c r="H1927" t="s">
        <v>8224</v>
      </c>
      <c r="I1927" t="s">
        <v>8246</v>
      </c>
      <c r="J1927">
        <v>1411980020</v>
      </c>
      <c r="K1927">
        <v>1409388020</v>
      </c>
      <c r="L1927" t="b">
        <v>0</v>
      </c>
      <c r="M1927">
        <v>13</v>
      </c>
      <c r="N1927" t="b">
        <v>1</v>
      </c>
      <c r="O1927" t="s">
        <v>8271</v>
      </c>
      <c r="P1927" s="9">
        <f>IFERROR(F1927/M1927,"NULL")</f>
        <v>45.615384615384613</v>
      </c>
      <c r="Q1927" t="str">
        <f>LEFT(O1927,SEARCH("/",O1927,1)-1)</f>
        <v>theater</v>
      </c>
      <c r="R1927" t="str">
        <f>RIGHT(O1927,LEN(O1927)-SEARCH("/",O1927,1))</f>
        <v>plays</v>
      </c>
      <c r="S1927" s="17">
        <f>(((K1927/60)/60)/24)+DATE(1970,1,1)</f>
        <v>41881.361342592594</v>
      </c>
      <c r="T1927" s="15">
        <f>(((J1927/60)/60)/24)+DATE(1970,1,1)</f>
        <v>41911.361342592594</v>
      </c>
      <c r="U1927" t="b">
        <f>AND(L1927,N1927)</f>
        <v>0</v>
      </c>
    </row>
    <row r="1928" spans="1:21" ht="20" customHeight="1" x14ac:dyDescent="0.35">
      <c r="A1928" s="13">
        <f>F1928/E1928</f>
        <v>1</v>
      </c>
      <c r="B1928">
        <v>3522</v>
      </c>
      <c r="C1928" s="3" t="s">
        <v>3521</v>
      </c>
      <c r="D1928" s="3" t="s">
        <v>7632</v>
      </c>
      <c r="E1928" s="5">
        <v>1395</v>
      </c>
      <c r="F1928" s="5">
        <v>1395</v>
      </c>
      <c r="G1928" t="s">
        <v>8219</v>
      </c>
      <c r="H1928" t="s">
        <v>8225</v>
      </c>
      <c r="I1928" t="s">
        <v>8247</v>
      </c>
      <c r="J1928">
        <v>1442311560</v>
      </c>
      <c r="K1928">
        <v>1439924246</v>
      </c>
      <c r="L1928" t="b">
        <v>0</v>
      </c>
      <c r="M1928">
        <v>34</v>
      </c>
      <c r="N1928" t="b">
        <v>1</v>
      </c>
      <c r="O1928" t="s">
        <v>8271</v>
      </c>
      <c r="P1928" s="9">
        <f>IFERROR(F1928/M1928,"NULL")</f>
        <v>41.029411764705884</v>
      </c>
      <c r="Q1928" t="str">
        <f>LEFT(O1928,SEARCH("/",O1928,1)-1)</f>
        <v>theater</v>
      </c>
      <c r="R1928" t="str">
        <f>RIGHT(O1928,LEN(O1928)-SEARCH("/",O1928,1))</f>
        <v>plays</v>
      </c>
      <c r="S1928" s="17">
        <f>(((K1928/60)/60)/24)+DATE(1970,1,1)</f>
        <v>42234.789884259255</v>
      </c>
      <c r="T1928" s="15">
        <f>(((J1928/60)/60)/24)+DATE(1970,1,1)</f>
        <v>42262.420833333337</v>
      </c>
      <c r="U1928" t="b">
        <f>AND(L1928,N1928)</f>
        <v>0</v>
      </c>
    </row>
    <row r="1929" spans="1:21" ht="20" customHeight="1" x14ac:dyDescent="0.35">
      <c r="A1929" s="13">
        <f>F1929/E1929</f>
        <v>1.1365000000000001</v>
      </c>
      <c r="B1929">
        <v>3523</v>
      </c>
      <c r="C1929" s="3" t="s">
        <v>3522</v>
      </c>
      <c r="D1929" s="3" t="s">
        <v>7633</v>
      </c>
      <c r="E1929" s="5">
        <v>4000</v>
      </c>
      <c r="F1929" s="5">
        <v>4546</v>
      </c>
      <c r="G1929" t="s">
        <v>8219</v>
      </c>
      <c r="H1929" t="s">
        <v>8225</v>
      </c>
      <c r="I1929" t="s">
        <v>8247</v>
      </c>
      <c r="J1929">
        <v>1474844400</v>
      </c>
      <c r="K1929">
        <v>1469871148</v>
      </c>
      <c r="L1929" t="b">
        <v>0</v>
      </c>
      <c r="M1929">
        <v>80</v>
      </c>
      <c r="N1929" t="b">
        <v>1</v>
      </c>
      <c r="O1929" t="s">
        <v>8271</v>
      </c>
      <c r="P1929" s="9">
        <f>IFERROR(F1929/M1929,"NULL")</f>
        <v>56.825000000000003</v>
      </c>
      <c r="Q1929" t="str">
        <f>LEFT(O1929,SEARCH("/",O1929,1)-1)</f>
        <v>theater</v>
      </c>
      <c r="R1929" t="str">
        <f>RIGHT(O1929,LEN(O1929)-SEARCH("/",O1929,1))</f>
        <v>plays</v>
      </c>
      <c r="S1929" s="17">
        <f>(((K1929/60)/60)/24)+DATE(1970,1,1)</f>
        <v>42581.397546296299</v>
      </c>
      <c r="T1929" s="15">
        <f>(((J1929/60)/60)/24)+DATE(1970,1,1)</f>
        <v>42638.958333333328</v>
      </c>
      <c r="U1929" t="b">
        <f>AND(L1929,N1929)</f>
        <v>0</v>
      </c>
    </row>
    <row r="1930" spans="1:21" ht="20" customHeight="1" x14ac:dyDescent="0.35">
      <c r="A1930" s="13">
        <f>F1930/E1930</f>
        <v>1.0156000000000001</v>
      </c>
      <c r="B1930">
        <v>3524</v>
      </c>
      <c r="C1930" s="3" t="s">
        <v>3523</v>
      </c>
      <c r="D1930" s="3" t="s">
        <v>7634</v>
      </c>
      <c r="E1930" s="5">
        <v>10000</v>
      </c>
      <c r="F1930" s="5">
        <v>10156</v>
      </c>
      <c r="G1930" t="s">
        <v>8219</v>
      </c>
      <c r="H1930" t="s">
        <v>8224</v>
      </c>
      <c r="I1930" t="s">
        <v>8246</v>
      </c>
      <c r="J1930">
        <v>1410580800</v>
      </c>
      <c r="K1930">
        <v>1409336373</v>
      </c>
      <c r="L1930" t="b">
        <v>0</v>
      </c>
      <c r="M1930">
        <v>74</v>
      </c>
      <c r="N1930" t="b">
        <v>1</v>
      </c>
      <c r="O1930" t="s">
        <v>8271</v>
      </c>
      <c r="P1930" s="9">
        <f>IFERROR(F1930/M1930,"NULL")</f>
        <v>137.24324324324326</v>
      </c>
      <c r="Q1930" t="str">
        <f>LEFT(O1930,SEARCH("/",O1930,1)-1)</f>
        <v>theater</v>
      </c>
      <c r="R1930" t="str">
        <f>RIGHT(O1930,LEN(O1930)-SEARCH("/",O1930,1))</f>
        <v>plays</v>
      </c>
      <c r="S1930" s="17">
        <f>(((K1930/60)/60)/24)+DATE(1970,1,1)</f>
        <v>41880.76357638889</v>
      </c>
      <c r="T1930" s="15">
        <f>(((J1930/60)/60)/24)+DATE(1970,1,1)</f>
        <v>41895.166666666664</v>
      </c>
      <c r="U1930" t="b">
        <f>AND(L1930,N1930)</f>
        <v>0</v>
      </c>
    </row>
    <row r="1931" spans="1:21" ht="20" customHeight="1" x14ac:dyDescent="0.35">
      <c r="A1931" s="13">
        <f>F1931/E1931</f>
        <v>1.06</v>
      </c>
      <c r="B1931">
        <v>3525</v>
      </c>
      <c r="C1931" s="3" t="s">
        <v>3524</v>
      </c>
      <c r="D1931" s="3" t="s">
        <v>7635</v>
      </c>
      <c r="E1931" s="5">
        <v>500</v>
      </c>
      <c r="F1931" s="5">
        <v>530</v>
      </c>
      <c r="G1931" t="s">
        <v>8219</v>
      </c>
      <c r="H1931" t="s">
        <v>8224</v>
      </c>
      <c r="I1931" t="s">
        <v>8246</v>
      </c>
      <c r="J1931">
        <v>1439136000</v>
      </c>
      <c r="K1931">
        <v>1438188106</v>
      </c>
      <c r="L1931" t="b">
        <v>0</v>
      </c>
      <c r="M1931">
        <v>7</v>
      </c>
      <c r="N1931" t="b">
        <v>1</v>
      </c>
      <c r="O1931" t="s">
        <v>8271</v>
      </c>
      <c r="P1931" s="9">
        <f>IFERROR(F1931/M1931,"NULL")</f>
        <v>75.714285714285708</v>
      </c>
      <c r="Q1931" t="str">
        <f>LEFT(O1931,SEARCH("/",O1931,1)-1)</f>
        <v>theater</v>
      </c>
      <c r="R1931" t="str">
        <f>RIGHT(O1931,LEN(O1931)-SEARCH("/",O1931,1))</f>
        <v>plays</v>
      </c>
      <c r="S1931" s="17">
        <f>(((K1931/60)/60)/24)+DATE(1970,1,1)</f>
        <v>42214.6956712963</v>
      </c>
      <c r="T1931" s="15">
        <f>(((J1931/60)/60)/24)+DATE(1970,1,1)</f>
        <v>42225.666666666672</v>
      </c>
      <c r="U1931" t="b">
        <f>AND(L1931,N1931)</f>
        <v>0</v>
      </c>
    </row>
    <row r="1932" spans="1:21" ht="20" customHeight="1" x14ac:dyDescent="0.35">
      <c r="A1932" s="13">
        <f>F1932/E1932</f>
        <v>1.02</v>
      </c>
      <c r="B1932">
        <v>3526</v>
      </c>
      <c r="C1932" s="3" t="s">
        <v>3525</v>
      </c>
      <c r="D1932" s="3" t="s">
        <v>7636</v>
      </c>
      <c r="E1932" s="5">
        <v>3300</v>
      </c>
      <c r="F1932" s="5">
        <v>3366</v>
      </c>
      <c r="G1932" t="s">
        <v>8219</v>
      </c>
      <c r="H1932" t="s">
        <v>8224</v>
      </c>
      <c r="I1932" t="s">
        <v>8246</v>
      </c>
      <c r="J1932">
        <v>1461823140</v>
      </c>
      <c r="K1932">
        <v>1459411371</v>
      </c>
      <c r="L1932" t="b">
        <v>0</v>
      </c>
      <c r="M1932">
        <v>34</v>
      </c>
      <c r="N1932" t="b">
        <v>1</v>
      </c>
      <c r="O1932" t="s">
        <v>8271</v>
      </c>
      <c r="P1932" s="9">
        <f>IFERROR(F1932/M1932,"NULL")</f>
        <v>99</v>
      </c>
      <c r="Q1932" t="str">
        <f>LEFT(O1932,SEARCH("/",O1932,1)-1)</f>
        <v>theater</v>
      </c>
      <c r="R1932" t="str">
        <f>RIGHT(O1932,LEN(O1932)-SEARCH("/",O1932,1))</f>
        <v>plays</v>
      </c>
      <c r="S1932" s="17">
        <f>(((K1932/60)/60)/24)+DATE(1970,1,1)</f>
        <v>42460.335312499999</v>
      </c>
      <c r="T1932" s="15">
        <f>(((J1932/60)/60)/24)+DATE(1970,1,1)</f>
        <v>42488.249305555553</v>
      </c>
      <c r="U1932" t="b">
        <f>AND(L1932,N1932)</f>
        <v>0</v>
      </c>
    </row>
    <row r="1933" spans="1:21" ht="20" customHeight="1" x14ac:dyDescent="0.35">
      <c r="A1933" s="13">
        <f>F1933/E1933</f>
        <v>1.1691666666666667</v>
      </c>
      <c r="B1933">
        <v>3527</v>
      </c>
      <c r="C1933" s="3" t="s">
        <v>3526</v>
      </c>
      <c r="D1933" s="3" t="s">
        <v>7637</v>
      </c>
      <c r="E1933" s="5">
        <v>6000</v>
      </c>
      <c r="F1933" s="5">
        <v>7015</v>
      </c>
      <c r="G1933" t="s">
        <v>8219</v>
      </c>
      <c r="H1933" t="s">
        <v>8224</v>
      </c>
      <c r="I1933" t="s">
        <v>8246</v>
      </c>
      <c r="J1933">
        <v>1436587140</v>
      </c>
      <c r="K1933">
        <v>1434069205</v>
      </c>
      <c r="L1933" t="b">
        <v>0</v>
      </c>
      <c r="M1933">
        <v>86</v>
      </c>
      <c r="N1933" t="b">
        <v>1</v>
      </c>
      <c r="O1933" t="s">
        <v>8271</v>
      </c>
      <c r="P1933" s="9">
        <f>IFERROR(F1933/M1933,"NULL")</f>
        <v>81.569767441860463</v>
      </c>
      <c r="Q1933" t="str">
        <f>LEFT(O1933,SEARCH("/",O1933,1)-1)</f>
        <v>theater</v>
      </c>
      <c r="R1933" t="str">
        <f>RIGHT(O1933,LEN(O1933)-SEARCH("/",O1933,1))</f>
        <v>plays</v>
      </c>
      <c r="S1933" s="17">
        <f>(((K1933/60)/60)/24)+DATE(1970,1,1)</f>
        <v>42167.023206018523</v>
      </c>
      <c r="T1933" s="15">
        <f>(((J1933/60)/60)/24)+DATE(1970,1,1)</f>
        <v>42196.165972222225</v>
      </c>
      <c r="U1933" t="b">
        <f>AND(L1933,N1933)</f>
        <v>0</v>
      </c>
    </row>
    <row r="1934" spans="1:21" ht="20" customHeight="1" x14ac:dyDescent="0.35">
      <c r="A1934" s="13">
        <f>F1934/E1934</f>
        <v>1.0115151515151515</v>
      </c>
      <c r="B1934">
        <v>3528</v>
      </c>
      <c r="C1934" s="3" t="s">
        <v>3527</v>
      </c>
      <c r="D1934" s="3" t="s">
        <v>7638</v>
      </c>
      <c r="E1934" s="5">
        <v>1650</v>
      </c>
      <c r="F1934" s="5">
        <v>1669</v>
      </c>
      <c r="G1934" t="s">
        <v>8219</v>
      </c>
      <c r="H1934" t="s">
        <v>8225</v>
      </c>
      <c r="I1934" t="s">
        <v>8247</v>
      </c>
      <c r="J1934">
        <v>1484740918</v>
      </c>
      <c r="K1934">
        <v>1483012918</v>
      </c>
      <c r="L1934" t="b">
        <v>0</v>
      </c>
      <c r="M1934">
        <v>37</v>
      </c>
      <c r="N1934" t="b">
        <v>1</v>
      </c>
      <c r="O1934" t="s">
        <v>8271</v>
      </c>
      <c r="P1934" s="9">
        <f>IFERROR(F1934/M1934,"NULL")</f>
        <v>45.108108108108105</v>
      </c>
      <c r="Q1934" t="str">
        <f>LEFT(O1934,SEARCH("/",O1934,1)-1)</f>
        <v>theater</v>
      </c>
      <c r="R1934" t="str">
        <f>RIGHT(O1934,LEN(O1934)-SEARCH("/",O1934,1))</f>
        <v>plays</v>
      </c>
      <c r="S1934" s="17">
        <f>(((K1934/60)/60)/24)+DATE(1970,1,1)</f>
        <v>42733.50136574074</v>
      </c>
      <c r="T1934" s="15">
        <f>(((J1934/60)/60)/24)+DATE(1970,1,1)</f>
        <v>42753.50136574074</v>
      </c>
      <c r="U1934" t="b">
        <f>AND(L1934,N1934)</f>
        <v>0</v>
      </c>
    </row>
    <row r="1935" spans="1:21" ht="20" customHeight="1" x14ac:dyDescent="0.35">
      <c r="A1935" s="13">
        <f>F1935/E1935</f>
        <v>1.32</v>
      </c>
      <c r="B1935">
        <v>3529</v>
      </c>
      <c r="C1935" s="3" t="s">
        <v>3528</v>
      </c>
      <c r="D1935" s="3" t="s">
        <v>7639</v>
      </c>
      <c r="E1935" s="5">
        <v>500</v>
      </c>
      <c r="F1935" s="5">
        <v>660</v>
      </c>
      <c r="G1935" t="s">
        <v>8219</v>
      </c>
      <c r="H1935" t="s">
        <v>8224</v>
      </c>
      <c r="I1935" t="s">
        <v>8246</v>
      </c>
      <c r="J1935">
        <v>1436749200</v>
      </c>
      <c r="K1935">
        <v>1434997018</v>
      </c>
      <c r="L1935" t="b">
        <v>0</v>
      </c>
      <c r="M1935">
        <v>18</v>
      </c>
      <c r="N1935" t="b">
        <v>1</v>
      </c>
      <c r="O1935" t="s">
        <v>8271</v>
      </c>
      <c r="P1935" s="9">
        <f>IFERROR(F1935/M1935,"NULL")</f>
        <v>36.666666666666664</v>
      </c>
      <c r="Q1935" t="str">
        <f>LEFT(O1935,SEARCH("/",O1935,1)-1)</f>
        <v>theater</v>
      </c>
      <c r="R1935" t="str">
        <f>RIGHT(O1935,LEN(O1935)-SEARCH("/",O1935,1))</f>
        <v>plays</v>
      </c>
      <c r="S1935" s="17">
        <f>(((K1935/60)/60)/24)+DATE(1970,1,1)</f>
        <v>42177.761782407411</v>
      </c>
      <c r="T1935" s="15">
        <f>(((J1935/60)/60)/24)+DATE(1970,1,1)</f>
        <v>42198.041666666672</v>
      </c>
      <c r="U1935" t="b">
        <f>AND(L1935,N1935)</f>
        <v>0</v>
      </c>
    </row>
    <row r="1936" spans="1:21" ht="20" customHeight="1" x14ac:dyDescent="0.35">
      <c r="A1936" s="13">
        <f>F1936/E1936</f>
        <v>1</v>
      </c>
      <c r="B1936">
        <v>3530</v>
      </c>
      <c r="C1936" s="3" t="s">
        <v>3529</v>
      </c>
      <c r="D1936" s="3" t="s">
        <v>7640</v>
      </c>
      <c r="E1936" s="5">
        <v>2750</v>
      </c>
      <c r="F1936" s="5">
        <v>2750</v>
      </c>
      <c r="G1936" t="s">
        <v>8219</v>
      </c>
      <c r="H1936" t="s">
        <v>8225</v>
      </c>
      <c r="I1936" t="s">
        <v>8247</v>
      </c>
      <c r="J1936">
        <v>1460318400</v>
      </c>
      <c r="K1936">
        <v>1457881057</v>
      </c>
      <c r="L1936" t="b">
        <v>0</v>
      </c>
      <c r="M1936">
        <v>22</v>
      </c>
      <c r="N1936" t="b">
        <v>1</v>
      </c>
      <c r="O1936" t="s">
        <v>8271</v>
      </c>
      <c r="P1936" s="9">
        <f>IFERROR(F1936/M1936,"NULL")</f>
        <v>125</v>
      </c>
      <c r="Q1936" t="str">
        <f>LEFT(O1936,SEARCH("/",O1936,1)-1)</f>
        <v>theater</v>
      </c>
      <c r="R1936" t="str">
        <f>RIGHT(O1936,LEN(O1936)-SEARCH("/",O1936,1))</f>
        <v>plays</v>
      </c>
      <c r="S1936" s="17">
        <f>(((K1936/60)/60)/24)+DATE(1970,1,1)</f>
        <v>42442.623344907406</v>
      </c>
      <c r="T1936" s="15">
        <f>(((J1936/60)/60)/24)+DATE(1970,1,1)</f>
        <v>42470.833333333328</v>
      </c>
      <c r="U1936" t="b">
        <f>AND(L1936,N1936)</f>
        <v>0</v>
      </c>
    </row>
    <row r="1937" spans="1:21" ht="20" customHeight="1" x14ac:dyDescent="0.35">
      <c r="A1937" s="13">
        <f>F1937/E1937</f>
        <v>1.28</v>
      </c>
      <c r="B1937">
        <v>3531</v>
      </c>
      <c r="C1937" s="3" t="s">
        <v>3530</v>
      </c>
      <c r="D1937" s="3" t="s">
        <v>7641</v>
      </c>
      <c r="E1937" s="5">
        <v>1000</v>
      </c>
      <c r="F1937" s="5">
        <v>1280</v>
      </c>
      <c r="G1937" t="s">
        <v>8219</v>
      </c>
      <c r="H1937" t="s">
        <v>8224</v>
      </c>
      <c r="I1937" t="s">
        <v>8246</v>
      </c>
      <c r="J1937">
        <v>1467301334</v>
      </c>
      <c r="K1937">
        <v>1464709334</v>
      </c>
      <c r="L1937" t="b">
        <v>0</v>
      </c>
      <c r="M1937">
        <v>26</v>
      </c>
      <c r="N1937" t="b">
        <v>1</v>
      </c>
      <c r="O1937" t="s">
        <v>8271</v>
      </c>
      <c r="P1937" s="9">
        <f>IFERROR(F1937/M1937,"NULL")</f>
        <v>49.230769230769234</v>
      </c>
      <c r="Q1937" t="str">
        <f>LEFT(O1937,SEARCH("/",O1937,1)-1)</f>
        <v>theater</v>
      </c>
      <c r="R1937" t="str">
        <f>RIGHT(O1937,LEN(O1937)-SEARCH("/",O1937,1))</f>
        <v>plays</v>
      </c>
      <c r="S1937" s="17">
        <f>(((K1937/60)/60)/24)+DATE(1970,1,1)</f>
        <v>42521.654328703706</v>
      </c>
      <c r="T1937" s="15">
        <f>(((J1937/60)/60)/24)+DATE(1970,1,1)</f>
        <v>42551.654328703706</v>
      </c>
      <c r="U1937" t="b">
        <f>AND(L1937,N1937)</f>
        <v>0</v>
      </c>
    </row>
    <row r="1938" spans="1:21" ht="20" customHeight="1" x14ac:dyDescent="0.35">
      <c r="A1938" s="13">
        <f>F1938/E1938</f>
        <v>1.1895833333333334</v>
      </c>
      <c r="B1938">
        <v>3532</v>
      </c>
      <c r="C1938" s="3" t="s">
        <v>3531</v>
      </c>
      <c r="D1938" s="3" t="s">
        <v>7642</v>
      </c>
      <c r="E1938" s="5">
        <v>960</v>
      </c>
      <c r="F1938" s="5">
        <v>1142</v>
      </c>
      <c r="G1938" t="s">
        <v>8219</v>
      </c>
      <c r="H1938" t="s">
        <v>8224</v>
      </c>
      <c r="I1938" t="s">
        <v>8246</v>
      </c>
      <c r="J1938">
        <v>1411012740</v>
      </c>
      <c r="K1938">
        <v>1409667827</v>
      </c>
      <c r="L1938" t="b">
        <v>0</v>
      </c>
      <c r="M1938">
        <v>27</v>
      </c>
      <c r="N1938" t="b">
        <v>1</v>
      </c>
      <c r="O1938" t="s">
        <v>8271</v>
      </c>
      <c r="P1938" s="9">
        <f>IFERROR(F1938/M1938,"NULL")</f>
        <v>42.296296296296298</v>
      </c>
      <c r="Q1938" t="str">
        <f>LEFT(O1938,SEARCH("/",O1938,1)-1)</f>
        <v>theater</v>
      </c>
      <c r="R1938" t="str">
        <f>RIGHT(O1938,LEN(O1938)-SEARCH("/",O1938,1))</f>
        <v>plays</v>
      </c>
      <c r="S1938" s="17">
        <f>(((K1938/60)/60)/24)+DATE(1970,1,1)</f>
        <v>41884.599849537037</v>
      </c>
      <c r="T1938" s="15">
        <f>(((J1938/60)/60)/24)+DATE(1970,1,1)</f>
        <v>41900.165972222225</v>
      </c>
      <c r="U1938" t="b">
        <f>AND(L1938,N1938)</f>
        <v>0</v>
      </c>
    </row>
    <row r="1939" spans="1:21" ht="20" customHeight="1" x14ac:dyDescent="0.35">
      <c r="A1939" s="13">
        <f>F1939/E1939</f>
        <v>1.262</v>
      </c>
      <c r="B1939">
        <v>3533</v>
      </c>
      <c r="C1939" s="3" t="s">
        <v>3532</v>
      </c>
      <c r="D1939" s="3" t="s">
        <v>7643</v>
      </c>
      <c r="E1939" s="5">
        <v>500</v>
      </c>
      <c r="F1939" s="5">
        <v>631</v>
      </c>
      <c r="G1939" t="s">
        <v>8219</v>
      </c>
      <c r="H1939" t="s">
        <v>8224</v>
      </c>
      <c r="I1939" t="s">
        <v>8246</v>
      </c>
      <c r="J1939">
        <v>1447269367</v>
      </c>
      <c r="K1939">
        <v>1444673767</v>
      </c>
      <c r="L1939" t="b">
        <v>0</v>
      </c>
      <c r="M1939">
        <v>8</v>
      </c>
      <c r="N1939" t="b">
        <v>1</v>
      </c>
      <c r="O1939" t="s">
        <v>8271</v>
      </c>
      <c r="P1939" s="9">
        <f>IFERROR(F1939/M1939,"NULL")</f>
        <v>78.875</v>
      </c>
      <c r="Q1939" t="str">
        <f>LEFT(O1939,SEARCH("/",O1939,1)-1)</f>
        <v>theater</v>
      </c>
      <c r="R1939" t="str">
        <f>RIGHT(O1939,LEN(O1939)-SEARCH("/",O1939,1))</f>
        <v>plays</v>
      </c>
      <c r="S1939" s="17">
        <f>(((K1939/60)/60)/24)+DATE(1970,1,1)</f>
        <v>42289.761192129634</v>
      </c>
      <c r="T1939" s="15">
        <f>(((J1939/60)/60)/24)+DATE(1970,1,1)</f>
        <v>42319.802858796291</v>
      </c>
      <c r="U1939" t="b">
        <f>AND(L1939,N1939)</f>
        <v>0</v>
      </c>
    </row>
    <row r="1940" spans="1:21" ht="20" customHeight="1" x14ac:dyDescent="0.35">
      <c r="A1940" s="13">
        <f>F1940/E1940</f>
        <v>1.5620000000000001</v>
      </c>
      <c r="B1940">
        <v>3534</v>
      </c>
      <c r="C1940" s="3" t="s">
        <v>3533</v>
      </c>
      <c r="D1940" s="3" t="s">
        <v>7644</v>
      </c>
      <c r="E1940" s="5">
        <v>5000</v>
      </c>
      <c r="F1940" s="5">
        <v>7810</v>
      </c>
      <c r="G1940" t="s">
        <v>8219</v>
      </c>
      <c r="H1940" t="s">
        <v>8224</v>
      </c>
      <c r="I1940" t="s">
        <v>8246</v>
      </c>
      <c r="J1940">
        <v>1443711623</v>
      </c>
      <c r="K1940">
        <v>1440687623</v>
      </c>
      <c r="L1940" t="b">
        <v>0</v>
      </c>
      <c r="M1940">
        <v>204</v>
      </c>
      <c r="N1940" t="b">
        <v>1</v>
      </c>
      <c r="O1940" t="s">
        <v>8271</v>
      </c>
      <c r="P1940" s="9">
        <f>IFERROR(F1940/M1940,"NULL")</f>
        <v>38.284313725490193</v>
      </c>
      <c r="Q1940" t="str">
        <f>LEFT(O1940,SEARCH("/",O1940,1)-1)</f>
        <v>theater</v>
      </c>
      <c r="R1940" t="str">
        <f>RIGHT(O1940,LEN(O1940)-SEARCH("/",O1940,1))</f>
        <v>plays</v>
      </c>
      <c r="S1940" s="17">
        <f>(((K1940/60)/60)/24)+DATE(1970,1,1)</f>
        <v>42243.6252662037</v>
      </c>
      <c r="T1940" s="15">
        <f>(((J1940/60)/60)/24)+DATE(1970,1,1)</f>
        <v>42278.6252662037</v>
      </c>
      <c r="U1940" t="b">
        <f>AND(L1940,N1940)</f>
        <v>0</v>
      </c>
    </row>
    <row r="1941" spans="1:21" ht="20" customHeight="1" x14ac:dyDescent="0.35">
      <c r="A1941" s="13">
        <f>F1941/E1941</f>
        <v>1.0315000000000001</v>
      </c>
      <c r="B1941">
        <v>3535</v>
      </c>
      <c r="C1941" s="3" t="s">
        <v>3534</v>
      </c>
      <c r="D1941" s="3" t="s">
        <v>7645</v>
      </c>
      <c r="E1941" s="5">
        <v>2000</v>
      </c>
      <c r="F1941" s="5">
        <v>2063</v>
      </c>
      <c r="G1941" t="s">
        <v>8219</v>
      </c>
      <c r="H1941" t="s">
        <v>8225</v>
      </c>
      <c r="I1941" t="s">
        <v>8247</v>
      </c>
      <c r="J1941">
        <v>1443808800</v>
      </c>
      <c r="K1941">
        <v>1441120910</v>
      </c>
      <c r="L1941" t="b">
        <v>0</v>
      </c>
      <c r="M1941">
        <v>46</v>
      </c>
      <c r="N1941" t="b">
        <v>1</v>
      </c>
      <c r="O1941" t="s">
        <v>8271</v>
      </c>
      <c r="P1941" s="9">
        <f>IFERROR(F1941/M1941,"NULL")</f>
        <v>44.847826086956523</v>
      </c>
      <c r="Q1941" t="str">
        <f>LEFT(O1941,SEARCH("/",O1941,1)-1)</f>
        <v>theater</v>
      </c>
      <c r="R1941" t="str">
        <f>RIGHT(O1941,LEN(O1941)-SEARCH("/",O1941,1))</f>
        <v>plays</v>
      </c>
      <c r="S1941" s="17">
        <f>(((K1941/60)/60)/24)+DATE(1970,1,1)</f>
        <v>42248.640162037031</v>
      </c>
      <c r="T1941" s="15">
        <f>(((J1941/60)/60)/24)+DATE(1970,1,1)</f>
        <v>42279.75</v>
      </c>
      <c r="U1941" t="b">
        <f>AND(L1941,N1941)</f>
        <v>0</v>
      </c>
    </row>
    <row r="1942" spans="1:21" ht="20" customHeight="1" x14ac:dyDescent="0.35">
      <c r="A1942" s="13">
        <f>F1942/E1942</f>
        <v>1.5333333333333334</v>
      </c>
      <c r="B1942">
        <v>3536</v>
      </c>
      <c r="C1942" s="3" t="s">
        <v>3535</v>
      </c>
      <c r="D1942" s="3" t="s">
        <v>7646</v>
      </c>
      <c r="E1942" s="5">
        <v>150</v>
      </c>
      <c r="F1942" s="5">
        <v>230</v>
      </c>
      <c r="G1942" t="s">
        <v>8219</v>
      </c>
      <c r="H1942" t="s">
        <v>8225</v>
      </c>
      <c r="I1942" t="s">
        <v>8247</v>
      </c>
      <c r="J1942">
        <v>1450612740</v>
      </c>
      <c r="K1942">
        <v>1448040425</v>
      </c>
      <c r="L1942" t="b">
        <v>0</v>
      </c>
      <c r="M1942">
        <v>17</v>
      </c>
      <c r="N1942" t="b">
        <v>1</v>
      </c>
      <c r="O1942" t="s">
        <v>8271</v>
      </c>
      <c r="P1942" s="9">
        <f>IFERROR(F1942/M1942,"NULL")</f>
        <v>13.529411764705882</v>
      </c>
      <c r="Q1942" t="str">
        <f>LEFT(O1942,SEARCH("/",O1942,1)-1)</f>
        <v>theater</v>
      </c>
      <c r="R1942" t="str">
        <f>RIGHT(O1942,LEN(O1942)-SEARCH("/",O1942,1))</f>
        <v>plays</v>
      </c>
      <c r="S1942" s="17">
        <f>(((K1942/60)/60)/24)+DATE(1970,1,1)</f>
        <v>42328.727141203708</v>
      </c>
      <c r="T1942" s="15">
        <f>(((J1942/60)/60)/24)+DATE(1970,1,1)</f>
        <v>42358.499305555553</v>
      </c>
      <c r="U1942" t="b">
        <f>AND(L1942,N1942)</f>
        <v>0</v>
      </c>
    </row>
    <row r="1943" spans="1:21" ht="20" customHeight="1" x14ac:dyDescent="0.35">
      <c r="A1943" s="13">
        <f>F1943/E1943</f>
        <v>1.8044444444444445</v>
      </c>
      <c r="B1943">
        <v>3537</v>
      </c>
      <c r="C1943" s="3" t="s">
        <v>3536</v>
      </c>
      <c r="D1943" s="3" t="s">
        <v>7647</v>
      </c>
      <c r="E1943" s="5">
        <v>675</v>
      </c>
      <c r="F1943" s="5">
        <v>1218</v>
      </c>
      <c r="G1943" t="s">
        <v>8219</v>
      </c>
      <c r="H1943" t="s">
        <v>8229</v>
      </c>
      <c r="I1943" t="s">
        <v>8251</v>
      </c>
      <c r="J1943">
        <v>1416211140</v>
      </c>
      <c r="K1943">
        <v>1413016216</v>
      </c>
      <c r="L1943" t="b">
        <v>0</v>
      </c>
      <c r="M1943">
        <v>28</v>
      </c>
      <c r="N1943" t="b">
        <v>1</v>
      </c>
      <c r="O1943" t="s">
        <v>8271</v>
      </c>
      <c r="P1943" s="9">
        <f>IFERROR(F1943/M1943,"NULL")</f>
        <v>43.5</v>
      </c>
      <c r="Q1943" t="str">
        <f>LEFT(O1943,SEARCH("/",O1943,1)-1)</f>
        <v>theater</v>
      </c>
      <c r="R1943" t="str">
        <f>RIGHT(O1943,LEN(O1943)-SEARCH("/",O1943,1))</f>
        <v>plays</v>
      </c>
      <c r="S1943" s="17">
        <f>(((K1943/60)/60)/24)+DATE(1970,1,1)</f>
        <v>41923.354351851849</v>
      </c>
      <c r="T1943" s="15">
        <f>(((J1943/60)/60)/24)+DATE(1970,1,1)</f>
        <v>41960.332638888889</v>
      </c>
      <c r="U1943" t="b">
        <f>AND(L1943,N1943)</f>
        <v>0</v>
      </c>
    </row>
    <row r="1944" spans="1:21" ht="20" customHeight="1" x14ac:dyDescent="0.35">
      <c r="A1944" s="13">
        <f>F1944/E1944</f>
        <v>1.2845</v>
      </c>
      <c r="B1944">
        <v>3538</v>
      </c>
      <c r="C1944" s="3" t="s">
        <v>3537</v>
      </c>
      <c r="D1944" s="3" t="s">
        <v>7648</v>
      </c>
      <c r="E1944" s="5">
        <v>2000</v>
      </c>
      <c r="F1944" s="5">
        <v>2569</v>
      </c>
      <c r="G1944" t="s">
        <v>8219</v>
      </c>
      <c r="H1944" t="s">
        <v>8225</v>
      </c>
      <c r="I1944" t="s">
        <v>8247</v>
      </c>
      <c r="J1944">
        <v>1471428340</v>
      </c>
      <c r="K1944">
        <v>1469009140</v>
      </c>
      <c r="L1944" t="b">
        <v>0</v>
      </c>
      <c r="M1944">
        <v>83</v>
      </c>
      <c r="N1944" t="b">
        <v>1</v>
      </c>
      <c r="O1944" t="s">
        <v>8271</v>
      </c>
      <c r="P1944" s="9">
        <f>IFERROR(F1944/M1944,"NULL")</f>
        <v>30.951807228915662</v>
      </c>
      <c r="Q1944" t="str">
        <f>LEFT(O1944,SEARCH("/",O1944,1)-1)</f>
        <v>theater</v>
      </c>
      <c r="R1944" t="str">
        <f>RIGHT(O1944,LEN(O1944)-SEARCH("/",O1944,1))</f>
        <v>plays</v>
      </c>
      <c r="S1944" s="17">
        <f>(((K1944/60)/60)/24)+DATE(1970,1,1)</f>
        <v>42571.420601851853</v>
      </c>
      <c r="T1944" s="15">
        <f>(((J1944/60)/60)/24)+DATE(1970,1,1)</f>
        <v>42599.420601851853</v>
      </c>
      <c r="U1944" t="b">
        <f>AND(L1944,N1944)</f>
        <v>0</v>
      </c>
    </row>
    <row r="1945" spans="1:21" ht="20" customHeight="1" x14ac:dyDescent="0.35">
      <c r="A1945" s="13">
        <f>F1945/E1945</f>
        <v>1.1966666666666668</v>
      </c>
      <c r="B1945">
        <v>3539</v>
      </c>
      <c r="C1945" s="3" t="s">
        <v>3538</v>
      </c>
      <c r="D1945" s="3" t="s">
        <v>7649</v>
      </c>
      <c r="E1945" s="5">
        <v>600</v>
      </c>
      <c r="F1945" s="5">
        <v>718</v>
      </c>
      <c r="G1945" t="s">
        <v>8219</v>
      </c>
      <c r="H1945" t="s">
        <v>8224</v>
      </c>
      <c r="I1945" t="s">
        <v>8246</v>
      </c>
      <c r="J1945">
        <v>1473358122</v>
      </c>
      <c r="K1945">
        <v>1471543722</v>
      </c>
      <c r="L1945" t="b">
        <v>0</v>
      </c>
      <c r="M1945">
        <v>13</v>
      </c>
      <c r="N1945" t="b">
        <v>1</v>
      </c>
      <c r="O1945" t="s">
        <v>8271</v>
      </c>
      <c r="P1945" s="9">
        <f>IFERROR(F1945/M1945,"NULL")</f>
        <v>55.230769230769234</v>
      </c>
      <c r="Q1945" t="str">
        <f>LEFT(O1945,SEARCH("/",O1945,1)-1)</f>
        <v>theater</v>
      </c>
      <c r="R1945" t="str">
        <f>RIGHT(O1945,LEN(O1945)-SEARCH("/",O1945,1))</f>
        <v>plays</v>
      </c>
      <c r="S1945" s="17">
        <f>(((K1945/60)/60)/24)+DATE(1970,1,1)</f>
        <v>42600.756041666667</v>
      </c>
      <c r="T1945" s="15">
        <f>(((J1945/60)/60)/24)+DATE(1970,1,1)</f>
        <v>42621.756041666667</v>
      </c>
      <c r="U1945" t="b">
        <f>AND(L1945,N1945)</f>
        <v>0</v>
      </c>
    </row>
    <row r="1946" spans="1:21" ht="20" customHeight="1" x14ac:dyDescent="0.35">
      <c r="A1946" s="13">
        <f>F1946/E1946</f>
        <v>1.23</v>
      </c>
      <c r="B1946">
        <v>3540</v>
      </c>
      <c r="C1946" s="3" t="s">
        <v>3539</v>
      </c>
      <c r="D1946" s="3" t="s">
        <v>7650</v>
      </c>
      <c r="E1946" s="5">
        <v>300</v>
      </c>
      <c r="F1946" s="5">
        <v>369</v>
      </c>
      <c r="G1946" t="s">
        <v>8219</v>
      </c>
      <c r="H1946" t="s">
        <v>8225</v>
      </c>
      <c r="I1946" t="s">
        <v>8247</v>
      </c>
      <c r="J1946">
        <v>1466899491</v>
      </c>
      <c r="K1946">
        <v>1464307491</v>
      </c>
      <c r="L1946" t="b">
        <v>0</v>
      </c>
      <c r="M1946">
        <v>8</v>
      </c>
      <c r="N1946" t="b">
        <v>1</v>
      </c>
      <c r="O1946" t="s">
        <v>8271</v>
      </c>
      <c r="P1946" s="9">
        <f>IFERROR(F1946/M1946,"NULL")</f>
        <v>46.125</v>
      </c>
      <c r="Q1946" t="str">
        <f>LEFT(O1946,SEARCH("/",O1946,1)-1)</f>
        <v>theater</v>
      </c>
      <c r="R1946" t="str">
        <f>RIGHT(O1946,LEN(O1946)-SEARCH("/",O1946,1))</f>
        <v>plays</v>
      </c>
      <c r="S1946" s="17">
        <f>(((K1946/60)/60)/24)+DATE(1970,1,1)</f>
        <v>42517.003368055557</v>
      </c>
      <c r="T1946" s="15">
        <f>(((J1946/60)/60)/24)+DATE(1970,1,1)</f>
        <v>42547.003368055557</v>
      </c>
      <c r="U1946" t="b">
        <f>AND(L1946,N1946)</f>
        <v>0</v>
      </c>
    </row>
    <row r="1947" spans="1:21" ht="20" customHeight="1" x14ac:dyDescent="0.35">
      <c r="A1947" s="13">
        <f>F1947/E1947</f>
        <v>1.05</v>
      </c>
      <c r="B1947">
        <v>3541</v>
      </c>
      <c r="C1947" s="3" t="s">
        <v>3540</v>
      </c>
      <c r="D1947" s="3" t="s">
        <v>7651</v>
      </c>
      <c r="E1947" s="5">
        <v>1200</v>
      </c>
      <c r="F1947" s="5">
        <v>1260</v>
      </c>
      <c r="G1947" t="s">
        <v>8219</v>
      </c>
      <c r="H1947" t="s">
        <v>8225</v>
      </c>
      <c r="I1947" t="s">
        <v>8247</v>
      </c>
      <c r="J1947">
        <v>1441042275</v>
      </c>
      <c r="K1947">
        <v>1438882275</v>
      </c>
      <c r="L1947" t="b">
        <v>0</v>
      </c>
      <c r="M1947">
        <v>32</v>
      </c>
      <c r="N1947" t="b">
        <v>1</v>
      </c>
      <c r="O1947" t="s">
        <v>8271</v>
      </c>
      <c r="P1947" s="9">
        <f>IFERROR(F1947/M1947,"NULL")</f>
        <v>39.375</v>
      </c>
      <c r="Q1947" t="str">
        <f>LEFT(O1947,SEARCH("/",O1947,1)-1)</f>
        <v>theater</v>
      </c>
      <c r="R1947" t="str">
        <f>RIGHT(O1947,LEN(O1947)-SEARCH("/",O1947,1))</f>
        <v>plays</v>
      </c>
      <c r="S1947" s="17">
        <f>(((K1947/60)/60)/24)+DATE(1970,1,1)</f>
        <v>42222.730034722219</v>
      </c>
      <c r="T1947" s="15">
        <f>(((J1947/60)/60)/24)+DATE(1970,1,1)</f>
        <v>42247.730034722219</v>
      </c>
      <c r="U1947" t="b">
        <f>AND(L1947,N1947)</f>
        <v>0</v>
      </c>
    </row>
    <row r="1948" spans="1:21" ht="20" customHeight="1" x14ac:dyDescent="0.35">
      <c r="A1948" s="13">
        <f>F1948/E1948</f>
        <v>1.0223636363636364</v>
      </c>
      <c r="B1948">
        <v>3542</v>
      </c>
      <c r="C1948" s="3" t="s">
        <v>3541</v>
      </c>
      <c r="D1948" s="3" t="s">
        <v>7652</v>
      </c>
      <c r="E1948" s="5">
        <v>5500</v>
      </c>
      <c r="F1948" s="5">
        <v>5623</v>
      </c>
      <c r="G1948" t="s">
        <v>8219</v>
      </c>
      <c r="H1948" t="s">
        <v>8224</v>
      </c>
      <c r="I1948" t="s">
        <v>8246</v>
      </c>
      <c r="J1948">
        <v>1410099822</v>
      </c>
      <c r="K1948">
        <v>1404915822</v>
      </c>
      <c r="L1948" t="b">
        <v>0</v>
      </c>
      <c r="M1948">
        <v>85</v>
      </c>
      <c r="N1948" t="b">
        <v>1</v>
      </c>
      <c r="O1948" t="s">
        <v>8271</v>
      </c>
      <c r="P1948" s="9">
        <f>IFERROR(F1948/M1948,"NULL")</f>
        <v>66.152941176470591</v>
      </c>
      <c r="Q1948" t="str">
        <f>LEFT(O1948,SEARCH("/",O1948,1)-1)</f>
        <v>theater</v>
      </c>
      <c r="R1948" t="str">
        <f>RIGHT(O1948,LEN(O1948)-SEARCH("/",O1948,1))</f>
        <v>plays</v>
      </c>
      <c r="S1948" s="17">
        <f>(((K1948/60)/60)/24)+DATE(1970,1,1)</f>
        <v>41829.599791666667</v>
      </c>
      <c r="T1948" s="15">
        <f>(((J1948/60)/60)/24)+DATE(1970,1,1)</f>
        <v>41889.599791666667</v>
      </c>
      <c r="U1948" t="b">
        <f>AND(L1948,N1948)</f>
        <v>0</v>
      </c>
    </row>
    <row r="1949" spans="1:21" ht="20" customHeight="1" x14ac:dyDescent="0.35">
      <c r="A1949" s="13">
        <f>F1949/E1949</f>
        <v>1.0466666666666666</v>
      </c>
      <c r="B1949">
        <v>3543</v>
      </c>
      <c r="C1949" s="3" t="s">
        <v>3542</v>
      </c>
      <c r="D1949" s="3" t="s">
        <v>7653</v>
      </c>
      <c r="E1949" s="5">
        <v>1500</v>
      </c>
      <c r="F1949" s="5">
        <v>1570</v>
      </c>
      <c r="G1949" t="s">
        <v>8219</v>
      </c>
      <c r="H1949" t="s">
        <v>8236</v>
      </c>
      <c r="I1949" t="s">
        <v>8249</v>
      </c>
      <c r="J1949">
        <v>1435255659</v>
      </c>
      <c r="K1949">
        <v>1432663659</v>
      </c>
      <c r="L1949" t="b">
        <v>0</v>
      </c>
      <c r="M1949">
        <v>29</v>
      </c>
      <c r="N1949" t="b">
        <v>1</v>
      </c>
      <c r="O1949" t="s">
        <v>8271</v>
      </c>
      <c r="P1949" s="9">
        <f>IFERROR(F1949/M1949,"NULL")</f>
        <v>54.137931034482762</v>
      </c>
      <c r="Q1949" t="str">
        <f>LEFT(O1949,SEARCH("/",O1949,1)-1)</f>
        <v>theater</v>
      </c>
      <c r="R1949" t="str">
        <f>RIGHT(O1949,LEN(O1949)-SEARCH("/",O1949,1))</f>
        <v>plays</v>
      </c>
      <c r="S1949" s="17">
        <f>(((K1949/60)/60)/24)+DATE(1970,1,1)</f>
        <v>42150.755312499998</v>
      </c>
      <c r="T1949" s="15">
        <f>(((J1949/60)/60)/24)+DATE(1970,1,1)</f>
        <v>42180.755312499998</v>
      </c>
      <c r="U1949" t="b">
        <f>AND(L1949,N1949)</f>
        <v>0</v>
      </c>
    </row>
    <row r="1950" spans="1:21" ht="20" customHeight="1" x14ac:dyDescent="0.35">
      <c r="A1950" s="13">
        <f>F1950/E1950</f>
        <v>1</v>
      </c>
      <c r="B1950">
        <v>3544</v>
      </c>
      <c r="C1950" s="3" t="s">
        <v>3543</v>
      </c>
      <c r="D1950" s="3" t="s">
        <v>7654</v>
      </c>
      <c r="E1950" s="5">
        <v>2500</v>
      </c>
      <c r="F1950" s="5">
        <v>2500</v>
      </c>
      <c r="G1950" t="s">
        <v>8219</v>
      </c>
      <c r="H1950" t="s">
        <v>8224</v>
      </c>
      <c r="I1950" t="s">
        <v>8246</v>
      </c>
      <c r="J1950">
        <v>1425758257</v>
      </c>
      <c r="K1950">
        <v>1423166257</v>
      </c>
      <c r="L1950" t="b">
        <v>0</v>
      </c>
      <c r="M1950">
        <v>24</v>
      </c>
      <c r="N1950" t="b">
        <v>1</v>
      </c>
      <c r="O1950" t="s">
        <v>8271</v>
      </c>
      <c r="P1950" s="9">
        <f>IFERROR(F1950/M1950,"NULL")</f>
        <v>104.16666666666667</v>
      </c>
      <c r="Q1950" t="str">
        <f>LEFT(O1950,SEARCH("/",O1950,1)-1)</f>
        <v>theater</v>
      </c>
      <c r="R1950" t="str">
        <f>RIGHT(O1950,LEN(O1950)-SEARCH("/",O1950,1))</f>
        <v>plays</v>
      </c>
      <c r="S1950" s="17">
        <f>(((K1950/60)/60)/24)+DATE(1970,1,1)</f>
        <v>42040.831678240742</v>
      </c>
      <c r="T1950" s="15">
        <f>(((J1950/60)/60)/24)+DATE(1970,1,1)</f>
        <v>42070.831678240742</v>
      </c>
      <c r="U1950" t="b">
        <f>AND(L1950,N1950)</f>
        <v>0</v>
      </c>
    </row>
    <row r="1951" spans="1:21" ht="20" customHeight="1" x14ac:dyDescent="0.35">
      <c r="A1951" s="13">
        <f>F1951/E1951</f>
        <v>1.004</v>
      </c>
      <c r="B1951">
        <v>3545</v>
      </c>
      <c r="C1951" s="3" t="s">
        <v>3544</v>
      </c>
      <c r="D1951" s="3" t="s">
        <v>7655</v>
      </c>
      <c r="E1951" s="5">
        <v>250</v>
      </c>
      <c r="F1951" s="5">
        <v>251</v>
      </c>
      <c r="G1951" t="s">
        <v>8219</v>
      </c>
      <c r="H1951" t="s">
        <v>8224</v>
      </c>
      <c r="I1951" t="s">
        <v>8246</v>
      </c>
      <c r="J1951">
        <v>1428780159</v>
      </c>
      <c r="K1951">
        <v>1426188159</v>
      </c>
      <c r="L1951" t="b">
        <v>0</v>
      </c>
      <c r="M1951">
        <v>8</v>
      </c>
      <c r="N1951" t="b">
        <v>1</v>
      </c>
      <c r="O1951" t="s">
        <v>8271</v>
      </c>
      <c r="P1951" s="9">
        <f>IFERROR(F1951/M1951,"NULL")</f>
        <v>31.375</v>
      </c>
      <c r="Q1951" t="str">
        <f>LEFT(O1951,SEARCH("/",O1951,1)-1)</f>
        <v>theater</v>
      </c>
      <c r="R1951" t="str">
        <f>RIGHT(O1951,LEN(O1951)-SEARCH("/",O1951,1))</f>
        <v>plays</v>
      </c>
      <c r="S1951" s="17">
        <f>(((K1951/60)/60)/24)+DATE(1970,1,1)</f>
        <v>42075.807395833333</v>
      </c>
      <c r="T1951" s="15">
        <f>(((J1951/60)/60)/24)+DATE(1970,1,1)</f>
        <v>42105.807395833333</v>
      </c>
      <c r="U1951" t="b">
        <f>AND(L1951,N1951)</f>
        <v>0</v>
      </c>
    </row>
    <row r="1952" spans="1:21" ht="20" customHeight="1" x14ac:dyDescent="0.35">
      <c r="A1952" s="13">
        <f>F1952/E1952</f>
        <v>1.0227272727272727</v>
      </c>
      <c r="B1952">
        <v>3546</v>
      </c>
      <c r="C1952" s="3" t="s">
        <v>3545</v>
      </c>
      <c r="D1952" s="3" t="s">
        <v>7656</v>
      </c>
      <c r="E1952" s="5">
        <v>1100</v>
      </c>
      <c r="F1952" s="5">
        <v>1125</v>
      </c>
      <c r="G1952" t="s">
        <v>8219</v>
      </c>
      <c r="H1952" t="s">
        <v>8224</v>
      </c>
      <c r="I1952" t="s">
        <v>8246</v>
      </c>
      <c r="J1952">
        <v>1427860740</v>
      </c>
      <c r="K1952">
        <v>1426002684</v>
      </c>
      <c r="L1952" t="b">
        <v>0</v>
      </c>
      <c r="M1952">
        <v>19</v>
      </c>
      <c r="N1952" t="b">
        <v>1</v>
      </c>
      <c r="O1952" t="s">
        <v>8271</v>
      </c>
      <c r="P1952" s="9">
        <f>IFERROR(F1952/M1952,"NULL")</f>
        <v>59.210526315789473</v>
      </c>
      <c r="Q1952" t="str">
        <f>LEFT(O1952,SEARCH("/",O1952,1)-1)</f>
        <v>theater</v>
      </c>
      <c r="R1952" t="str">
        <f>RIGHT(O1952,LEN(O1952)-SEARCH("/",O1952,1))</f>
        <v>plays</v>
      </c>
      <c r="S1952" s="17">
        <f>(((K1952/60)/60)/24)+DATE(1970,1,1)</f>
        <v>42073.660694444443</v>
      </c>
      <c r="T1952" s="15">
        <f>(((J1952/60)/60)/24)+DATE(1970,1,1)</f>
        <v>42095.165972222225</v>
      </c>
      <c r="U1952" t="b">
        <f>AND(L1952,N1952)</f>
        <v>0</v>
      </c>
    </row>
    <row r="1953" spans="1:21" ht="20" customHeight="1" x14ac:dyDescent="0.35">
      <c r="A1953" s="13">
        <f>F1953/E1953</f>
        <v>1.1440928571428572</v>
      </c>
      <c r="B1953">
        <v>3547</v>
      </c>
      <c r="C1953" s="3" t="s">
        <v>3546</v>
      </c>
      <c r="D1953" s="3" t="s">
        <v>7657</v>
      </c>
      <c r="E1953" s="5">
        <v>35000</v>
      </c>
      <c r="F1953" s="5">
        <v>40043.25</v>
      </c>
      <c r="G1953" t="s">
        <v>8219</v>
      </c>
      <c r="H1953" t="s">
        <v>8224</v>
      </c>
      <c r="I1953" t="s">
        <v>8246</v>
      </c>
      <c r="J1953">
        <v>1463198340</v>
      </c>
      <c r="K1953">
        <v>1461117201</v>
      </c>
      <c r="L1953" t="b">
        <v>0</v>
      </c>
      <c r="M1953">
        <v>336</v>
      </c>
      <c r="N1953" t="b">
        <v>1</v>
      </c>
      <c r="O1953" t="s">
        <v>8271</v>
      </c>
      <c r="P1953" s="9">
        <f>IFERROR(F1953/M1953,"NULL")</f>
        <v>119.17633928571429</v>
      </c>
      <c r="Q1953" t="str">
        <f>LEFT(O1953,SEARCH("/",O1953,1)-1)</f>
        <v>theater</v>
      </c>
      <c r="R1953" t="str">
        <f>RIGHT(O1953,LEN(O1953)-SEARCH("/",O1953,1))</f>
        <v>plays</v>
      </c>
      <c r="S1953" s="17">
        <f>(((K1953/60)/60)/24)+DATE(1970,1,1)</f>
        <v>42480.078715277778</v>
      </c>
      <c r="T1953" s="15">
        <f>(((J1953/60)/60)/24)+DATE(1970,1,1)</f>
        <v>42504.165972222225</v>
      </c>
      <c r="U1953" t="b">
        <f>AND(L1953,N1953)</f>
        <v>0</v>
      </c>
    </row>
    <row r="1954" spans="1:21" ht="20" customHeight="1" x14ac:dyDescent="0.35">
      <c r="A1954" s="13">
        <f>F1954/E1954</f>
        <v>1.019047619047619</v>
      </c>
      <c r="B1954">
        <v>3548</v>
      </c>
      <c r="C1954" s="3" t="s">
        <v>3547</v>
      </c>
      <c r="D1954" s="3" t="s">
        <v>7658</v>
      </c>
      <c r="E1954" s="5">
        <v>2100</v>
      </c>
      <c r="F1954" s="5">
        <v>2140</v>
      </c>
      <c r="G1954" t="s">
        <v>8219</v>
      </c>
      <c r="H1954" t="s">
        <v>8224</v>
      </c>
      <c r="I1954" t="s">
        <v>8246</v>
      </c>
      <c r="J1954">
        <v>1457139600</v>
      </c>
      <c r="K1954">
        <v>1455230214</v>
      </c>
      <c r="L1954" t="b">
        <v>0</v>
      </c>
      <c r="M1954">
        <v>13</v>
      </c>
      <c r="N1954" t="b">
        <v>1</v>
      </c>
      <c r="O1954" t="s">
        <v>8271</v>
      </c>
      <c r="P1954" s="9">
        <f>IFERROR(F1954/M1954,"NULL")</f>
        <v>164.61538461538461</v>
      </c>
      <c r="Q1954" t="str">
        <f>LEFT(O1954,SEARCH("/",O1954,1)-1)</f>
        <v>theater</v>
      </c>
      <c r="R1954" t="str">
        <f>RIGHT(O1954,LEN(O1954)-SEARCH("/",O1954,1))</f>
        <v>plays</v>
      </c>
      <c r="S1954" s="17">
        <f>(((K1954/60)/60)/24)+DATE(1970,1,1)</f>
        <v>42411.942291666666</v>
      </c>
      <c r="T1954" s="15">
        <f>(((J1954/60)/60)/24)+DATE(1970,1,1)</f>
        <v>42434.041666666672</v>
      </c>
      <c r="U1954" t="b">
        <f>AND(L1954,N1954)</f>
        <v>0</v>
      </c>
    </row>
    <row r="1955" spans="1:21" ht="20" customHeight="1" x14ac:dyDescent="0.35">
      <c r="A1955" s="13">
        <f>F1955/E1955</f>
        <v>1.02</v>
      </c>
      <c r="B1955">
        <v>3549</v>
      </c>
      <c r="C1955" s="3" t="s">
        <v>3548</v>
      </c>
      <c r="D1955" s="3" t="s">
        <v>7659</v>
      </c>
      <c r="E1955" s="5">
        <v>1000</v>
      </c>
      <c r="F1955" s="5">
        <v>1020</v>
      </c>
      <c r="G1955" t="s">
        <v>8219</v>
      </c>
      <c r="H1955" t="s">
        <v>8225</v>
      </c>
      <c r="I1955" t="s">
        <v>8247</v>
      </c>
      <c r="J1955">
        <v>1441358873</v>
      </c>
      <c r="K1955">
        <v>1438939673</v>
      </c>
      <c r="L1955" t="b">
        <v>0</v>
      </c>
      <c r="M1955">
        <v>42</v>
      </c>
      <c r="N1955" t="b">
        <v>1</v>
      </c>
      <c r="O1955" t="s">
        <v>8271</v>
      </c>
      <c r="P1955" s="9">
        <f>IFERROR(F1955/M1955,"NULL")</f>
        <v>24.285714285714285</v>
      </c>
      <c r="Q1955" t="str">
        <f>LEFT(O1955,SEARCH("/",O1955,1)-1)</f>
        <v>theater</v>
      </c>
      <c r="R1955" t="str">
        <f>RIGHT(O1955,LEN(O1955)-SEARCH("/",O1955,1))</f>
        <v>plays</v>
      </c>
      <c r="S1955" s="17">
        <f>(((K1955/60)/60)/24)+DATE(1970,1,1)</f>
        <v>42223.394363425927</v>
      </c>
      <c r="T1955" s="15">
        <f>(((J1955/60)/60)/24)+DATE(1970,1,1)</f>
        <v>42251.394363425927</v>
      </c>
      <c r="U1955" t="b">
        <f>AND(L1955,N1955)</f>
        <v>0</v>
      </c>
    </row>
    <row r="1956" spans="1:21" ht="20" customHeight="1" x14ac:dyDescent="0.35">
      <c r="A1956" s="13">
        <f>F1956/E1956</f>
        <v>1.048</v>
      </c>
      <c r="B1956">
        <v>3550</v>
      </c>
      <c r="C1956" s="3" t="s">
        <v>3549</v>
      </c>
      <c r="D1956" s="3" t="s">
        <v>7660</v>
      </c>
      <c r="E1956" s="5">
        <v>2500</v>
      </c>
      <c r="F1956" s="5">
        <v>2620</v>
      </c>
      <c r="G1956" t="s">
        <v>8219</v>
      </c>
      <c r="H1956" t="s">
        <v>8225</v>
      </c>
      <c r="I1956" t="s">
        <v>8247</v>
      </c>
      <c r="J1956">
        <v>1462224398</v>
      </c>
      <c r="K1956">
        <v>1459632398</v>
      </c>
      <c r="L1956" t="b">
        <v>0</v>
      </c>
      <c r="M1956">
        <v>64</v>
      </c>
      <c r="N1956" t="b">
        <v>1</v>
      </c>
      <c r="O1956" t="s">
        <v>8271</v>
      </c>
      <c r="P1956" s="9">
        <f>IFERROR(F1956/M1956,"NULL")</f>
        <v>40.9375</v>
      </c>
      <c r="Q1956" t="str">
        <f>LEFT(O1956,SEARCH("/",O1956,1)-1)</f>
        <v>theater</v>
      </c>
      <c r="R1956" t="str">
        <f>RIGHT(O1956,LEN(O1956)-SEARCH("/",O1956,1))</f>
        <v>plays</v>
      </c>
      <c r="S1956" s="17">
        <f>(((K1956/60)/60)/24)+DATE(1970,1,1)</f>
        <v>42462.893495370372</v>
      </c>
      <c r="T1956" s="15">
        <f>(((J1956/60)/60)/24)+DATE(1970,1,1)</f>
        <v>42492.893495370372</v>
      </c>
      <c r="U1956" t="b">
        <f>AND(L1956,N1956)</f>
        <v>0</v>
      </c>
    </row>
    <row r="1957" spans="1:21" ht="20" customHeight="1" x14ac:dyDescent="0.35">
      <c r="A1957" s="13">
        <f>F1957/E1957</f>
        <v>1.0183333333333333</v>
      </c>
      <c r="B1957">
        <v>3551</v>
      </c>
      <c r="C1957" s="3" t="s">
        <v>3550</v>
      </c>
      <c r="D1957" s="3" t="s">
        <v>7661</v>
      </c>
      <c r="E1957" s="5">
        <v>1500</v>
      </c>
      <c r="F1957" s="5">
        <v>1527.5</v>
      </c>
      <c r="G1957" t="s">
        <v>8219</v>
      </c>
      <c r="H1957" t="s">
        <v>8224</v>
      </c>
      <c r="I1957" t="s">
        <v>8246</v>
      </c>
      <c r="J1957">
        <v>1400796420</v>
      </c>
      <c r="K1957">
        <v>1398342170</v>
      </c>
      <c r="L1957" t="b">
        <v>0</v>
      </c>
      <c r="M1957">
        <v>25</v>
      </c>
      <c r="N1957" t="b">
        <v>1</v>
      </c>
      <c r="O1957" t="s">
        <v>8271</v>
      </c>
      <c r="P1957" s="9">
        <f>IFERROR(F1957/M1957,"NULL")</f>
        <v>61.1</v>
      </c>
      <c r="Q1957" t="str">
        <f>LEFT(O1957,SEARCH("/",O1957,1)-1)</f>
        <v>theater</v>
      </c>
      <c r="R1957" t="str">
        <f>RIGHT(O1957,LEN(O1957)-SEARCH("/",O1957,1))</f>
        <v>plays</v>
      </c>
      <c r="S1957" s="17">
        <f>(((K1957/60)/60)/24)+DATE(1970,1,1)</f>
        <v>41753.515856481477</v>
      </c>
      <c r="T1957" s="15">
        <f>(((J1957/60)/60)/24)+DATE(1970,1,1)</f>
        <v>41781.921527777777</v>
      </c>
      <c r="U1957" t="b">
        <f>AND(L1957,N1957)</f>
        <v>0</v>
      </c>
    </row>
    <row r="1958" spans="1:21" ht="20" customHeight="1" x14ac:dyDescent="0.35">
      <c r="A1958" s="13">
        <f>F1958/E1958</f>
        <v>1</v>
      </c>
      <c r="B1958">
        <v>3552</v>
      </c>
      <c r="C1958" s="3" t="s">
        <v>3551</v>
      </c>
      <c r="D1958" s="3" t="s">
        <v>7662</v>
      </c>
      <c r="E1958" s="5">
        <v>773</v>
      </c>
      <c r="F1958" s="5">
        <v>773</v>
      </c>
      <c r="G1958" t="s">
        <v>8219</v>
      </c>
      <c r="H1958" t="s">
        <v>8225</v>
      </c>
      <c r="I1958" t="s">
        <v>8247</v>
      </c>
      <c r="J1958">
        <v>1403964324</v>
      </c>
      <c r="K1958">
        <v>1401372324</v>
      </c>
      <c r="L1958" t="b">
        <v>0</v>
      </c>
      <c r="M1958">
        <v>20</v>
      </c>
      <c r="N1958" t="b">
        <v>1</v>
      </c>
      <c r="O1958" t="s">
        <v>8271</v>
      </c>
      <c r="P1958" s="9">
        <f>IFERROR(F1958/M1958,"NULL")</f>
        <v>38.65</v>
      </c>
      <c r="Q1958" t="str">
        <f>LEFT(O1958,SEARCH("/",O1958,1)-1)</f>
        <v>theater</v>
      </c>
      <c r="R1958" t="str">
        <f>RIGHT(O1958,LEN(O1958)-SEARCH("/",O1958,1))</f>
        <v>plays</v>
      </c>
      <c r="S1958" s="17">
        <f>(((K1958/60)/60)/24)+DATE(1970,1,1)</f>
        <v>41788.587083333332</v>
      </c>
      <c r="T1958" s="15">
        <f>(((J1958/60)/60)/24)+DATE(1970,1,1)</f>
        <v>41818.587083333332</v>
      </c>
      <c r="U1958" t="b">
        <f>AND(L1958,N1958)</f>
        <v>0</v>
      </c>
    </row>
    <row r="1959" spans="1:21" ht="20" customHeight="1" x14ac:dyDescent="0.35">
      <c r="A1959" s="13">
        <f>F1959/E1959</f>
        <v>1.0627272727272727</v>
      </c>
      <c r="B1959">
        <v>3553</v>
      </c>
      <c r="C1959" s="3" t="s">
        <v>3552</v>
      </c>
      <c r="D1959" s="3" t="s">
        <v>7663</v>
      </c>
      <c r="E1959" s="5">
        <v>5500</v>
      </c>
      <c r="F1959" s="5">
        <v>5845</v>
      </c>
      <c r="G1959" t="s">
        <v>8219</v>
      </c>
      <c r="H1959" t="s">
        <v>8224</v>
      </c>
      <c r="I1959" t="s">
        <v>8246</v>
      </c>
      <c r="J1959">
        <v>1439337600</v>
      </c>
      <c r="K1959">
        <v>1436575280</v>
      </c>
      <c r="L1959" t="b">
        <v>0</v>
      </c>
      <c r="M1959">
        <v>104</v>
      </c>
      <c r="N1959" t="b">
        <v>1</v>
      </c>
      <c r="O1959" t="s">
        <v>8271</v>
      </c>
      <c r="P1959" s="9">
        <f>IFERROR(F1959/M1959,"NULL")</f>
        <v>56.20192307692308</v>
      </c>
      <c r="Q1959" t="str">
        <f>LEFT(O1959,SEARCH("/",O1959,1)-1)</f>
        <v>theater</v>
      </c>
      <c r="R1959" t="str">
        <f>RIGHT(O1959,LEN(O1959)-SEARCH("/",O1959,1))</f>
        <v>plays</v>
      </c>
      <c r="S1959" s="17">
        <f>(((K1959/60)/60)/24)+DATE(1970,1,1)</f>
        <v>42196.028703703705</v>
      </c>
      <c r="T1959" s="15">
        <f>(((J1959/60)/60)/24)+DATE(1970,1,1)</f>
        <v>42228</v>
      </c>
      <c r="U1959" t="b">
        <f>AND(L1959,N1959)</f>
        <v>0</v>
      </c>
    </row>
    <row r="1960" spans="1:21" ht="20" customHeight="1" x14ac:dyDescent="0.35">
      <c r="A1960" s="13">
        <f>F1960/E1960</f>
        <v>1.1342219999999998</v>
      </c>
      <c r="B1960">
        <v>3554</v>
      </c>
      <c r="C1960" s="3" t="s">
        <v>3553</v>
      </c>
      <c r="D1960" s="3" t="s">
        <v>7664</v>
      </c>
      <c r="E1960" s="5">
        <v>5000</v>
      </c>
      <c r="F1960" s="5">
        <v>5671.11</v>
      </c>
      <c r="G1960" t="s">
        <v>8219</v>
      </c>
      <c r="H1960" t="s">
        <v>8224</v>
      </c>
      <c r="I1960" t="s">
        <v>8246</v>
      </c>
      <c r="J1960">
        <v>1423674000</v>
      </c>
      <c r="K1960">
        <v>1421025159</v>
      </c>
      <c r="L1960" t="b">
        <v>0</v>
      </c>
      <c r="M1960">
        <v>53</v>
      </c>
      <c r="N1960" t="b">
        <v>1</v>
      </c>
      <c r="O1960" t="s">
        <v>8271</v>
      </c>
      <c r="P1960" s="9">
        <f>IFERROR(F1960/M1960,"NULL")</f>
        <v>107.00207547169811</v>
      </c>
      <c r="Q1960" t="str">
        <f>LEFT(O1960,SEARCH("/",O1960,1)-1)</f>
        <v>theater</v>
      </c>
      <c r="R1960" t="str">
        <f>RIGHT(O1960,LEN(O1960)-SEARCH("/",O1960,1))</f>
        <v>plays</v>
      </c>
      <c r="S1960" s="17">
        <f>(((K1960/60)/60)/24)+DATE(1970,1,1)</f>
        <v>42016.050451388888</v>
      </c>
      <c r="T1960" s="15">
        <f>(((J1960/60)/60)/24)+DATE(1970,1,1)</f>
        <v>42046.708333333328</v>
      </c>
      <c r="U1960" t="b">
        <f>AND(L1960,N1960)</f>
        <v>0</v>
      </c>
    </row>
    <row r="1961" spans="1:21" ht="20" customHeight="1" x14ac:dyDescent="0.35">
      <c r="A1961" s="13">
        <f>F1961/E1961</f>
        <v>1</v>
      </c>
      <c r="B1961">
        <v>3555</v>
      </c>
      <c r="C1961" s="3" t="s">
        <v>3554</v>
      </c>
      <c r="D1961" s="3" t="s">
        <v>7665</v>
      </c>
      <c r="E1961" s="5">
        <v>2400</v>
      </c>
      <c r="F1961" s="5">
        <v>2400</v>
      </c>
      <c r="G1961" t="s">
        <v>8219</v>
      </c>
      <c r="H1961" t="s">
        <v>8237</v>
      </c>
      <c r="I1961" t="s">
        <v>8249</v>
      </c>
      <c r="J1961">
        <v>1479382594</v>
      </c>
      <c r="K1961">
        <v>1476786994</v>
      </c>
      <c r="L1961" t="b">
        <v>0</v>
      </c>
      <c r="M1961">
        <v>14</v>
      </c>
      <c r="N1961" t="b">
        <v>1</v>
      </c>
      <c r="O1961" t="s">
        <v>8271</v>
      </c>
      <c r="P1961" s="9">
        <f>IFERROR(F1961/M1961,"NULL")</f>
        <v>171.42857142857142</v>
      </c>
      <c r="Q1961" t="str">
        <f>LEFT(O1961,SEARCH("/",O1961,1)-1)</f>
        <v>theater</v>
      </c>
      <c r="R1961" t="str">
        <f>RIGHT(O1961,LEN(O1961)-SEARCH("/",O1961,1))</f>
        <v>plays</v>
      </c>
      <c r="S1961" s="17">
        <f>(((K1961/60)/60)/24)+DATE(1970,1,1)</f>
        <v>42661.442060185189</v>
      </c>
      <c r="T1961" s="15">
        <f>(((J1961/60)/60)/24)+DATE(1970,1,1)</f>
        <v>42691.483726851846</v>
      </c>
      <c r="U1961" t="b">
        <f>AND(L1961,N1961)</f>
        <v>0</v>
      </c>
    </row>
    <row r="1962" spans="1:21" ht="20" customHeight="1" x14ac:dyDescent="0.35">
      <c r="A1962" s="13">
        <f>F1962/E1962</f>
        <v>1.0045454545454546</v>
      </c>
      <c r="B1962">
        <v>3556</v>
      </c>
      <c r="C1962" s="3" t="s">
        <v>3555</v>
      </c>
      <c r="D1962" s="3" t="s">
        <v>7666</v>
      </c>
      <c r="E1962" s="5">
        <v>2200</v>
      </c>
      <c r="F1962" s="5">
        <v>2210</v>
      </c>
      <c r="G1962" t="s">
        <v>8219</v>
      </c>
      <c r="H1962" t="s">
        <v>8225</v>
      </c>
      <c r="I1962" t="s">
        <v>8247</v>
      </c>
      <c r="J1962">
        <v>1408289724</v>
      </c>
      <c r="K1962">
        <v>1403105724</v>
      </c>
      <c r="L1962" t="b">
        <v>0</v>
      </c>
      <c r="M1962">
        <v>20</v>
      </c>
      <c r="N1962" t="b">
        <v>1</v>
      </c>
      <c r="O1962" t="s">
        <v>8271</v>
      </c>
      <c r="P1962" s="9">
        <f>IFERROR(F1962/M1962,"NULL")</f>
        <v>110.5</v>
      </c>
      <c r="Q1962" t="str">
        <f>LEFT(O1962,SEARCH("/",O1962,1)-1)</f>
        <v>theater</v>
      </c>
      <c r="R1962" t="str">
        <f>RIGHT(O1962,LEN(O1962)-SEARCH("/",O1962,1))</f>
        <v>plays</v>
      </c>
      <c r="S1962" s="17">
        <f>(((K1962/60)/60)/24)+DATE(1970,1,1)</f>
        <v>41808.649583333332</v>
      </c>
      <c r="T1962" s="15">
        <f>(((J1962/60)/60)/24)+DATE(1970,1,1)</f>
        <v>41868.649583333332</v>
      </c>
      <c r="U1962" t="b">
        <f>AND(L1962,N1962)</f>
        <v>0</v>
      </c>
    </row>
    <row r="1963" spans="1:21" ht="20" customHeight="1" x14ac:dyDescent="0.35">
      <c r="A1963" s="13">
        <f>F1963/E1963</f>
        <v>1.0003599999999999</v>
      </c>
      <c r="B1963">
        <v>3557</v>
      </c>
      <c r="C1963" s="3" t="s">
        <v>3556</v>
      </c>
      <c r="D1963" s="3" t="s">
        <v>7667</v>
      </c>
      <c r="E1963" s="5">
        <v>100000</v>
      </c>
      <c r="F1963" s="5">
        <v>100036</v>
      </c>
      <c r="G1963" t="s">
        <v>8219</v>
      </c>
      <c r="H1963" t="s">
        <v>8224</v>
      </c>
      <c r="I1963" t="s">
        <v>8246</v>
      </c>
      <c r="J1963">
        <v>1399271911</v>
      </c>
      <c r="K1963">
        <v>1396334311</v>
      </c>
      <c r="L1963" t="b">
        <v>0</v>
      </c>
      <c r="M1963">
        <v>558</v>
      </c>
      <c r="N1963" t="b">
        <v>1</v>
      </c>
      <c r="O1963" t="s">
        <v>8271</v>
      </c>
      <c r="P1963" s="9">
        <f>IFERROR(F1963/M1963,"NULL")</f>
        <v>179.27598566308242</v>
      </c>
      <c r="Q1963" t="str">
        <f>LEFT(O1963,SEARCH("/",O1963,1)-1)</f>
        <v>theater</v>
      </c>
      <c r="R1963" t="str">
        <f>RIGHT(O1963,LEN(O1963)-SEARCH("/",O1963,1))</f>
        <v>plays</v>
      </c>
      <c r="S1963" s="17">
        <f>(((K1963/60)/60)/24)+DATE(1970,1,1)</f>
        <v>41730.276747685188</v>
      </c>
      <c r="T1963" s="15">
        <f>(((J1963/60)/60)/24)+DATE(1970,1,1)</f>
        <v>41764.276747685188</v>
      </c>
      <c r="U1963" t="b">
        <f>AND(L1963,N1963)</f>
        <v>0</v>
      </c>
    </row>
    <row r="1964" spans="1:21" ht="20" customHeight="1" x14ac:dyDescent="0.35">
      <c r="A1964" s="13">
        <f>F1964/E1964</f>
        <v>1.44</v>
      </c>
      <c r="B1964">
        <v>3558</v>
      </c>
      <c r="C1964" s="3" t="s">
        <v>3557</v>
      </c>
      <c r="D1964" s="3" t="s">
        <v>7668</v>
      </c>
      <c r="E1964" s="5">
        <v>350</v>
      </c>
      <c r="F1964" s="5">
        <v>504</v>
      </c>
      <c r="G1964" t="s">
        <v>8219</v>
      </c>
      <c r="H1964" t="s">
        <v>8225</v>
      </c>
      <c r="I1964" t="s">
        <v>8247</v>
      </c>
      <c r="J1964">
        <v>1435352400</v>
      </c>
      <c r="K1964">
        <v>1431718575</v>
      </c>
      <c r="L1964" t="b">
        <v>0</v>
      </c>
      <c r="M1964">
        <v>22</v>
      </c>
      <c r="N1964" t="b">
        <v>1</v>
      </c>
      <c r="O1964" t="s">
        <v>8271</v>
      </c>
      <c r="P1964" s="9">
        <f>IFERROR(F1964/M1964,"NULL")</f>
        <v>22.90909090909091</v>
      </c>
      <c r="Q1964" t="str">
        <f>LEFT(O1964,SEARCH("/",O1964,1)-1)</f>
        <v>theater</v>
      </c>
      <c r="R1964" t="str">
        <f>RIGHT(O1964,LEN(O1964)-SEARCH("/",O1964,1))</f>
        <v>plays</v>
      </c>
      <c r="S1964" s="17">
        <f>(((K1964/60)/60)/24)+DATE(1970,1,1)</f>
        <v>42139.816840277781</v>
      </c>
      <c r="T1964" s="15">
        <f>(((J1964/60)/60)/24)+DATE(1970,1,1)</f>
        <v>42181.875</v>
      </c>
      <c r="U1964" t="b">
        <f>AND(L1964,N1964)</f>
        <v>0</v>
      </c>
    </row>
    <row r="1965" spans="1:21" ht="20" customHeight="1" x14ac:dyDescent="0.35">
      <c r="A1965" s="13">
        <f>F1965/E1965</f>
        <v>1.0349999999999999</v>
      </c>
      <c r="B1965">
        <v>3559</v>
      </c>
      <c r="C1965" s="3" t="s">
        <v>3558</v>
      </c>
      <c r="D1965" s="3" t="s">
        <v>7669</v>
      </c>
      <c r="E1965" s="5">
        <v>1000</v>
      </c>
      <c r="F1965" s="5">
        <v>1035</v>
      </c>
      <c r="G1965" t="s">
        <v>8219</v>
      </c>
      <c r="H1965" t="s">
        <v>8226</v>
      </c>
      <c r="I1965" t="s">
        <v>8248</v>
      </c>
      <c r="J1965">
        <v>1438333080</v>
      </c>
      <c r="K1965">
        <v>1436408308</v>
      </c>
      <c r="L1965" t="b">
        <v>0</v>
      </c>
      <c r="M1965">
        <v>24</v>
      </c>
      <c r="N1965" t="b">
        <v>1</v>
      </c>
      <c r="O1965" t="s">
        <v>8271</v>
      </c>
      <c r="P1965" s="9">
        <f>IFERROR(F1965/M1965,"NULL")</f>
        <v>43.125</v>
      </c>
      <c r="Q1965" t="str">
        <f>LEFT(O1965,SEARCH("/",O1965,1)-1)</f>
        <v>theater</v>
      </c>
      <c r="R1965" t="str">
        <f>RIGHT(O1965,LEN(O1965)-SEARCH("/",O1965,1))</f>
        <v>plays</v>
      </c>
      <c r="S1965" s="17">
        <f>(((K1965/60)/60)/24)+DATE(1970,1,1)</f>
        <v>42194.096157407403</v>
      </c>
      <c r="T1965" s="15">
        <f>(((J1965/60)/60)/24)+DATE(1970,1,1)</f>
        <v>42216.373611111107</v>
      </c>
      <c r="U1965" t="b">
        <f>AND(L1965,N1965)</f>
        <v>0</v>
      </c>
    </row>
    <row r="1966" spans="1:21" ht="20" customHeight="1" x14ac:dyDescent="0.35">
      <c r="A1966" s="13">
        <f>F1966/E1966</f>
        <v>1.0843750000000001</v>
      </c>
      <c r="B1966">
        <v>3560</v>
      </c>
      <c r="C1966" s="3" t="s">
        <v>3559</v>
      </c>
      <c r="D1966" s="3" t="s">
        <v>7670</v>
      </c>
      <c r="E1966" s="5">
        <v>3200</v>
      </c>
      <c r="F1966" s="5">
        <v>3470</v>
      </c>
      <c r="G1966" t="s">
        <v>8219</v>
      </c>
      <c r="H1966" t="s">
        <v>8229</v>
      </c>
      <c r="I1966" t="s">
        <v>8251</v>
      </c>
      <c r="J1966">
        <v>1432694700</v>
      </c>
      <c r="K1966">
        <v>1429651266</v>
      </c>
      <c r="L1966" t="b">
        <v>0</v>
      </c>
      <c r="M1966">
        <v>74</v>
      </c>
      <c r="N1966" t="b">
        <v>1</v>
      </c>
      <c r="O1966" t="s">
        <v>8271</v>
      </c>
      <c r="P1966" s="9">
        <f>IFERROR(F1966/M1966,"NULL")</f>
        <v>46.891891891891895</v>
      </c>
      <c r="Q1966" t="str">
        <f>LEFT(O1966,SEARCH("/",O1966,1)-1)</f>
        <v>theater</v>
      </c>
      <c r="R1966" t="str">
        <f>RIGHT(O1966,LEN(O1966)-SEARCH("/",O1966,1))</f>
        <v>plays</v>
      </c>
      <c r="S1966" s="17">
        <f>(((K1966/60)/60)/24)+DATE(1970,1,1)</f>
        <v>42115.889652777783</v>
      </c>
      <c r="T1966" s="15">
        <f>(((J1966/60)/60)/24)+DATE(1970,1,1)</f>
        <v>42151.114583333328</v>
      </c>
      <c r="U1966" t="b">
        <f>AND(L1966,N1966)</f>
        <v>0</v>
      </c>
    </row>
    <row r="1967" spans="1:21" ht="20" customHeight="1" x14ac:dyDescent="0.35">
      <c r="A1967" s="13">
        <f>F1967/E1967</f>
        <v>1.024</v>
      </c>
      <c r="B1967">
        <v>3561</v>
      </c>
      <c r="C1967" s="3" t="s">
        <v>3560</v>
      </c>
      <c r="D1967" s="3" t="s">
        <v>7671</v>
      </c>
      <c r="E1967" s="5">
        <v>2500</v>
      </c>
      <c r="F1967" s="5">
        <v>2560</v>
      </c>
      <c r="G1967" t="s">
        <v>8219</v>
      </c>
      <c r="H1967" t="s">
        <v>8224</v>
      </c>
      <c r="I1967" t="s">
        <v>8246</v>
      </c>
      <c r="J1967">
        <v>1438799760</v>
      </c>
      <c r="K1967">
        <v>1437236378</v>
      </c>
      <c r="L1967" t="b">
        <v>0</v>
      </c>
      <c r="M1967">
        <v>54</v>
      </c>
      <c r="N1967" t="b">
        <v>1</v>
      </c>
      <c r="O1967" t="s">
        <v>8271</v>
      </c>
      <c r="P1967" s="9">
        <f>IFERROR(F1967/M1967,"NULL")</f>
        <v>47.407407407407405</v>
      </c>
      <c r="Q1967" t="str">
        <f>LEFT(O1967,SEARCH("/",O1967,1)-1)</f>
        <v>theater</v>
      </c>
      <c r="R1967" t="str">
        <f>RIGHT(O1967,LEN(O1967)-SEARCH("/",O1967,1))</f>
        <v>plays</v>
      </c>
      <c r="S1967" s="17">
        <f>(((K1967/60)/60)/24)+DATE(1970,1,1)</f>
        <v>42203.680300925931</v>
      </c>
      <c r="T1967" s="15">
        <f>(((J1967/60)/60)/24)+DATE(1970,1,1)</f>
        <v>42221.774999999994</v>
      </c>
      <c r="U1967" t="b">
        <f>AND(L1967,N1967)</f>
        <v>0</v>
      </c>
    </row>
    <row r="1968" spans="1:21" ht="20" customHeight="1" x14ac:dyDescent="0.35">
      <c r="A1968" s="13">
        <f>F1968/E1968</f>
        <v>1.4888888888888889</v>
      </c>
      <c r="B1968">
        <v>3562</v>
      </c>
      <c r="C1968" s="3" t="s">
        <v>3561</v>
      </c>
      <c r="D1968" s="3" t="s">
        <v>7672</v>
      </c>
      <c r="E1968" s="5">
        <v>315</v>
      </c>
      <c r="F1968" s="5">
        <v>469</v>
      </c>
      <c r="G1968" t="s">
        <v>8219</v>
      </c>
      <c r="H1968" t="s">
        <v>8225</v>
      </c>
      <c r="I1968" t="s">
        <v>8247</v>
      </c>
      <c r="J1968">
        <v>1457906400</v>
      </c>
      <c r="K1968">
        <v>1457115427</v>
      </c>
      <c r="L1968" t="b">
        <v>0</v>
      </c>
      <c r="M1968">
        <v>31</v>
      </c>
      <c r="N1968" t="b">
        <v>1</v>
      </c>
      <c r="O1968" t="s">
        <v>8271</v>
      </c>
      <c r="P1968" s="9">
        <f>IFERROR(F1968/M1968,"NULL")</f>
        <v>15.129032258064516</v>
      </c>
      <c r="Q1968" t="str">
        <f>LEFT(O1968,SEARCH("/",O1968,1)-1)</f>
        <v>theater</v>
      </c>
      <c r="R1968" t="str">
        <f>RIGHT(O1968,LEN(O1968)-SEARCH("/",O1968,1))</f>
        <v>plays</v>
      </c>
      <c r="S1968" s="17">
        <f>(((K1968/60)/60)/24)+DATE(1970,1,1)</f>
        <v>42433.761886574073</v>
      </c>
      <c r="T1968" s="15">
        <f>(((J1968/60)/60)/24)+DATE(1970,1,1)</f>
        <v>42442.916666666672</v>
      </c>
      <c r="U1968" t="b">
        <f>AND(L1968,N1968)</f>
        <v>0</v>
      </c>
    </row>
    <row r="1969" spans="1:21" ht="20" customHeight="1" x14ac:dyDescent="0.35">
      <c r="A1969" s="13">
        <f>F1969/E1969</f>
        <v>1.0549000000000002</v>
      </c>
      <c r="B1969">
        <v>3563</v>
      </c>
      <c r="C1969" s="3" t="s">
        <v>3562</v>
      </c>
      <c r="D1969" s="3" t="s">
        <v>7673</v>
      </c>
      <c r="E1969" s="5">
        <v>500</v>
      </c>
      <c r="F1969" s="5">
        <v>527.45000000000005</v>
      </c>
      <c r="G1969" t="s">
        <v>8219</v>
      </c>
      <c r="H1969" t="s">
        <v>8225</v>
      </c>
      <c r="I1969" t="s">
        <v>8247</v>
      </c>
      <c r="J1969">
        <v>1470078000</v>
      </c>
      <c r="K1969">
        <v>1467648456</v>
      </c>
      <c r="L1969" t="b">
        <v>0</v>
      </c>
      <c r="M1969">
        <v>25</v>
      </c>
      <c r="N1969" t="b">
        <v>1</v>
      </c>
      <c r="O1969" t="s">
        <v>8271</v>
      </c>
      <c r="P1969" s="9">
        <f>IFERROR(F1969/M1969,"NULL")</f>
        <v>21.098000000000003</v>
      </c>
      <c r="Q1969" t="str">
        <f>LEFT(O1969,SEARCH("/",O1969,1)-1)</f>
        <v>theater</v>
      </c>
      <c r="R1969" t="str">
        <f>RIGHT(O1969,LEN(O1969)-SEARCH("/",O1969,1))</f>
        <v>plays</v>
      </c>
      <c r="S1969" s="17">
        <f>(((K1969/60)/60)/24)+DATE(1970,1,1)</f>
        <v>42555.671944444446</v>
      </c>
      <c r="T1969" s="15">
        <f>(((J1969/60)/60)/24)+DATE(1970,1,1)</f>
        <v>42583.791666666672</v>
      </c>
      <c r="U1969" t="b">
        <f>AND(L1969,N1969)</f>
        <v>0</v>
      </c>
    </row>
    <row r="1970" spans="1:21" ht="20" customHeight="1" x14ac:dyDescent="0.35">
      <c r="A1970" s="13">
        <f>F1970/E1970</f>
        <v>1.0049999999999999</v>
      </c>
      <c r="B1970">
        <v>3564</v>
      </c>
      <c r="C1970" s="3" t="s">
        <v>3563</v>
      </c>
      <c r="D1970" s="3" t="s">
        <v>7674</v>
      </c>
      <c r="E1970" s="5">
        <v>1000</v>
      </c>
      <c r="F1970" s="5">
        <v>1005</v>
      </c>
      <c r="G1970" t="s">
        <v>8219</v>
      </c>
      <c r="H1970" t="s">
        <v>8225</v>
      </c>
      <c r="I1970" t="s">
        <v>8247</v>
      </c>
      <c r="J1970">
        <v>1444060800</v>
      </c>
      <c r="K1970">
        <v>1440082649</v>
      </c>
      <c r="L1970" t="b">
        <v>0</v>
      </c>
      <c r="M1970">
        <v>17</v>
      </c>
      <c r="N1970" t="b">
        <v>1</v>
      </c>
      <c r="O1970" t="s">
        <v>8271</v>
      </c>
      <c r="P1970" s="9">
        <f>IFERROR(F1970/M1970,"NULL")</f>
        <v>59.117647058823529</v>
      </c>
      <c r="Q1970" t="str">
        <f>LEFT(O1970,SEARCH("/",O1970,1)-1)</f>
        <v>theater</v>
      </c>
      <c r="R1970" t="str">
        <f>RIGHT(O1970,LEN(O1970)-SEARCH("/",O1970,1))</f>
        <v>plays</v>
      </c>
      <c r="S1970" s="17">
        <f>(((K1970/60)/60)/24)+DATE(1970,1,1)</f>
        <v>42236.623252314821</v>
      </c>
      <c r="T1970" s="15">
        <f>(((J1970/60)/60)/24)+DATE(1970,1,1)</f>
        <v>42282.666666666672</v>
      </c>
      <c r="U1970" t="b">
        <f>AND(L1970,N1970)</f>
        <v>0</v>
      </c>
    </row>
    <row r="1971" spans="1:21" ht="20" customHeight="1" x14ac:dyDescent="0.35">
      <c r="A1971" s="13">
        <f>F1971/E1971</f>
        <v>1.3055555555555556</v>
      </c>
      <c r="B1971">
        <v>3565</v>
      </c>
      <c r="C1971" s="3" t="s">
        <v>3564</v>
      </c>
      <c r="D1971" s="3" t="s">
        <v>7675</v>
      </c>
      <c r="E1971" s="5">
        <v>900</v>
      </c>
      <c r="F1971" s="5">
        <v>1175</v>
      </c>
      <c r="G1971" t="s">
        <v>8219</v>
      </c>
      <c r="H1971" t="s">
        <v>8224</v>
      </c>
      <c r="I1971" t="s">
        <v>8246</v>
      </c>
      <c r="J1971">
        <v>1420048208</v>
      </c>
      <c r="K1971">
        <v>1417456208</v>
      </c>
      <c r="L1971" t="b">
        <v>0</v>
      </c>
      <c r="M1971">
        <v>12</v>
      </c>
      <c r="N1971" t="b">
        <v>1</v>
      </c>
      <c r="O1971" t="s">
        <v>8271</v>
      </c>
      <c r="P1971" s="9">
        <f>IFERROR(F1971/M1971,"NULL")</f>
        <v>97.916666666666671</v>
      </c>
      <c r="Q1971" t="str">
        <f>LEFT(O1971,SEARCH("/",O1971,1)-1)</f>
        <v>theater</v>
      </c>
      <c r="R1971" t="str">
        <f>RIGHT(O1971,LEN(O1971)-SEARCH("/",O1971,1))</f>
        <v>plays</v>
      </c>
      <c r="S1971" s="17">
        <f>(((K1971/60)/60)/24)+DATE(1970,1,1)</f>
        <v>41974.743148148147</v>
      </c>
      <c r="T1971" s="15">
        <f>(((J1971/60)/60)/24)+DATE(1970,1,1)</f>
        <v>42004.743148148147</v>
      </c>
      <c r="U1971" t="b">
        <f>AND(L1971,N1971)</f>
        <v>0</v>
      </c>
    </row>
    <row r="1972" spans="1:21" ht="20" customHeight="1" x14ac:dyDescent="0.35">
      <c r="A1972" s="13">
        <f>F1972/E1972</f>
        <v>1.0475000000000001</v>
      </c>
      <c r="B1972">
        <v>3566</v>
      </c>
      <c r="C1972" s="3" t="s">
        <v>3565</v>
      </c>
      <c r="D1972" s="3" t="s">
        <v>7676</v>
      </c>
      <c r="E1972" s="5">
        <v>2000</v>
      </c>
      <c r="F1972" s="5">
        <v>2095</v>
      </c>
      <c r="G1972" t="s">
        <v>8219</v>
      </c>
      <c r="H1972" t="s">
        <v>8225</v>
      </c>
      <c r="I1972" t="s">
        <v>8247</v>
      </c>
      <c r="J1972">
        <v>1422015083</v>
      </c>
      <c r="K1972">
        <v>1419423083</v>
      </c>
      <c r="L1972" t="b">
        <v>0</v>
      </c>
      <c r="M1972">
        <v>38</v>
      </c>
      <c r="N1972" t="b">
        <v>1</v>
      </c>
      <c r="O1972" t="s">
        <v>8271</v>
      </c>
      <c r="P1972" s="9">
        <f>IFERROR(F1972/M1972,"NULL")</f>
        <v>55.131578947368418</v>
      </c>
      <c r="Q1972" t="str">
        <f>LEFT(O1972,SEARCH("/",O1972,1)-1)</f>
        <v>theater</v>
      </c>
      <c r="R1972" t="str">
        <f>RIGHT(O1972,LEN(O1972)-SEARCH("/",O1972,1))</f>
        <v>plays</v>
      </c>
      <c r="S1972" s="17">
        <f>(((K1972/60)/60)/24)+DATE(1970,1,1)</f>
        <v>41997.507905092592</v>
      </c>
      <c r="T1972" s="15">
        <f>(((J1972/60)/60)/24)+DATE(1970,1,1)</f>
        <v>42027.507905092592</v>
      </c>
      <c r="U1972" t="b">
        <f>AND(L1972,N1972)</f>
        <v>0</v>
      </c>
    </row>
    <row r="1973" spans="1:21" ht="20" customHeight="1" x14ac:dyDescent="0.35">
      <c r="A1973" s="13">
        <f>F1973/E1973</f>
        <v>1.0880000000000001</v>
      </c>
      <c r="B1973">
        <v>3567</v>
      </c>
      <c r="C1973" s="3" t="s">
        <v>3566</v>
      </c>
      <c r="D1973" s="3" t="s">
        <v>7677</v>
      </c>
      <c r="E1973" s="5">
        <v>1000</v>
      </c>
      <c r="F1973" s="5">
        <v>1088</v>
      </c>
      <c r="G1973" t="s">
        <v>8219</v>
      </c>
      <c r="H1973" t="s">
        <v>8225</v>
      </c>
      <c r="I1973" t="s">
        <v>8247</v>
      </c>
      <c r="J1973">
        <v>1433964444</v>
      </c>
      <c r="K1973">
        <v>1431372444</v>
      </c>
      <c r="L1973" t="b">
        <v>0</v>
      </c>
      <c r="M1973">
        <v>41</v>
      </c>
      <c r="N1973" t="b">
        <v>1</v>
      </c>
      <c r="O1973" t="s">
        <v>8271</v>
      </c>
      <c r="P1973" s="9">
        <f>IFERROR(F1973/M1973,"NULL")</f>
        <v>26.536585365853657</v>
      </c>
      <c r="Q1973" t="str">
        <f>LEFT(O1973,SEARCH("/",O1973,1)-1)</f>
        <v>theater</v>
      </c>
      <c r="R1973" t="str">
        <f>RIGHT(O1973,LEN(O1973)-SEARCH("/",O1973,1))</f>
        <v>plays</v>
      </c>
      <c r="S1973" s="17">
        <f>(((K1973/60)/60)/24)+DATE(1970,1,1)</f>
        <v>42135.810694444444</v>
      </c>
      <c r="T1973" s="15">
        <f>(((J1973/60)/60)/24)+DATE(1970,1,1)</f>
        <v>42165.810694444444</v>
      </c>
      <c r="U1973" t="b">
        <f>AND(L1973,N1973)</f>
        <v>0</v>
      </c>
    </row>
    <row r="1974" spans="1:21" ht="20" customHeight="1" x14ac:dyDescent="0.35">
      <c r="A1974" s="13">
        <f>F1974/E1974</f>
        <v>1.1100000000000001</v>
      </c>
      <c r="B1974">
        <v>3568</v>
      </c>
      <c r="C1974" s="3" t="s">
        <v>3567</v>
      </c>
      <c r="D1974" s="3" t="s">
        <v>7678</v>
      </c>
      <c r="E1974" s="5">
        <v>1000</v>
      </c>
      <c r="F1974" s="5">
        <v>1110</v>
      </c>
      <c r="G1974" t="s">
        <v>8219</v>
      </c>
      <c r="H1974" t="s">
        <v>8224</v>
      </c>
      <c r="I1974" t="s">
        <v>8246</v>
      </c>
      <c r="J1974">
        <v>1410975994</v>
      </c>
      <c r="K1974">
        <v>1408383994</v>
      </c>
      <c r="L1974" t="b">
        <v>0</v>
      </c>
      <c r="M1974">
        <v>19</v>
      </c>
      <c r="N1974" t="b">
        <v>1</v>
      </c>
      <c r="O1974" t="s">
        <v>8271</v>
      </c>
      <c r="P1974" s="9">
        <f>IFERROR(F1974/M1974,"NULL")</f>
        <v>58.421052631578945</v>
      </c>
      <c r="Q1974" t="str">
        <f>LEFT(O1974,SEARCH("/",O1974,1)-1)</f>
        <v>theater</v>
      </c>
      <c r="R1974" t="str">
        <f>RIGHT(O1974,LEN(O1974)-SEARCH("/",O1974,1))</f>
        <v>plays</v>
      </c>
      <c r="S1974" s="17">
        <f>(((K1974/60)/60)/24)+DATE(1970,1,1)</f>
        <v>41869.740671296298</v>
      </c>
      <c r="T1974" s="15">
        <f>(((J1974/60)/60)/24)+DATE(1970,1,1)</f>
        <v>41899.740671296298</v>
      </c>
      <c r="U1974" t="b">
        <f>AND(L1974,N1974)</f>
        <v>0</v>
      </c>
    </row>
    <row r="1975" spans="1:21" ht="20" customHeight="1" x14ac:dyDescent="0.35">
      <c r="A1975" s="13">
        <f>F1975/E1975</f>
        <v>1.0047999999999999</v>
      </c>
      <c r="B1975">
        <v>3569</v>
      </c>
      <c r="C1975" s="3" t="s">
        <v>3568</v>
      </c>
      <c r="D1975" s="3" t="s">
        <v>7679</v>
      </c>
      <c r="E1975" s="5">
        <v>5000</v>
      </c>
      <c r="F1975" s="5">
        <v>5024</v>
      </c>
      <c r="G1975" t="s">
        <v>8219</v>
      </c>
      <c r="H1975" t="s">
        <v>8224</v>
      </c>
      <c r="I1975" t="s">
        <v>8246</v>
      </c>
      <c r="J1975">
        <v>1420734696</v>
      </c>
      <c r="K1975">
        <v>1418142696</v>
      </c>
      <c r="L1975" t="b">
        <v>0</v>
      </c>
      <c r="M1975">
        <v>41</v>
      </c>
      <c r="N1975" t="b">
        <v>1</v>
      </c>
      <c r="O1975" t="s">
        <v>8271</v>
      </c>
      <c r="P1975" s="9">
        <f>IFERROR(F1975/M1975,"NULL")</f>
        <v>122.53658536585365</v>
      </c>
      <c r="Q1975" t="str">
        <f>LEFT(O1975,SEARCH("/",O1975,1)-1)</f>
        <v>theater</v>
      </c>
      <c r="R1975" t="str">
        <f>RIGHT(O1975,LEN(O1975)-SEARCH("/",O1975,1))</f>
        <v>plays</v>
      </c>
      <c r="S1975" s="17">
        <f>(((K1975/60)/60)/24)+DATE(1970,1,1)</f>
        <v>41982.688611111109</v>
      </c>
      <c r="T1975" s="15">
        <f>(((J1975/60)/60)/24)+DATE(1970,1,1)</f>
        <v>42012.688611111109</v>
      </c>
      <c r="U1975" t="b">
        <f>AND(L1975,N1975)</f>
        <v>0</v>
      </c>
    </row>
    <row r="1976" spans="1:21" ht="20" customHeight="1" x14ac:dyDescent="0.35">
      <c r="A1976" s="13">
        <f>F1976/E1976</f>
        <v>1.1435</v>
      </c>
      <c r="B1976">
        <v>3570</v>
      </c>
      <c r="C1976" s="3" t="s">
        <v>3569</v>
      </c>
      <c r="D1976" s="3" t="s">
        <v>7680</v>
      </c>
      <c r="E1976" s="5">
        <v>2000</v>
      </c>
      <c r="F1976" s="5">
        <v>2287</v>
      </c>
      <c r="G1976" t="s">
        <v>8219</v>
      </c>
      <c r="H1976" t="s">
        <v>8224</v>
      </c>
      <c r="I1976" t="s">
        <v>8246</v>
      </c>
      <c r="J1976">
        <v>1420009200</v>
      </c>
      <c r="K1976">
        <v>1417593483</v>
      </c>
      <c r="L1976" t="b">
        <v>0</v>
      </c>
      <c r="M1976">
        <v>26</v>
      </c>
      <c r="N1976" t="b">
        <v>1</v>
      </c>
      <c r="O1976" t="s">
        <v>8271</v>
      </c>
      <c r="P1976" s="9">
        <f>IFERROR(F1976/M1976,"NULL")</f>
        <v>87.961538461538467</v>
      </c>
      <c r="Q1976" t="str">
        <f>LEFT(O1976,SEARCH("/",O1976,1)-1)</f>
        <v>theater</v>
      </c>
      <c r="R1976" t="str">
        <f>RIGHT(O1976,LEN(O1976)-SEARCH("/",O1976,1))</f>
        <v>plays</v>
      </c>
      <c r="S1976" s="17">
        <f>(((K1976/60)/60)/24)+DATE(1970,1,1)</f>
        <v>41976.331979166673</v>
      </c>
      <c r="T1976" s="15">
        <f>(((J1976/60)/60)/24)+DATE(1970,1,1)</f>
        <v>42004.291666666672</v>
      </c>
      <c r="U1976" t="b">
        <f>AND(L1976,N1976)</f>
        <v>0</v>
      </c>
    </row>
    <row r="1977" spans="1:21" ht="20" customHeight="1" x14ac:dyDescent="0.35">
      <c r="A1977" s="13">
        <f>F1977/E1977</f>
        <v>1.2206666666666666</v>
      </c>
      <c r="B1977">
        <v>3571</v>
      </c>
      <c r="C1977" s="3" t="s">
        <v>3570</v>
      </c>
      <c r="D1977" s="3" t="s">
        <v>7681</v>
      </c>
      <c r="E1977" s="5">
        <v>1500</v>
      </c>
      <c r="F1977" s="5">
        <v>1831</v>
      </c>
      <c r="G1977" t="s">
        <v>8219</v>
      </c>
      <c r="H1977" t="s">
        <v>8225</v>
      </c>
      <c r="I1977" t="s">
        <v>8247</v>
      </c>
      <c r="J1977">
        <v>1414701413</v>
      </c>
      <c r="K1977">
        <v>1412109413</v>
      </c>
      <c r="L1977" t="b">
        <v>0</v>
      </c>
      <c r="M1977">
        <v>25</v>
      </c>
      <c r="N1977" t="b">
        <v>1</v>
      </c>
      <c r="O1977" t="s">
        <v>8271</v>
      </c>
      <c r="P1977" s="9">
        <f>IFERROR(F1977/M1977,"NULL")</f>
        <v>73.239999999999995</v>
      </c>
      <c r="Q1977" t="str">
        <f>LEFT(O1977,SEARCH("/",O1977,1)-1)</f>
        <v>theater</v>
      </c>
      <c r="R1977" t="str">
        <f>RIGHT(O1977,LEN(O1977)-SEARCH("/",O1977,1))</f>
        <v>plays</v>
      </c>
      <c r="S1977" s="17">
        <f>(((K1977/60)/60)/24)+DATE(1970,1,1)</f>
        <v>41912.858946759261</v>
      </c>
      <c r="T1977" s="15">
        <f>(((J1977/60)/60)/24)+DATE(1970,1,1)</f>
        <v>41942.858946759261</v>
      </c>
      <c r="U1977" t="b">
        <f>AND(L1977,N1977)</f>
        <v>0</v>
      </c>
    </row>
    <row r="1978" spans="1:21" ht="20" customHeight="1" x14ac:dyDescent="0.35">
      <c r="A1978" s="13">
        <f>F1978/E1978</f>
        <v>1</v>
      </c>
      <c r="B1978">
        <v>3572</v>
      </c>
      <c r="C1978" s="3" t="s">
        <v>3571</v>
      </c>
      <c r="D1978" s="3" t="s">
        <v>7682</v>
      </c>
      <c r="E1978" s="5">
        <v>500</v>
      </c>
      <c r="F1978" s="5">
        <v>500</v>
      </c>
      <c r="G1978" t="s">
        <v>8219</v>
      </c>
      <c r="H1978" t="s">
        <v>8225</v>
      </c>
      <c r="I1978" t="s">
        <v>8247</v>
      </c>
      <c r="J1978">
        <v>1434894082</v>
      </c>
      <c r="K1978">
        <v>1432302082</v>
      </c>
      <c r="L1978" t="b">
        <v>0</v>
      </c>
      <c r="M1978">
        <v>9</v>
      </c>
      <c r="N1978" t="b">
        <v>1</v>
      </c>
      <c r="O1978" t="s">
        <v>8271</v>
      </c>
      <c r="P1978" s="9">
        <f>IFERROR(F1978/M1978,"NULL")</f>
        <v>55.555555555555557</v>
      </c>
      <c r="Q1978" t="str">
        <f>LEFT(O1978,SEARCH("/",O1978,1)-1)</f>
        <v>theater</v>
      </c>
      <c r="R1978" t="str">
        <f>RIGHT(O1978,LEN(O1978)-SEARCH("/",O1978,1))</f>
        <v>plays</v>
      </c>
      <c r="S1978" s="17">
        <f>(((K1978/60)/60)/24)+DATE(1970,1,1)</f>
        <v>42146.570393518516</v>
      </c>
      <c r="T1978" s="15">
        <f>(((J1978/60)/60)/24)+DATE(1970,1,1)</f>
        <v>42176.570393518516</v>
      </c>
      <c r="U1978" t="b">
        <f>AND(L1978,N1978)</f>
        <v>0</v>
      </c>
    </row>
    <row r="1979" spans="1:21" ht="20" customHeight="1" x14ac:dyDescent="0.35">
      <c r="A1979" s="13">
        <f>F1979/E1979</f>
        <v>1.028</v>
      </c>
      <c r="B1979">
        <v>3573</v>
      </c>
      <c r="C1979" s="3" t="s">
        <v>3572</v>
      </c>
      <c r="D1979" s="3" t="s">
        <v>7683</v>
      </c>
      <c r="E1979" s="5">
        <v>3000</v>
      </c>
      <c r="F1979" s="5">
        <v>3084</v>
      </c>
      <c r="G1979" t="s">
        <v>8219</v>
      </c>
      <c r="H1979" t="s">
        <v>8225</v>
      </c>
      <c r="I1979" t="s">
        <v>8247</v>
      </c>
      <c r="J1979">
        <v>1415440846</v>
      </c>
      <c r="K1979">
        <v>1412845246</v>
      </c>
      <c r="L1979" t="b">
        <v>0</v>
      </c>
      <c r="M1979">
        <v>78</v>
      </c>
      <c r="N1979" t="b">
        <v>1</v>
      </c>
      <c r="O1979" t="s">
        <v>8271</v>
      </c>
      <c r="P1979" s="9">
        <f>IFERROR(F1979/M1979,"NULL")</f>
        <v>39.53846153846154</v>
      </c>
      <c r="Q1979" t="str">
        <f>LEFT(O1979,SEARCH("/",O1979,1)-1)</f>
        <v>theater</v>
      </c>
      <c r="R1979" t="str">
        <f>RIGHT(O1979,LEN(O1979)-SEARCH("/",O1979,1))</f>
        <v>plays</v>
      </c>
      <c r="S1979" s="17">
        <f>(((K1979/60)/60)/24)+DATE(1970,1,1)</f>
        <v>41921.375532407408</v>
      </c>
      <c r="T1979" s="15">
        <f>(((J1979/60)/60)/24)+DATE(1970,1,1)</f>
        <v>41951.417199074072</v>
      </c>
      <c r="U1979" t="b">
        <f>AND(L1979,N1979)</f>
        <v>0</v>
      </c>
    </row>
    <row r="1980" spans="1:21" ht="20" customHeight="1" x14ac:dyDescent="0.35">
      <c r="A1980" s="13">
        <f>F1980/E1980</f>
        <v>1.0612068965517241</v>
      </c>
      <c r="B1980">
        <v>3574</v>
      </c>
      <c r="C1980" s="3" t="s">
        <v>3573</v>
      </c>
      <c r="D1980" s="3" t="s">
        <v>7684</v>
      </c>
      <c r="E1980" s="5">
        <v>5800</v>
      </c>
      <c r="F1980" s="5">
        <v>6155</v>
      </c>
      <c r="G1980" t="s">
        <v>8219</v>
      </c>
      <c r="H1980" t="s">
        <v>8224</v>
      </c>
      <c r="I1980" t="s">
        <v>8246</v>
      </c>
      <c r="J1980">
        <v>1415921848</v>
      </c>
      <c r="K1980">
        <v>1413326248</v>
      </c>
      <c r="L1980" t="b">
        <v>0</v>
      </c>
      <c r="M1980">
        <v>45</v>
      </c>
      <c r="N1980" t="b">
        <v>1</v>
      </c>
      <c r="O1980" t="s">
        <v>8271</v>
      </c>
      <c r="P1980" s="9">
        <f>IFERROR(F1980/M1980,"NULL")</f>
        <v>136.77777777777777</v>
      </c>
      <c r="Q1980" t="str">
        <f>LEFT(O1980,SEARCH("/",O1980,1)-1)</f>
        <v>theater</v>
      </c>
      <c r="R1980" t="str">
        <f>RIGHT(O1980,LEN(O1980)-SEARCH("/",O1980,1))</f>
        <v>plays</v>
      </c>
      <c r="S1980" s="17">
        <f>(((K1980/60)/60)/24)+DATE(1970,1,1)</f>
        <v>41926.942685185182</v>
      </c>
      <c r="T1980" s="15">
        <f>(((J1980/60)/60)/24)+DATE(1970,1,1)</f>
        <v>41956.984351851846</v>
      </c>
      <c r="U1980" t="b">
        <f>AND(L1980,N1980)</f>
        <v>0</v>
      </c>
    </row>
    <row r="1981" spans="1:21" ht="20" customHeight="1" x14ac:dyDescent="0.35">
      <c r="A1981" s="13">
        <f>F1981/E1981</f>
        <v>1.0133000000000001</v>
      </c>
      <c r="B1981">
        <v>3575</v>
      </c>
      <c r="C1981" s="3" t="s">
        <v>3574</v>
      </c>
      <c r="D1981" s="3" t="s">
        <v>7685</v>
      </c>
      <c r="E1981" s="5">
        <v>10000</v>
      </c>
      <c r="F1981" s="5">
        <v>10133</v>
      </c>
      <c r="G1981" t="s">
        <v>8219</v>
      </c>
      <c r="H1981" t="s">
        <v>8224</v>
      </c>
      <c r="I1981" t="s">
        <v>8246</v>
      </c>
      <c r="J1981">
        <v>1470887940</v>
      </c>
      <c r="K1981">
        <v>1468176527</v>
      </c>
      <c r="L1981" t="b">
        <v>0</v>
      </c>
      <c r="M1981">
        <v>102</v>
      </c>
      <c r="N1981" t="b">
        <v>1</v>
      </c>
      <c r="O1981" t="s">
        <v>8271</v>
      </c>
      <c r="P1981" s="9">
        <f>IFERROR(F1981/M1981,"NULL")</f>
        <v>99.343137254901961</v>
      </c>
      <c r="Q1981" t="str">
        <f>LEFT(O1981,SEARCH("/",O1981,1)-1)</f>
        <v>theater</v>
      </c>
      <c r="R1981" t="str">
        <f>RIGHT(O1981,LEN(O1981)-SEARCH("/",O1981,1))</f>
        <v>plays</v>
      </c>
      <c r="S1981" s="17">
        <f>(((K1981/60)/60)/24)+DATE(1970,1,1)</f>
        <v>42561.783877314811</v>
      </c>
      <c r="T1981" s="15">
        <f>(((J1981/60)/60)/24)+DATE(1970,1,1)</f>
        <v>42593.165972222225</v>
      </c>
      <c r="U1981" t="b">
        <f>AND(L1981,N1981)</f>
        <v>0</v>
      </c>
    </row>
    <row r="1982" spans="1:21" ht="20" customHeight="1" x14ac:dyDescent="0.35">
      <c r="A1982" s="13">
        <f>F1982/E1982</f>
        <v>1</v>
      </c>
      <c r="B1982">
        <v>3576</v>
      </c>
      <c r="C1982" s="3" t="s">
        <v>3575</v>
      </c>
      <c r="D1982" s="3" t="s">
        <v>7686</v>
      </c>
      <c r="E1982" s="5">
        <v>100</v>
      </c>
      <c r="F1982" s="5">
        <v>100</v>
      </c>
      <c r="G1982" t="s">
        <v>8219</v>
      </c>
      <c r="H1982" t="s">
        <v>8224</v>
      </c>
      <c r="I1982" t="s">
        <v>8246</v>
      </c>
      <c r="J1982">
        <v>1480947054</v>
      </c>
      <c r="K1982">
        <v>1475759454</v>
      </c>
      <c r="L1982" t="b">
        <v>0</v>
      </c>
      <c r="M1982">
        <v>5</v>
      </c>
      <c r="N1982" t="b">
        <v>1</v>
      </c>
      <c r="O1982" t="s">
        <v>8271</v>
      </c>
      <c r="P1982" s="9">
        <f>IFERROR(F1982/M1982,"NULL")</f>
        <v>20</v>
      </c>
      <c r="Q1982" t="str">
        <f>LEFT(O1982,SEARCH("/",O1982,1)-1)</f>
        <v>theater</v>
      </c>
      <c r="R1982" t="str">
        <f>RIGHT(O1982,LEN(O1982)-SEARCH("/",O1982,1))</f>
        <v>plays</v>
      </c>
      <c r="S1982" s="17">
        <f>(((K1982/60)/60)/24)+DATE(1970,1,1)</f>
        <v>42649.54923611111</v>
      </c>
      <c r="T1982" s="15">
        <f>(((J1982/60)/60)/24)+DATE(1970,1,1)</f>
        <v>42709.590902777782</v>
      </c>
      <c r="U1982" t="b">
        <f>AND(L1982,N1982)</f>
        <v>0</v>
      </c>
    </row>
    <row r="1983" spans="1:21" ht="20" customHeight="1" x14ac:dyDescent="0.35">
      <c r="A1983" s="13">
        <f>F1983/E1983</f>
        <v>1.3</v>
      </c>
      <c r="B1983">
        <v>3577</v>
      </c>
      <c r="C1983" s="3" t="s">
        <v>3576</v>
      </c>
      <c r="D1983" s="3" t="s">
        <v>7687</v>
      </c>
      <c r="E1983" s="5">
        <v>600</v>
      </c>
      <c r="F1983" s="5">
        <v>780</v>
      </c>
      <c r="G1983" t="s">
        <v>8219</v>
      </c>
      <c r="H1983" t="s">
        <v>8224</v>
      </c>
      <c r="I1983" t="s">
        <v>8246</v>
      </c>
      <c r="J1983">
        <v>1430029680</v>
      </c>
      <c r="K1983">
        <v>1427741583</v>
      </c>
      <c r="L1983" t="b">
        <v>0</v>
      </c>
      <c r="M1983">
        <v>27</v>
      </c>
      <c r="N1983" t="b">
        <v>1</v>
      </c>
      <c r="O1983" t="s">
        <v>8271</v>
      </c>
      <c r="P1983" s="9">
        <f>IFERROR(F1983/M1983,"NULL")</f>
        <v>28.888888888888889</v>
      </c>
      <c r="Q1983" t="str">
        <f>LEFT(O1983,SEARCH("/",O1983,1)-1)</f>
        <v>theater</v>
      </c>
      <c r="R1983" t="str">
        <f>RIGHT(O1983,LEN(O1983)-SEARCH("/",O1983,1))</f>
        <v>plays</v>
      </c>
      <c r="S1983" s="17">
        <f>(((K1983/60)/60)/24)+DATE(1970,1,1)</f>
        <v>42093.786840277782</v>
      </c>
      <c r="T1983" s="15">
        <f>(((J1983/60)/60)/24)+DATE(1970,1,1)</f>
        <v>42120.26944444445</v>
      </c>
      <c r="U1983" t="b">
        <f>AND(L1983,N1983)</f>
        <v>0</v>
      </c>
    </row>
    <row r="1984" spans="1:21" ht="20" customHeight="1" x14ac:dyDescent="0.35">
      <c r="A1984" s="13">
        <f>F1984/E1984</f>
        <v>1.0001333333333333</v>
      </c>
      <c r="B1984">
        <v>3578</v>
      </c>
      <c r="C1984" s="3" t="s">
        <v>3577</v>
      </c>
      <c r="D1984" s="3" t="s">
        <v>7688</v>
      </c>
      <c r="E1984" s="5">
        <v>1500</v>
      </c>
      <c r="F1984" s="5">
        <v>1500.2</v>
      </c>
      <c r="G1984" t="s">
        <v>8219</v>
      </c>
      <c r="H1984" t="s">
        <v>8225</v>
      </c>
      <c r="I1984" t="s">
        <v>8247</v>
      </c>
      <c r="J1984">
        <v>1462037777</v>
      </c>
      <c r="K1984">
        <v>1459445777</v>
      </c>
      <c r="L1984" t="b">
        <v>0</v>
      </c>
      <c r="M1984">
        <v>37</v>
      </c>
      <c r="N1984" t="b">
        <v>1</v>
      </c>
      <c r="O1984" t="s">
        <v>8271</v>
      </c>
      <c r="P1984" s="9">
        <f>IFERROR(F1984/M1984,"NULL")</f>
        <v>40.545945945945945</v>
      </c>
      <c r="Q1984" t="str">
        <f>LEFT(O1984,SEARCH("/",O1984,1)-1)</f>
        <v>theater</v>
      </c>
      <c r="R1984" t="str">
        <f>RIGHT(O1984,LEN(O1984)-SEARCH("/",O1984,1))</f>
        <v>plays</v>
      </c>
      <c r="S1984" s="17">
        <f>(((K1984/60)/60)/24)+DATE(1970,1,1)</f>
        <v>42460.733530092592</v>
      </c>
      <c r="T1984" s="15">
        <f>(((J1984/60)/60)/24)+DATE(1970,1,1)</f>
        <v>42490.733530092592</v>
      </c>
      <c r="U1984" t="b">
        <f>AND(L1984,N1984)</f>
        <v>0</v>
      </c>
    </row>
    <row r="1985" spans="1:21" ht="20" customHeight="1" x14ac:dyDescent="0.35">
      <c r="A1985" s="13">
        <f>F1985/E1985</f>
        <v>1</v>
      </c>
      <c r="B1985">
        <v>3579</v>
      </c>
      <c r="C1985" s="3" t="s">
        <v>3578</v>
      </c>
      <c r="D1985" s="3" t="s">
        <v>7689</v>
      </c>
      <c r="E1985" s="5">
        <v>500</v>
      </c>
      <c r="F1985" s="5">
        <v>500</v>
      </c>
      <c r="G1985" t="s">
        <v>8219</v>
      </c>
      <c r="H1985" t="s">
        <v>8225</v>
      </c>
      <c r="I1985" t="s">
        <v>8247</v>
      </c>
      <c r="J1985">
        <v>1459444656</v>
      </c>
      <c r="K1985">
        <v>1456856256</v>
      </c>
      <c r="L1985" t="b">
        <v>0</v>
      </c>
      <c r="M1985">
        <v>14</v>
      </c>
      <c r="N1985" t="b">
        <v>1</v>
      </c>
      <c r="O1985" t="s">
        <v>8271</v>
      </c>
      <c r="P1985" s="9">
        <f>IFERROR(F1985/M1985,"NULL")</f>
        <v>35.714285714285715</v>
      </c>
      <c r="Q1985" t="str">
        <f>LEFT(O1985,SEARCH("/",O1985,1)-1)</f>
        <v>theater</v>
      </c>
      <c r="R1985" t="str">
        <f>RIGHT(O1985,LEN(O1985)-SEARCH("/",O1985,1))</f>
        <v>plays</v>
      </c>
      <c r="S1985" s="17">
        <f>(((K1985/60)/60)/24)+DATE(1970,1,1)</f>
        <v>42430.762222222227</v>
      </c>
      <c r="T1985" s="15">
        <f>(((J1985/60)/60)/24)+DATE(1970,1,1)</f>
        <v>42460.720555555556</v>
      </c>
      <c r="U1985" t="b">
        <f>AND(L1985,N1985)</f>
        <v>0</v>
      </c>
    </row>
    <row r="1986" spans="1:21" ht="20" customHeight="1" x14ac:dyDescent="0.35">
      <c r="A1986" s="13">
        <f>F1986/E1986</f>
        <v>1.1388888888888888</v>
      </c>
      <c r="B1986">
        <v>3580</v>
      </c>
      <c r="C1986" s="3" t="s">
        <v>3579</v>
      </c>
      <c r="D1986" s="3" t="s">
        <v>7690</v>
      </c>
      <c r="E1986" s="5">
        <v>900</v>
      </c>
      <c r="F1986" s="5">
        <v>1025</v>
      </c>
      <c r="G1986" t="s">
        <v>8219</v>
      </c>
      <c r="H1986" t="s">
        <v>8224</v>
      </c>
      <c r="I1986" t="s">
        <v>8246</v>
      </c>
      <c r="J1986">
        <v>1425185940</v>
      </c>
      <c r="K1986">
        <v>1421900022</v>
      </c>
      <c r="L1986" t="b">
        <v>0</v>
      </c>
      <c r="M1986">
        <v>27</v>
      </c>
      <c r="N1986" t="b">
        <v>1</v>
      </c>
      <c r="O1986" t="s">
        <v>8271</v>
      </c>
      <c r="P1986" s="9">
        <f>IFERROR(F1986/M1986,"NULL")</f>
        <v>37.962962962962962</v>
      </c>
      <c r="Q1986" t="str">
        <f>LEFT(O1986,SEARCH("/",O1986,1)-1)</f>
        <v>theater</v>
      </c>
      <c r="R1986" t="str">
        <f>RIGHT(O1986,LEN(O1986)-SEARCH("/",O1986,1))</f>
        <v>plays</v>
      </c>
      <c r="S1986" s="17">
        <f>(((K1986/60)/60)/24)+DATE(1970,1,1)</f>
        <v>42026.176180555558</v>
      </c>
      <c r="T1986" s="15">
        <f>(((J1986/60)/60)/24)+DATE(1970,1,1)</f>
        <v>42064.207638888889</v>
      </c>
      <c r="U1986" t="b">
        <f>AND(L1986,N1986)</f>
        <v>0</v>
      </c>
    </row>
    <row r="1987" spans="1:21" ht="20" customHeight="1" x14ac:dyDescent="0.35">
      <c r="A1987" s="13">
        <f>F1987/E1987</f>
        <v>1</v>
      </c>
      <c r="B1987">
        <v>3581</v>
      </c>
      <c r="C1987" s="3" t="s">
        <v>3580</v>
      </c>
      <c r="D1987" s="3" t="s">
        <v>7691</v>
      </c>
      <c r="E1987" s="5">
        <v>1500</v>
      </c>
      <c r="F1987" s="5">
        <v>1500</v>
      </c>
      <c r="G1987" t="s">
        <v>8219</v>
      </c>
      <c r="H1987" t="s">
        <v>8225</v>
      </c>
      <c r="I1987" t="s">
        <v>8247</v>
      </c>
      <c r="J1987">
        <v>1406719110</v>
      </c>
      <c r="K1987">
        <v>1405509510</v>
      </c>
      <c r="L1987" t="b">
        <v>0</v>
      </c>
      <c r="M1987">
        <v>45</v>
      </c>
      <c r="N1987" t="b">
        <v>1</v>
      </c>
      <c r="O1987" t="s">
        <v>8271</v>
      </c>
      <c r="P1987" s="9">
        <f>IFERROR(F1987/M1987,"NULL")</f>
        <v>33.333333333333336</v>
      </c>
      <c r="Q1987" t="str">
        <f>LEFT(O1987,SEARCH("/",O1987,1)-1)</f>
        <v>theater</v>
      </c>
      <c r="R1987" t="str">
        <f>RIGHT(O1987,LEN(O1987)-SEARCH("/",O1987,1))</f>
        <v>plays</v>
      </c>
      <c r="S1987" s="17">
        <f>(((K1987/60)/60)/24)+DATE(1970,1,1)</f>
        <v>41836.471180555556</v>
      </c>
      <c r="T1987" s="15">
        <f>(((J1987/60)/60)/24)+DATE(1970,1,1)</f>
        <v>41850.471180555556</v>
      </c>
      <c r="U1987" t="b">
        <f>AND(L1987,N1987)</f>
        <v>0</v>
      </c>
    </row>
    <row r="1988" spans="1:21" ht="20" customHeight="1" x14ac:dyDescent="0.35">
      <c r="A1988" s="13">
        <f>F1988/E1988</f>
        <v>2.87</v>
      </c>
      <c r="B1988">
        <v>3582</v>
      </c>
      <c r="C1988" s="3" t="s">
        <v>3581</v>
      </c>
      <c r="D1988" s="3" t="s">
        <v>7692</v>
      </c>
      <c r="E1988" s="5">
        <v>1000</v>
      </c>
      <c r="F1988" s="5">
        <v>2870</v>
      </c>
      <c r="G1988" t="s">
        <v>8219</v>
      </c>
      <c r="H1988" t="s">
        <v>8224</v>
      </c>
      <c r="I1988" t="s">
        <v>8246</v>
      </c>
      <c r="J1988">
        <v>1459822682</v>
      </c>
      <c r="K1988">
        <v>1458613082</v>
      </c>
      <c r="L1988" t="b">
        <v>0</v>
      </c>
      <c r="M1988">
        <v>49</v>
      </c>
      <c r="N1988" t="b">
        <v>1</v>
      </c>
      <c r="O1988" t="s">
        <v>8271</v>
      </c>
      <c r="P1988" s="9">
        <f>IFERROR(F1988/M1988,"NULL")</f>
        <v>58.571428571428569</v>
      </c>
      <c r="Q1988" t="str">
        <f>LEFT(O1988,SEARCH("/",O1988,1)-1)</f>
        <v>theater</v>
      </c>
      <c r="R1988" t="str">
        <f>RIGHT(O1988,LEN(O1988)-SEARCH("/",O1988,1))</f>
        <v>plays</v>
      </c>
      <c r="S1988" s="17">
        <f>(((K1988/60)/60)/24)+DATE(1970,1,1)</f>
        <v>42451.095856481479</v>
      </c>
      <c r="T1988" s="15">
        <f>(((J1988/60)/60)/24)+DATE(1970,1,1)</f>
        <v>42465.095856481479</v>
      </c>
      <c r="U1988" t="b">
        <f>AND(L1988,N1988)</f>
        <v>0</v>
      </c>
    </row>
    <row r="1989" spans="1:21" ht="20" customHeight="1" x14ac:dyDescent="0.35">
      <c r="A1989" s="13">
        <f>F1989/E1989</f>
        <v>1.085</v>
      </c>
      <c r="B1989">
        <v>3583</v>
      </c>
      <c r="C1989" s="3" t="s">
        <v>3582</v>
      </c>
      <c r="D1989" s="3" t="s">
        <v>7693</v>
      </c>
      <c r="E1989" s="5">
        <v>3000</v>
      </c>
      <c r="F1989" s="5">
        <v>3255</v>
      </c>
      <c r="G1989" t="s">
        <v>8219</v>
      </c>
      <c r="H1989" t="s">
        <v>8224</v>
      </c>
      <c r="I1989" t="s">
        <v>8246</v>
      </c>
      <c r="J1989">
        <v>1460970805</v>
      </c>
      <c r="K1989">
        <v>1455790405</v>
      </c>
      <c r="L1989" t="b">
        <v>0</v>
      </c>
      <c r="M1989">
        <v>24</v>
      </c>
      <c r="N1989" t="b">
        <v>1</v>
      </c>
      <c r="O1989" t="s">
        <v>8271</v>
      </c>
      <c r="P1989" s="9">
        <f>IFERROR(F1989/M1989,"NULL")</f>
        <v>135.625</v>
      </c>
      <c r="Q1989" t="str">
        <f>LEFT(O1989,SEARCH("/",O1989,1)-1)</f>
        <v>theater</v>
      </c>
      <c r="R1989" t="str">
        <f>RIGHT(O1989,LEN(O1989)-SEARCH("/",O1989,1))</f>
        <v>plays</v>
      </c>
      <c r="S1989" s="17">
        <f>(((K1989/60)/60)/24)+DATE(1970,1,1)</f>
        <v>42418.425983796296</v>
      </c>
      <c r="T1989" s="15">
        <f>(((J1989/60)/60)/24)+DATE(1970,1,1)</f>
        <v>42478.384317129632</v>
      </c>
      <c r="U1989" t="b">
        <f>AND(L1989,N1989)</f>
        <v>0</v>
      </c>
    </row>
    <row r="1990" spans="1:21" ht="20" customHeight="1" x14ac:dyDescent="0.35">
      <c r="A1990" s="13">
        <f>F1990/E1990</f>
        <v>1.155</v>
      </c>
      <c r="B1990">
        <v>3584</v>
      </c>
      <c r="C1990" s="3" t="s">
        <v>3583</v>
      </c>
      <c r="D1990" s="3" t="s">
        <v>7694</v>
      </c>
      <c r="E1990" s="5">
        <v>3000</v>
      </c>
      <c r="F1990" s="5">
        <v>3465</v>
      </c>
      <c r="G1990" t="s">
        <v>8219</v>
      </c>
      <c r="H1990" t="s">
        <v>8225</v>
      </c>
      <c r="I1990" t="s">
        <v>8247</v>
      </c>
      <c r="J1990">
        <v>1436772944</v>
      </c>
      <c r="K1990">
        <v>1434180944</v>
      </c>
      <c r="L1990" t="b">
        <v>0</v>
      </c>
      <c r="M1990">
        <v>112</v>
      </c>
      <c r="N1990" t="b">
        <v>1</v>
      </c>
      <c r="O1990" t="s">
        <v>8271</v>
      </c>
      <c r="P1990" s="9">
        <f>IFERROR(F1990/M1990,"NULL")</f>
        <v>30.9375</v>
      </c>
      <c r="Q1990" t="str">
        <f>LEFT(O1990,SEARCH("/",O1990,1)-1)</f>
        <v>theater</v>
      </c>
      <c r="R1990" t="str">
        <f>RIGHT(O1990,LEN(O1990)-SEARCH("/",O1990,1))</f>
        <v>plays</v>
      </c>
      <c r="S1990" s="17">
        <f>(((K1990/60)/60)/24)+DATE(1970,1,1)</f>
        <v>42168.316481481481</v>
      </c>
      <c r="T1990" s="15">
        <f>(((J1990/60)/60)/24)+DATE(1970,1,1)</f>
        <v>42198.316481481481</v>
      </c>
      <c r="U1990" t="b">
        <f>AND(L1990,N1990)</f>
        <v>0</v>
      </c>
    </row>
    <row r="1991" spans="1:21" ht="20" customHeight="1" x14ac:dyDescent="0.35">
      <c r="A1991" s="13">
        <f>F1991/E1991</f>
        <v>1.1911764705882353</v>
      </c>
      <c r="B1991">
        <v>3585</v>
      </c>
      <c r="C1991" s="3" t="s">
        <v>3584</v>
      </c>
      <c r="D1991" s="3" t="s">
        <v>7695</v>
      </c>
      <c r="E1991" s="5">
        <v>3400</v>
      </c>
      <c r="F1991" s="5">
        <v>4050</v>
      </c>
      <c r="G1991" t="s">
        <v>8219</v>
      </c>
      <c r="H1991" t="s">
        <v>8224</v>
      </c>
      <c r="I1991" t="s">
        <v>8246</v>
      </c>
      <c r="J1991">
        <v>1419181890</v>
      </c>
      <c r="K1991">
        <v>1416589890</v>
      </c>
      <c r="L1991" t="b">
        <v>0</v>
      </c>
      <c r="M1991">
        <v>23</v>
      </c>
      <c r="N1991" t="b">
        <v>1</v>
      </c>
      <c r="O1991" t="s">
        <v>8271</v>
      </c>
      <c r="P1991" s="9">
        <f>IFERROR(F1991/M1991,"NULL")</f>
        <v>176.08695652173913</v>
      </c>
      <c r="Q1991" t="str">
        <f>LEFT(O1991,SEARCH("/",O1991,1)-1)</f>
        <v>theater</v>
      </c>
      <c r="R1991" t="str">
        <f>RIGHT(O1991,LEN(O1991)-SEARCH("/",O1991,1))</f>
        <v>plays</v>
      </c>
      <c r="S1991" s="17">
        <f>(((K1991/60)/60)/24)+DATE(1970,1,1)</f>
        <v>41964.716319444444</v>
      </c>
      <c r="T1991" s="15">
        <f>(((J1991/60)/60)/24)+DATE(1970,1,1)</f>
        <v>41994.716319444444</v>
      </c>
      <c r="U1991" t="b">
        <f>AND(L1991,N1991)</f>
        <v>0</v>
      </c>
    </row>
    <row r="1992" spans="1:21" ht="20" customHeight="1" x14ac:dyDescent="0.35">
      <c r="A1992" s="13">
        <f>F1992/E1992</f>
        <v>1.0942666666666667</v>
      </c>
      <c r="B1992">
        <v>3586</v>
      </c>
      <c r="C1992" s="3" t="s">
        <v>3585</v>
      </c>
      <c r="D1992" s="3" t="s">
        <v>7696</v>
      </c>
      <c r="E1992" s="5">
        <v>7500</v>
      </c>
      <c r="F1992" s="5">
        <v>8207</v>
      </c>
      <c r="G1992" t="s">
        <v>8219</v>
      </c>
      <c r="H1992" t="s">
        <v>8224</v>
      </c>
      <c r="I1992" t="s">
        <v>8246</v>
      </c>
      <c r="J1992">
        <v>1474649070</v>
      </c>
      <c r="K1992">
        <v>1469465070</v>
      </c>
      <c r="L1992" t="b">
        <v>0</v>
      </c>
      <c r="M1992">
        <v>54</v>
      </c>
      <c r="N1992" t="b">
        <v>1</v>
      </c>
      <c r="O1992" t="s">
        <v>8271</v>
      </c>
      <c r="P1992" s="9">
        <f>IFERROR(F1992/M1992,"NULL")</f>
        <v>151.9814814814815</v>
      </c>
      <c r="Q1992" t="str">
        <f>LEFT(O1992,SEARCH("/",O1992,1)-1)</f>
        <v>theater</v>
      </c>
      <c r="R1992" t="str">
        <f>RIGHT(O1992,LEN(O1992)-SEARCH("/",O1992,1))</f>
        <v>plays</v>
      </c>
      <c r="S1992" s="17">
        <f>(((K1992/60)/60)/24)+DATE(1970,1,1)</f>
        <v>42576.697569444441</v>
      </c>
      <c r="T1992" s="15">
        <f>(((J1992/60)/60)/24)+DATE(1970,1,1)</f>
        <v>42636.697569444441</v>
      </c>
      <c r="U1992" t="b">
        <f>AND(L1992,N1992)</f>
        <v>0</v>
      </c>
    </row>
    <row r="1993" spans="1:21" ht="20" customHeight="1" x14ac:dyDescent="0.35">
      <c r="A1993" s="13">
        <f>F1993/E1993</f>
        <v>1.266</v>
      </c>
      <c r="B1993">
        <v>3587</v>
      </c>
      <c r="C1993" s="3" t="s">
        <v>3586</v>
      </c>
      <c r="D1993" s="3" t="s">
        <v>7697</v>
      </c>
      <c r="E1993" s="5">
        <v>500</v>
      </c>
      <c r="F1993" s="5">
        <v>633</v>
      </c>
      <c r="G1993" t="s">
        <v>8219</v>
      </c>
      <c r="H1993" t="s">
        <v>8225</v>
      </c>
      <c r="I1993" t="s">
        <v>8247</v>
      </c>
      <c r="J1993">
        <v>1467054000</v>
      </c>
      <c r="K1993">
        <v>1463144254</v>
      </c>
      <c r="L1993" t="b">
        <v>0</v>
      </c>
      <c r="M1993">
        <v>28</v>
      </c>
      <c r="N1993" t="b">
        <v>1</v>
      </c>
      <c r="O1993" t="s">
        <v>8271</v>
      </c>
      <c r="P1993" s="9">
        <f>IFERROR(F1993/M1993,"NULL")</f>
        <v>22.607142857142858</v>
      </c>
      <c r="Q1993" t="str">
        <f>LEFT(O1993,SEARCH("/",O1993,1)-1)</f>
        <v>theater</v>
      </c>
      <c r="R1993" t="str">
        <f>RIGHT(O1993,LEN(O1993)-SEARCH("/",O1993,1))</f>
        <v>plays</v>
      </c>
      <c r="S1993" s="17">
        <f>(((K1993/60)/60)/24)+DATE(1970,1,1)</f>
        <v>42503.539976851855</v>
      </c>
      <c r="T1993" s="15">
        <f>(((J1993/60)/60)/24)+DATE(1970,1,1)</f>
        <v>42548.791666666672</v>
      </c>
      <c r="U1993" t="b">
        <f>AND(L1993,N1993)</f>
        <v>0</v>
      </c>
    </row>
    <row r="1994" spans="1:21" ht="20" customHeight="1" x14ac:dyDescent="0.35">
      <c r="A1994" s="13">
        <f>F1994/E1994</f>
        <v>1.0049999999999999</v>
      </c>
      <c r="B1994">
        <v>3588</v>
      </c>
      <c r="C1994" s="3" t="s">
        <v>3587</v>
      </c>
      <c r="D1994" s="3" t="s">
        <v>7698</v>
      </c>
      <c r="E1994" s="5">
        <v>200</v>
      </c>
      <c r="F1994" s="5">
        <v>201</v>
      </c>
      <c r="G1994" t="s">
        <v>8219</v>
      </c>
      <c r="H1994" t="s">
        <v>8225</v>
      </c>
      <c r="I1994" t="s">
        <v>8247</v>
      </c>
      <c r="J1994">
        <v>1430348400</v>
      </c>
      <c r="K1994">
        <v>1428436410</v>
      </c>
      <c r="L1994" t="b">
        <v>0</v>
      </c>
      <c r="M1994">
        <v>11</v>
      </c>
      <c r="N1994" t="b">
        <v>1</v>
      </c>
      <c r="O1994" t="s">
        <v>8271</v>
      </c>
      <c r="P1994" s="9">
        <f>IFERROR(F1994/M1994,"NULL")</f>
        <v>18.272727272727273</v>
      </c>
      <c r="Q1994" t="str">
        <f>LEFT(O1994,SEARCH("/",O1994,1)-1)</f>
        <v>theater</v>
      </c>
      <c r="R1994" t="str">
        <f>RIGHT(O1994,LEN(O1994)-SEARCH("/",O1994,1))</f>
        <v>plays</v>
      </c>
      <c r="S1994" s="17">
        <f>(((K1994/60)/60)/24)+DATE(1970,1,1)</f>
        <v>42101.828819444447</v>
      </c>
      <c r="T1994" s="15">
        <f>(((J1994/60)/60)/24)+DATE(1970,1,1)</f>
        <v>42123.958333333328</v>
      </c>
      <c r="U1994" t="b">
        <f>AND(L1994,N1994)</f>
        <v>0</v>
      </c>
    </row>
    <row r="1995" spans="1:21" ht="20" customHeight="1" x14ac:dyDescent="0.35">
      <c r="A1995" s="13">
        <f>F1995/E1995</f>
        <v>1.2749999999999999</v>
      </c>
      <c r="B1995">
        <v>3589</v>
      </c>
      <c r="C1995" s="3" t="s">
        <v>3588</v>
      </c>
      <c r="D1995" s="3" t="s">
        <v>7699</v>
      </c>
      <c r="E1995" s="5">
        <v>4000</v>
      </c>
      <c r="F1995" s="5">
        <v>5100</v>
      </c>
      <c r="G1995" t="s">
        <v>8219</v>
      </c>
      <c r="H1995" t="s">
        <v>8224</v>
      </c>
      <c r="I1995" t="s">
        <v>8246</v>
      </c>
      <c r="J1995">
        <v>1432654347</v>
      </c>
      <c r="K1995">
        <v>1430494347</v>
      </c>
      <c r="L1995" t="b">
        <v>0</v>
      </c>
      <c r="M1995">
        <v>62</v>
      </c>
      <c r="N1995" t="b">
        <v>1</v>
      </c>
      <c r="O1995" t="s">
        <v>8271</v>
      </c>
      <c r="P1995" s="9">
        <f>IFERROR(F1995/M1995,"NULL")</f>
        <v>82.258064516129039</v>
      </c>
      <c r="Q1995" t="str">
        <f>LEFT(O1995,SEARCH("/",O1995,1)-1)</f>
        <v>theater</v>
      </c>
      <c r="R1995" t="str">
        <f>RIGHT(O1995,LEN(O1995)-SEARCH("/",O1995,1))</f>
        <v>plays</v>
      </c>
      <c r="S1995" s="17">
        <f>(((K1995/60)/60)/24)+DATE(1970,1,1)</f>
        <v>42125.647534722222</v>
      </c>
      <c r="T1995" s="15">
        <f>(((J1995/60)/60)/24)+DATE(1970,1,1)</f>
        <v>42150.647534722222</v>
      </c>
      <c r="U1995" t="b">
        <f>AND(L1995,N1995)</f>
        <v>0</v>
      </c>
    </row>
    <row r="1996" spans="1:21" ht="20" customHeight="1" x14ac:dyDescent="0.35">
      <c r="A1996" s="13">
        <f>F1996/E1996</f>
        <v>1.0005999999999999</v>
      </c>
      <c r="B1996">
        <v>3590</v>
      </c>
      <c r="C1996" s="3" t="s">
        <v>3589</v>
      </c>
      <c r="D1996" s="3" t="s">
        <v>7700</v>
      </c>
      <c r="E1996" s="5">
        <v>5000</v>
      </c>
      <c r="F1996" s="5">
        <v>5003</v>
      </c>
      <c r="G1996" t="s">
        <v>8219</v>
      </c>
      <c r="H1996" t="s">
        <v>8225</v>
      </c>
      <c r="I1996" t="s">
        <v>8247</v>
      </c>
      <c r="J1996">
        <v>1413792034</v>
      </c>
      <c r="K1996">
        <v>1411200034</v>
      </c>
      <c r="L1996" t="b">
        <v>0</v>
      </c>
      <c r="M1996">
        <v>73</v>
      </c>
      <c r="N1996" t="b">
        <v>1</v>
      </c>
      <c r="O1996" t="s">
        <v>8271</v>
      </c>
      <c r="P1996" s="9">
        <f>IFERROR(F1996/M1996,"NULL")</f>
        <v>68.534246575342465</v>
      </c>
      <c r="Q1996" t="str">
        <f>LEFT(O1996,SEARCH("/",O1996,1)-1)</f>
        <v>theater</v>
      </c>
      <c r="R1996" t="str">
        <f>RIGHT(O1996,LEN(O1996)-SEARCH("/",O1996,1))</f>
        <v>plays</v>
      </c>
      <c r="S1996" s="17">
        <f>(((K1996/60)/60)/24)+DATE(1970,1,1)</f>
        <v>41902.333726851852</v>
      </c>
      <c r="T1996" s="15">
        <f>(((J1996/60)/60)/24)+DATE(1970,1,1)</f>
        <v>41932.333726851852</v>
      </c>
      <c r="U1996" t="b">
        <f>AND(L1996,N1996)</f>
        <v>0</v>
      </c>
    </row>
    <row r="1997" spans="1:21" ht="20" customHeight="1" x14ac:dyDescent="0.35">
      <c r="A1997" s="13">
        <f>F1997/E1997</f>
        <v>1.75</v>
      </c>
      <c r="B1997">
        <v>3591</v>
      </c>
      <c r="C1997" s="3" t="s">
        <v>3590</v>
      </c>
      <c r="D1997" s="3" t="s">
        <v>7701</v>
      </c>
      <c r="E1997" s="5">
        <v>700</v>
      </c>
      <c r="F1997" s="5">
        <v>1225</v>
      </c>
      <c r="G1997" t="s">
        <v>8219</v>
      </c>
      <c r="H1997" t="s">
        <v>8224</v>
      </c>
      <c r="I1997" t="s">
        <v>8246</v>
      </c>
      <c r="J1997">
        <v>1422075540</v>
      </c>
      <c r="K1997">
        <v>1419979544</v>
      </c>
      <c r="L1997" t="b">
        <v>0</v>
      </c>
      <c r="M1997">
        <v>18</v>
      </c>
      <c r="N1997" t="b">
        <v>1</v>
      </c>
      <c r="O1997" t="s">
        <v>8271</v>
      </c>
      <c r="P1997" s="9">
        <f>IFERROR(F1997/M1997,"NULL")</f>
        <v>68.055555555555557</v>
      </c>
      <c r="Q1997" t="str">
        <f>LEFT(O1997,SEARCH("/",O1997,1)-1)</f>
        <v>theater</v>
      </c>
      <c r="R1997" t="str">
        <f>RIGHT(O1997,LEN(O1997)-SEARCH("/",O1997,1))</f>
        <v>plays</v>
      </c>
      <c r="S1997" s="17">
        <f>(((K1997/60)/60)/24)+DATE(1970,1,1)</f>
        <v>42003.948425925926</v>
      </c>
      <c r="T1997" s="15">
        <f>(((J1997/60)/60)/24)+DATE(1970,1,1)</f>
        <v>42028.207638888889</v>
      </c>
      <c r="U1997" t="b">
        <f>AND(L1997,N1997)</f>
        <v>0</v>
      </c>
    </row>
    <row r="1998" spans="1:21" ht="20" customHeight="1" x14ac:dyDescent="0.35">
      <c r="A1998" s="13">
        <f>F1998/E1998</f>
        <v>1.2725</v>
      </c>
      <c r="B1998">
        <v>3592</v>
      </c>
      <c r="C1998" s="3" t="s">
        <v>3591</v>
      </c>
      <c r="D1998" s="3" t="s">
        <v>7702</v>
      </c>
      <c r="E1998" s="5">
        <v>2000</v>
      </c>
      <c r="F1998" s="5">
        <v>2545</v>
      </c>
      <c r="G1998" t="s">
        <v>8219</v>
      </c>
      <c r="H1998" t="s">
        <v>8224</v>
      </c>
      <c r="I1998" t="s">
        <v>8246</v>
      </c>
      <c r="J1998">
        <v>1423630740</v>
      </c>
      <c r="K1998">
        <v>1418673307</v>
      </c>
      <c r="L1998" t="b">
        <v>0</v>
      </c>
      <c r="M1998">
        <v>35</v>
      </c>
      <c r="N1998" t="b">
        <v>1</v>
      </c>
      <c r="O1998" t="s">
        <v>8271</v>
      </c>
      <c r="P1998" s="9">
        <f>IFERROR(F1998/M1998,"NULL")</f>
        <v>72.714285714285708</v>
      </c>
      <c r="Q1998" t="str">
        <f>LEFT(O1998,SEARCH("/",O1998,1)-1)</f>
        <v>theater</v>
      </c>
      <c r="R1998" t="str">
        <f>RIGHT(O1998,LEN(O1998)-SEARCH("/",O1998,1))</f>
        <v>plays</v>
      </c>
      <c r="S1998" s="17">
        <f>(((K1998/60)/60)/24)+DATE(1970,1,1)</f>
        <v>41988.829942129625</v>
      </c>
      <c r="T1998" s="15">
        <f>(((J1998/60)/60)/24)+DATE(1970,1,1)</f>
        <v>42046.207638888889</v>
      </c>
      <c r="U1998" t="b">
        <f>AND(L1998,N1998)</f>
        <v>0</v>
      </c>
    </row>
    <row r="1999" spans="1:21" ht="20" customHeight="1" x14ac:dyDescent="0.35">
      <c r="A1999" s="13">
        <f>F1999/E1999</f>
        <v>1.1063333333333334</v>
      </c>
      <c r="B1999">
        <v>3593</v>
      </c>
      <c r="C1999" s="3" t="s">
        <v>3592</v>
      </c>
      <c r="D1999" s="3" t="s">
        <v>7703</v>
      </c>
      <c r="E1999" s="5">
        <v>3000</v>
      </c>
      <c r="F1999" s="5">
        <v>3319</v>
      </c>
      <c r="G1999" t="s">
        <v>8219</v>
      </c>
      <c r="H1999" t="s">
        <v>8224</v>
      </c>
      <c r="I1999" t="s">
        <v>8246</v>
      </c>
      <c r="J1999">
        <v>1420489560</v>
      </c>
      <c r="K1999">
        <v>1417469639</v>
      </c>
      <c r="L1999" t="b">
        <v>0</v>
      </c>
      <c r="M1999">
        <v>43</v>
      </c>
      <c r="N1999" t="b">
        <v>1</v>
      </c>
      <c r="O1999" t="s">
        <v>8271</v>
      </c>
      <c r="P1999" s="9">
        <f>IFERROR(F1999/M1999,"NULL")</f>
        <v>77.186046511627907</v>
      </c>
      <c r="Q1999" t="str">
        <f>LEFT(O1999,SEARCH("/",O1999,1)-1)</f>
        <v>theater</v>
      </c>
      <c r="R1999" t="str">
        <f>RIGHT(O1999,LEN(O1999)-SEARCH("/",O1999,1))</f>
        <v>plays</v>
      </c>
      <c r="S1999" s="17">
        <f>(((K1999/60)/60)/24)+DATE(1970,1,1)</f>
        <v>41974.898599537039</v>
      </c>
      <c r="T1999" s="15">
        <f>(((J1999/60)/60)/24)+DATE(1970,1,1)</f>
        <v>42009.851388888885</v>
      </c>
      <c r="U1999" t="b">
        <f>AND(L1999,N1999)</f>
        <v>0</v>
      </c>
    </row>
    <row r="2000" spans="1:21" ht="20" customHeight="1" x14ac:dyDescent="0.35">
      <c r="A2000" s="13">
        <f>F2000/E2000</f>
        <v>1.2593749999999999</v>
      </c>
      <c r="B2000">
        <v>3594</v>
      </c>
      <c r="C2000" s="3" t="s">
        <v>3593</v>
      </c>
      <c r="D2000" s="3" t="s">
        <v>7704</v>
      </c>
      <c r="E2000" s="5">
        <v>1600</v>
      </c>
      <c r="F2000" s="5">
        <v>2015</v>
      </c>
      <c r="G2000" t="s">
        <v>8219</v>
      </c>
      <c r="H2000" t="s">
        <v>8224</v>
      </c>
      <c r="I2000" t="s">
        <v>8246</v>
      </c>
      <c r="J2000">
        <v>1472952982</v>
      </c>
      <c r="K2000">
        <v>1470792982</v>
      </c>
      <c r="L2000" t="b">
        <v>0</v>
      </c>
      <c r="M2000">
        <v>36</v>
      </c>
      <c r="N2000" t="b">
        <v>1</v>
      </c>
      <c r="O2000" t="s">
        <v>8271</v>
      </c>
      <c r="P2000" s="9">
        <f>IFERROR(F2000/M2000,"NULL")</f>
        <v>55.972222222222221</v>
      </c>
      <c r="Q2000" t="str">
        <f>LEFT(O2000,SEARCH("/",O2000,1)-1)</f>
        <v>theater</v>
      </c>
      <c r="R2000" t="str">
        <f>RIGHT(O2000,LEN(O2000)-SEARCH("/",O2000,1))</f>
        <v>plays</v>
      </c>
      <c r="S2000" s="17">
        <f>(((K2000/60)/60)/24)+DATE(1970,1,1)</f>
        <v>42592.066921296297</v>
      </c>
      <c r="T2000" s="15">
        <f>(((J2000/60)/60)/24)+DATE(1970,1,1)</f>
        <v>42617.066921296297</v>
      </c>
      <c r="U2000" t="b">
        <f>AND(L2000,N2000)</f>
        <v>0</v>
      </c>
    </row>
    <row r="2001" spans="1:21" ht="20" customHeight="1" x14ac:dyDescent="0.35">
      <c r="A2001" s="13">
        <f>F2001/E2001</f>
        <v>1.1850000000000001</v>
      </c>
      <c r="B2001">
        <v>3595</v>
      </c>
      <c r="C2001" s="3" t="s">
        <v>3594</v>
      </c>
      <c r="D2001" s="3" t="s">
        <v>7705</v>
      </c>
      <c r="E2001" s="5">
        <v>2600</v>
      </c>
      <c r="F2001" s="5">
        <v>3081</v>
      </c>
      <c r="G2001" t="s">
        <v>8219</v>
      </c>
      <c r="H2001" t="s">
        <v>8224</v>
      </c>
      <c r="I2001" t="s">
        <v>8246</v>
      </c>
      <c r="J2001">
        <v>1426229940</v>
      </c>
      <c r="K2001">
        <v>1423959123</v>
      </c>
      <c r="L2001" t="b">
        <v>0</v>
      </c>
      <c r="M2001">
        <v>62</v>
      </c>
      <c r="N2001" t="b">
        <v>1</v>
      </c>
      <c r="O2001" t="s">
        <v>8271</v>
      </c>
      <c r="P2001" s="9">
        <f>IFERROR(F2001/M2001,"NULL")</f>
        <v>49.693548387096776</v>
      </c>
      <c r="Q2001" t="str">
        <f>LEFT(O2001,SEARCH("/",O2001,1)-1)</f>
        <v>theater</v>
      </c>
      <c r="R2001" t="str">
        <f>RIGHT(O2001,LEN(O2001)-SEARCH("/",O2001,1))</f>
        <v>plays</v>
      </c>
      <c r="S2001" s="17">
        <f>(((K2001/60)/60)/24)+DATE(1970,1,1)</f>
        <v>42050.008368055554</v>
      </c>
      <c r="T2001" s="15">
        <f>(((J2001/60)/60)/24)+DATE(1970,1,1)</f>
        <v>42076.290972222225</v>
      </c>
      <c r="U2001" t="b">
        <f>AND(L2001,N2001)</f>
        <v>0</v>
      </c>
    </row>
    <row r="2002" spans="1:21" ht="20" customHeight="1" x14ac:dyDescent="0.35">
      <c r="A2002" s="13">
        <f>F2002/E2002</f>
        <v>1.0772727272727274</v>
      </c>
      <c r="B2002">
        <v>3596</v>
      </c>
      <c r="C2002" s="3" t="s">
        <v>3595</v>
      </c>
      <c r="D2002" s="3" t="s">
        <v>7706</v>
      </c>
      <c r="E2002" s="5">
        <v>1100</v>
      </c>
      <c r="F2002" s="5">
        <v>1185</v>
      </c>
      <c r="G2002" t="s">
        <v>8219</v>
      </c>
      <c r="H2002" t="s">
        <v>8229</v>
      </c>
      <c r="I2002" t="s">
        <v>8251</v>
      </c>
      <c r="J2002">
        <v>1409072982</v>
      </c>
      <c r="K2002">
        <v>1407258582</v>
      </c>
      <c r="L2002" t="b">
        <v>0</v>
      </c>
      <c r="M2002">
        <v>15</v>
      </c>
      <c r="N2002" t="b">
        <v>1</v>
      </c>
      <c r="O2002" t="s">
        <v>8271</v>
      </c>
      <c r="P2002" s="9">
        <f>IFERROR(F2002/M2002,"NULL")</f>
        <v>79</v>
      </c>
      <c r="Q2002" t="str">
        <f>LEFT(O2002,SEARCH("/",O2002,1)-1)</f>
        <v>theater</v>
      </c>
      <c r="R2002" t="str">
        <f>RIGHT(O2002,LEN(O2002)-SEARCH("/",O2002,1))</f>
        <v>plays</v>
      </c>
      <c r="S2002" s="17">
        <f>(((K2002/60)/60)/24)+DATE(1970,1,1)</f>
        <v>41856.715069444443</v>
      </c>
      <c r="T2002" s="15">
        <f>(((J2002/60)/60)/24)+DATE(1970,1,1)</f>
        <v>41877.715069444443</v>
      </c>
      <c r="U2002" t="b">
        <f>AND(L2002,N2002)</f>
        <v>0</v>
      </c>
    </row>
    <row r="2003" spans="1:21" ht="20" customHeight="1" x14ac:dyDescent="0.35">
      <c r="A2003" s="13">
        <f>F2003/E2003</f>
        <v>1.026</v>
      </c>
      <c r="B2003">
        <v>3597</v>
      </c>
      <c r="C2003" s="3" t="s">
        <v>3596</v>
      </c>
      <c r="D2003" s="3" t="s">
        <v>7707</v>
      </c>
      <c r="E2003" s="5">
        <v>2500</v>
      </c>
      <c r="F2003" s="5">
        <v>2565</v>
      </c>
      <c r="G2003" t="s">
        <v>8219</v>
      </c>
      <c r="H2003" t="s">
        <v>8224</v>
      </c>
      <c r="I2003" t="s">
        <v>8246</v>
      </c>
      <c r="J2003">
        <v>1456984740</v>
      </c>
      <c r="K2003">
        <v>1455717790</v>
      </c>
      <c r="L2003" t="b">
        <v>0</v>
      </c>
      <c r="M2003">
        <v>33</v>
      </c>
      <c r="N2003" t="b">
        <v>1</v>
      </c>
      <c r="O2003" t="s">
        <v>8271</v>
      </c>
      <c r="P2003" s="9">
        <f>IFERROR(F2003/M2003,"NULL")</f>
        <v>77.727272727272734</v>
      </c>
      <c r="Q2003" t="str">
        <f>LEFT(O2003,SEARCH("/",O2003,1)-1)</f>
        <v>theater</v>
      </c>
      <c r="R2003" t="str">
        <f>RIGHT(O2003,LEN(O2003)-SEARCH("/",O2003,1))</f>
        <v>plays</v>
      </c>
      <c r="S2003" s="17">
        <f>(((K2003/60)/60)/24)+DATE(1970,1,1)</f>
        <v>42417.585532407407</v>
      </c>
      <c r="T2003" s="15">
        <f>(((J2003/60)/60)/24)+DATE(1970,1,1)</f>
        <v>42432.249305555553</v>
      </c>
      <c r="U2003" t="b">
        <f>AND(L2003,N2003)</f>
        <v>0</v>
      </c>
    </row>
    <row r="2004" spans="1:21" ht="20" customHeight="1" x14ac:dyDescent="0.35">
      <c r="A2004" s="13">
        <f>F2004/E2004</f>
        <v>1.101</v>
      </c>
      <c r="B2004">
        <v>3598</v>
      </c>
      <c r="C2004" s="3" t="s">
        <v>3597</v>
      </c>
      <c r="D2004" s="3" t="s">
        <v>7708</v>
      </c>
      <c r="E2004" s="5">
        <v>1000</v>
      </c>
      <c r="F2004" s="5">
        <v>1101</v>
      </c>
      <c r="G2004" t="s">
        <v>8219</v>
      </c>
      <c r="H2004" t="s">
        <v>8224</v>
      </c>
      <c r="I2004" t="s">
        <v>8246</v>
      </c>
      <c r="J2004">
        <v>1409720340</v>
      </c>
      <c r="K2004">
        <v>1408129822</v>
      </c>
      <c r="L2004" t="b">
        <v>0</v>
      </c>
      <c r="M2004">
        <v>27</v>
      </c>
      <c r="N2004" t="b">
        <v>1</v>
      </c>
      <c r="O2004" t="s">
        <v>8271</v>
      </c>
      <c r="P2004" s="9">
        <f>IFERROR(F2004/M2004,"NULL")</f>
        <v>40.777777777777779</v>
      </c>
      <c r="Q2004" t="str">
        <f>LEFT(O2004,SEARCH("/",O2004,1)-1)</f>
        <v>theater</v>
      </c>
      <c r="R2004" t="str">
        <f>RIGHT(O2004,LEN(O2004)-SEARCH("/",O2004,1))</f>
        <v>plays</v>
      </c>
      <c r="S2004" s="17">
        <f>(((K2004/60)/60)/24)+DATE(1970,1,1)</f>
        <v>41866.79886574074</v>
      </c>
      <c r="T2004" s="15">
        <f>(((J2004/60)/60)/24)+DATE(1970,1,1)</f>
        <v>41885.207638888889</v>
      </c>
      <c r="U2004" t="b">
        <f>AND(L2004,N2004)</f>
        <v>0</v>
      </c>
    </row>
    <row r="2005" spans="1:21" ht="20" customHeight="1" x14ac:dyDescent="0.35">
      <c r="A2005" s="13">
        <f>F2005/E2005</f>
        <v>2.02</v>
      </c>
      <c r="B2005">
        <v>3599</v>
      </c>
      <c r="C2005" s="3" t="s">
        <v>3598</v>
      </c>
      <c r="D2005" s="3" t="s">
        <v>7709</v>
      </c>
      <c r="E2005" s="5">
        <v>500</v>
      </c>
      <c r="F2005" s="5">
        <v>1010</v>
      </c>
      <c r="G2005" t="s">
        <v>8219</v>
      </c>
      <c r="H2005" t="s">
        <v>8224</v>
      </c>
      <c r="I2005" t="s">
        <v>8246</v>
      </c>
      <c r="J2005">
        <v>1440892800</v>
      </c>
      <c r="K2005">
        <v>1438715077</v>
      </c>
      <c r="L2005" t="b">
        <v>0</v>
      </c>
      <c r="M2005">
        <v>17</v>
      </c>
      <c r="N2005" t="b">
        <v>1</v>
      </c>
      <c r="O2005" t="s">
        <v>8271</v>
      </c>
      <c r="P2005" s="9">
        <f>IFERROR(F2005/M2005,"NULL")</f>
        <v>59.411764705882355</v>
      </c>
      <c r="Q2005" t="str">
        <f>LEFT(O2005,SEARCH("/",O2005,1)-1)</f>
        <v>theater</v>
      </c>
      <c r="R2005" t="str">
        <f>RIGHT(O2005,LEN(O2005)-SEARCH("/",O2005,1))</f>
        <v>plays</v>
      </c>
      <c r="S2005" s="17">
        <f>(((K2005/60)/60)/24)+DATE(1970,1,1)</f>
        <v>42220.79487268519</v>
      </c>
      <c r="T2005" s="15">
        <f>(((J2005/60)/60)/24)+DATE(1970,1,1)</f>
        <v>42246</v>
      </c>
      <c r="U2005" t="b">
        <f>AND(L2005,N2005)</f>
        <v>0</v>
      </c>
    </row>
    <row r="2006" spans="1:21" ht="20" customHeight="1" x14ac:dyDescent="0.35">
      <c r="A2006" s="13">
        <f>F2006/E2006</f>
        <v>1.3</v>
      </c>
      <c r="B2006">
        <v>3600</v>
      </c>
      <c r="C2006" s="3" t="s">
        <v>3599</v>
      </c>
      <c r="D2006" s="3" t="s">
        <v>7710</v>
      </c>
      <c r="E2006" s="5">
        <v>10</v>
      </c>
      <c r="F2006" s="5">
        <v>13</v>
      </c>
      <c r="G2006" t="s">
        <v>8219</v>
      </c>
      <c r="H2006" t="s">
        <v>8224</v>
      </c>
      <c r="I2006" t="s">
        <v>8246</v>
      </c>
      <c r="J2006">
        <v>1476390164</v>
      </c>
      <c r="K2006">
        <v>1473970964</v>
      </c>
      <c r="L2006" t="b">
        <v>0</v>
      </c>
      <c r="M2006">
        <v>4</v>
      </c>
      <c r="N2006" t="b">
        <v>1</v>
      </c>
      <c r="O2006" t="s">
        <v>8271</v>
      </c>
      <c r="P2006" s="9">
        <f>IFERROR(F2006/M2006,"NULL")</f>
        <v>3.25</v>
      </c>
      <c r="Q2006" t="str">
        <f>LEFT(O2006,SEARCH("/",O2006,1)-1)</f>
        <v>theater</v>
      </c>
      <c r="R2006" t="str">
        <f>RIGHT(O2006,LEN(O2006)-SEARCH("/",O2006,1))</f>
        <v>plays</v>
      </c>
      <c r="S2006" s="17">
        <f>(((K2006/60)/60)/24)+DATE(1970,1,1)</f>
        <v>42628.849120370374</v>
      </c>
      <c r="T2006" s="15">
        <f>(((J2006/60)/60)/24)+DATE(1970,1,1)</f>
        <v>42656.849120370374</v>
      </c>
      <c r="U2006" t="b">
        <f>AND(L2006,N2006)</f>
        <v>0</v>
      </c>
    </row>
    <row r="2007" spans="1:21" ht="20" customHeight="1" x14ac:dyDescent="0.35">
      <c r="A2007" s="13">
        <f>F2007/E2007</f>
        <v>1.0435000000000001</v>
      </c>
      <c r="B2007">
        <v>3601</v>
      </c>
      <c r="C2007" s="3" t="s">
        <v>3600</v>
      </c>
      <c r="D2007" s="3" t="s">
        <v>7711</v>
      </c>
      <c r="E2007" s="5">
        <v>2000</v>
      </c>
      <c r="F2007" s="5">
        <v>2087</v>
      </c>
      <c r="G2007" t="s">
        <v>8219</v>
      </c>
      <c r="H2007" t="s">
        <v>8225</v>
      </c>
      <c r="I2007" t="s">
        <v>8247</v>
      </c>
      <c r="J2007">
        <v>1421452682</v>
      </c>
      <c r="K2007">
        <v>1418860682</v>
      </c>
      <c r="L2007" t="b">
        <v>0</v>
      </c>
      <c r="M2007">
        <v>53</v>
      </c>
      <c r="N2007" t="b">
        <v>1</v>
      </c>
      <c r="O2007" t="s">
        <v>8271</v>
      </c>
      <c r="P2007" s="9">
        <f>IFERROR(F2007/M2007,"NULL")</f>
        <v>39.377358490566039</v>
      </c>
      <c r="Q2007" t="str">
        <f>LEFT(O2007,SEARCH("/",O2007,1)-1)</f>
        <v>theater</v>
      </c>
      <c r="R2007" t="str">
        <f>RIGHT(O2007,LEN(O2007)-SEARCH("/",O2007,1))</f>
        <v>plays</v>
      </c>
      <c r="S2007" s="17">
        <f>(((K2007/60)/60)/24)+DATE(1970,1,1)</f>
        <v>41990.99863425926</v>
      </c>
      <c r="T2007" s="15">
        <f>(((J2007/60)/60)/24)+DATE(1970,1,1)</f>
        <v>42020.99863425926</v>
      </c>
      <c r="U2007" t="b">
        <f>AND(L2007,N2007)</f>
        <v>0</v>
      </c>
    </row>
    <row r="2008" spans="1:21" ht="20" customHeight="1" x14ac:dyDescent="0.35">
      <c r="A2008" s="13">
        <f>F2008/E2008</f>
        <v>1.0004999999999999</v>
      </c>
      <c r="B2008">
        <v>3602</v>
      </c>
      <c r="C2008" s="3" t="s">
        <v>3601</v>
      </c>
      <c r="D2008" s="3" t="s">
        <v>7712</v>
      </c>
      <c r="E2008" s="5">
        <v>4000</v>
      </c>
      <c r="F2008" s="5">
        <v>4002</v>
      </c>
      <c r="G2008" t="s">
        <v>8219</v>
      </c>
      <c r="H2008" t="s">
        <v>8224</v>
      </c>
      <c r="I2008" t="s">
        <v>8246</v>
      </c>
      <c r="J2008">
        <v>1463520479</v>
      </c>
      <c r="K2008">
        <v>1458336479</v>
      </c>
      <c r="L2008" t="b">
        <v>0</v>
      </c>
      <c r="M2008">
        <v>49</v>
      </c>
      <c r="N2008" t="b">
        <v>1</v>
      </c>
      <c r="O2008" t="s">
        <v>8271</v>
      </c>
      <c r="P2008" s="9">
        <f>IFERROR(F2008/M2008,"NULL")</f>
        <v>81.673469387755105</v>
      </c>
      <c r="Q2008" t="str">
        <f>LEFT(O2008,SEARCH("/",O2008,1)-1)</f>
        <v>theater</v>
      </c>
      <c r="R2008" t="str">
        <f>RIGHT(O2008,LEN(O2008)-SEARCH("/",O2008,1))</f>
        <v>plays</v>
      </c>
      <c r="S2008" s="17">
        <f>(((K2008/60)/60)/24)+DATE(1970,1,1)</f>
        <v>42447.894432870366</v>
      </c>
      <c r="T2008" s="15">
        <f>(((J2008/60)/60)/24)+DATE(1970,1,1)</f>
        <v>42507.894432870366</v>
      </c>
      <c r="U2008" t="b">
        <f>AND(L2008,N2008)</f>
        <v>0</v>
      </c>
    </row>
    <row r="2009" spans="1:21" ht="20" customHeight="1" x14ac:dyDescent="0.35">
      <c r="A2009" s="13">
        <f>F2009/E2009</f>
        <v>1.7066666666666668</v>
      </c>
      <c r="B2009">
        <v>3603</v>
      </c>
      <c r="C2009" s="3" t="s">
        <v>3602</v>
      </c>
      <c r="D2009" s="3" t="s">
        <v>7713</v>
      </c>
      <c r="E2009" s="5">
        <v>1500</v>
      </c>
      <c r="F2009" s="5">
        <v>2560</v>
      </c>
      <c r="G2009" t="s">
        <v>8219</v>
      </c>
      <c r="H2009" t="s">
        <v>8224</v>
      </c>
      <c r="I2009" t="s">
        <v>8246</v>
      </c>
      <c r="J2009">
        <v>1446759880</v>
      </c>
      <c r="K2009">
        <v>1444164280</v>
      </c>
      <c r="L2009" t="b">
        <v>0</v>
      </c>
      <c r="M2009">
        <v>57</v>
      </c>
      <c r="N2009" t="b">
        <v>1</v>
      </c>
      <c r="O2009" t="s">
        <v>8271</v>
      </c>
      <c r="P2009" s="9">
        <f>IFERROR(F2009/M2009,"NULL")</f>
        <v>44.912280701754383</v>
      </c>
      <c r="Q2009" t="str">
        <f>LEFT(O2009,SEARCH("/",O2009,1)-1)</f>
        <v>theater</v>
      </c>
      <c r="R2009" t="str">
        <f>RIGHT(O2009,LEN(O2009)-SEARCH("/",O2009,1))</f>
        <v>plays</v>
      </c>
      <c r="S2009" s="17">
        <f>(((K2009/60)/60)/24)+DATE(1970,1,1)</f>
        <v>42283.864351851851</v>
      </c>
      <c r="T2009" s="15">
        <f>(((J2009/60)/60)/24)+DATE(1970,1,1)</f>
        <v>42313.906018518523</v>
      </c>
      <c r="U2009" t="b">
        <f>AND(L2009,N2009)</f>
        <v>0</v>
      </c>
    </row>
    <row r="2010" spans="1:21" ht="20" customHeight="1" x14ac:dyDescent="0.35">
      <c r="A2010" s="13">
        <f>F2010/E2010</f>
        <v>1.1283333333333334</v>
      </c>
      <c r="B2010">
        <v>3604</v>
      </c>
      <c r="C2010" s="3" t="s">
        <v>3603</v>
      </c>
      <c r="D2010" s="3" t="s">
        <v>7714</v>
      </c>
      <c r="E2010" s="5">
        <v>3000</v>
      </c>
      <c r="F2010" s="5">
        <v>3385</v>
      </c>
      <c r="G2010" t="s">
        <v>8219</v>
      </c>
      <c r="H2010" t="s">
        <v>8224</v>
      </c>
      <c r="I2010" t="s">
        <v>8246</v>
      </c>
      <c r="J2010">
        <v>1461913140</v>
      </c>
      <c r="K2010">
        <v>1461370956</v>
      </c>
      <c r="L2010" t="b">
        <v>0</v>
      </c>
      <c r="M2010">
        <v>69</v>
      </c>
      <c r="N2010" t="b">
        <v>1</v>
      </c>
      <c r="O2010" t="s">
        <v>8271</v>
      </c>
      <c r="P2010" s="9">
        <f>IFERROR(F2010/M2010,"NULL")</f>
        <v>49.05797101449275</v>
      </c>
      <c r="Q2010" t="str">
        <f>LEFT(O2010,SEARCH("/",O2010,1)-1)</f>
        <v>theater</v>
      </c>
      <c r="R2010" t="str">
        <f>RIGHT(O2010,LEN(O2010)-SEARCH("/",O2010,1))</f>
        <v>plays</v>
      </c>
      <c r="S2010" s="17">
        <f>(((K2010/60)/60)/24)+DATE(1970,1,1)</f>
        <v>42483.015694444446</v>
      </c>
      <c r="T2010" s="15">
        <f>(((J2010/60)/60)/24)+DATE(1970,1,1)</f>
        <v>42489.290972222225</v>
      </c>
      <c r="U2010" t="b">
        <f>AND(L2010,N2010)</f>
        <v>0</v>
      </c>
    </row>
    <row r="2011" spans="1:21" ht="20" customHeight="1" x14ac:dyDescent="0.35">
      <c r="A2011" s="13">
        <f>F2011/E2011</f>
        <v>1.84</v>
      </c>
      <c r="B2011">
        <v>3605</v>
      </c>
      <c r="C2011" s="3" t="s">
        <v>3604</v>
      </c>
      <c r="D2011" s="3" t="s">
        <v>7715</v>
      </c>
      <c r="E2011" s="5">
        <v>250</v>
      </c>
      <c r="F2011" s="5">
        <v>460</v>
      </c>
      <c r="G2011" t="s">
        <v>8219</v>
      </c>
      <c r="H2011" t="s">
        <v>8225</v>
      </c>
      <c r="I2011" t="s">
        <v>8247</v>
      </c>
      <c r="J2011">
        <v>1455390126</v>
      </c>
      <c r="K2011">
        <v>1452798126</v>
      </c>
      <c r="L2011" t="b">
        <v>0</v>
      </c>
      <c r="M2011">
        <v>15</v>
      </c>
      <c r="N2011" t="b">
        <v>1</v>
      </c>
      <c r="O2011" t="s">
        <v>8271</v>
      </c>
      <c r="P2011" s="9">
        <f>IFERROR(F2011/M2011,"NULL")</f>
        <v>30.666666666666668</v>
      </c>
      <c r="Q2011" t="str">
        <f>LEFT(O2011,SEARCH("/",O2011,1)-1)</f>
        <v>theater</v>
      </c>
      <c r="R2011" t="str">
        <f>RIGHT(O2011,LEN(O2011)-SEARCH("/",O2011,1))</f>
        <v>plays</v>
      </c>
      <c r="S2011" s="17">
        <f>(((K2011/60)/60)/24)+DATE(1970,1,1)</f>
        <v>42383.793124999997</v>
      </c>
      <c r="T2011" s="15">
        <f>(((J2011/60)/60)/24)+DATE(1970,1,1)</f>
        <v>42413.793124999997</v>
      </c>
      <c r="U2011" t="b">
        <f>AND(L2011,N2011)</f>
        <v>0</v>
      </c>
    </row>
    <row r="2012" spans="1:21" ht="20" customHeight="1" x14ac:dyDescent="0.35">
      <c r="A2012" s="13">
        <f>F2012/E2012</f>
        <v>1.3026666666666666</v>
      </c>
      <c r="B2012">
        <v>3606</v>
      </c>
      <c r="C2012" s="3" t="s">
        <v>3605</v>
      </c>
      <c r="D2012" s="3" t="s">
        <v>7716</v>
      </c>
      <c r="E2012" s="5">
        <v>3000</v>
      </c>
      <c r="F2012" s="5">
        <v>3908</v>
      </c>
      <c r="G2012" t="s">
        <v>8219</v>
      </c>
      <c r="H2012" t="s">
        <v>8225</v>
      </c>
      <c r="I2012" t="s">
        <v>8247</v>
      </c>
      <c r="J2012">
        <v>1471185057</v>
      </c>
      <c r="K2012">
        <v>1468593057</v>
      </c>
      <c r="L2012" t="b">
        <v>0</v>
      </c>
      <c r="M2012">
        <v>64</v>
      </c>
      <c r="N2012" t="b">
        <v>1</v>
      </c>
      <c r="O2012" t="s">
        <v>8271</v>
      </c>
      <c r="P2012" s="9">
        <f>IFERROR(F2012/M2012,"NULL")</f>
        <v>61.0625</v>
      </c>
      <c r="Q2012" t="str">
        <f>LEFT(O2012,SEARCH("/",O2012,1)-1)</f>
        <v>theater</v>
      </c>
      <c r="R2012" t="str">
        <f>RIGHT(O2012,LEN(O2012)-SEARCH("/",O2012,1))</f>
        <v>plays</v>
      </c>
      <c r="S2012" s="17">
        <f>(((K2012/60)/60)/24)+DATE(1970,1,1)</f>
        <v>42566.604826388888</v>
      </c>
      <c r="T2012" s="15">
        <f>(((J2012/60)/60)/24)+DATE(1970,1,1)</f>
        <v>42596.604826388888</v>
      </c>
      <c r="U2012" t="b">
        <f>AND(L2012,N2012)</f>
        <v>0</v>
      </c>
    </row>
    <row r="2013" spans="1:21" ht="20" customHeight="1" x14ac:dyDescent="0.35">
      <c r="A2013" s="13">
        <f>F2013/E2013</f>
        <v>1.0545454545454545</v>
      </c>
      <c r="B2013">
        <v>3607</v>
      </c>
      <c r="C2013" s="3" t="s">
        <v>3606</v>
      </c>
      <c r="D2013" s="3" t="s">
        <v>7717</v>
      </c>
      <c r="E2013" s="5">
        <v>550</v>
      </c>
      <c r="F2013" s="5">
        <v>580</v>
      </c>
      <c r="G2013" t="s">
        <v>8219</v>
      </c>
      <c r="H2013" t="s">
        <v>8225</v>
      </c>
      <c r="I2013" t="s">
        <v>8247</v>
      </c>
      <c r="J2013">
        <v>1450137600</v>
      </c>
      <c r="K2013">
        <v>1448924882</v>
      </c>
      <c r="L2013" t="b">
        <v>0</v>
      </c>
      <c r="M2013">
        <v>20</v>
      </c>
      <c r="N2013" t="b">
        <v>1</v>
      </c>
      <c r="O2013" t="s">
        <v>8271</v>
      </c>
      <c r="P2013" s="9">
        <f>IFERROR(F2013/M2013,"NULL")</f>
        <v>29</v>
      </c>
      <c r="Q2013" t="str">
        <f>LEFT(O2013,SEARCH("/",O2013,1)-1)</f>
        <v>theater</v>
      </c>
      <c r="R2013" t="str">
        <f>RIGHT(O2013,LEN(O2013)-SEARCH("/",O2013,1))</f>
        <v>plays</v>
      </c>
      <c r="S2013" s="17">
        <f>(((K2013/60)/60)/24)+DATE(1970,1,1)</f>
        <v>42338.963912037041</v>
      </c>
      <c r="T2013" s="15">
        <f>(((J2013/60)/60)/24)+DATE(1970,1,1)</f>
        <v>42353</v>
      </c>
      <c r="U2013" t="b">
        <f>AND(L2013,N2013)</f>
        <v>0</v>
      </c>
    </row>
    <row r="2014" spans="1:21" ht="20" customHeight="1" x14ac:dyDescent="0.35">
      <c r="A2014" s="13">
        <f>F2014/E2014</f>
        <v>1</v>
      </c>
      <c r="B2014">
        <v>3608</v>
      </c>
      <c r="C2014" s="3" t="s">
        <v>3607</v>
      </c>
      <c r="D2014" s="3" t="s">
        <v>7718</v>
      </c>
      <c r="E2014" s="5">
        <v>800</v>
      </c>
      <c r="F2014" s="5">
        <v>800</v>
      </c>
      <c r="G2014" t="s">
        <v>8219</v>
      </c>
      <c r="H2014" t="s">
        <v>8225</v>
      </c>
      <c r="I2014" t="s">
        <v>8247</v>
      </c>
      <c r="J2014">
        <v>1466172000</v>
      </c>
      <c r="K2014">
        <v>1463418090</v>
      </c>
      <c r="L2014" t="b">
        <v>0</v>
      </c>
      <c r="M2014">
        <v>27</v>
      </c>
      <c r="N2014" t="b">
        <v>1</v>
      </c>
      <c r="O2014" t="s">
        <v>8271</v>
      </c>
      <c r="P2014" s="9">
        <f>IFERROR(F2014/M2014,"NULL")</f>
        <v>29.62962962962963</v>
      </c>
      <c r="Q2014" t="str">
        <f>LEFT(O2014,SEARCH("/",O2014,1)-1)</f>
        <v>theater</v>
      </c>
      <c r="R2014" t="str">
        <f>RIGHT(O2014,LEN(O2014)-SEARCH("/",O2014,1))</f>
        <v>plays</v>
      </c>
      <c r="S2014" s="17">
        <f>(((K2014/60)/60)/24)+DATE(1970,1,1)</f>
        <v>42506.709375000006</v>
      </c>
      <c r="T2014" s="15">
        <f>(((J2014/60)/60)/24)+DATE(1970,1,1)</f>
        <v>42538.583333333328</v>
      </c>
      <c r="U2014" t="b">
        <f>AND(L2014,N2014)</f>
        <v>0</v>
      </c>
    </row>
    <row r="2015" spans="1:21" ht="20" customHeight="1" x14ac:dyDescent="0.35">
      <c r="A2015" s="13">
        <f>F2015/E2015</f>
        <v>1.5331632653061225</v>
      </c>
      <c r="B2015">
        <v>3609</v>
      </c>
      <c r="C2015" s="3" t="s">
        <v>3608</v>
      </c>
      <c r="D2015" s="3" t="s">
        <v>7719</v>
      </c>
      <c r="E2015" s="5">
        <v>1960</v>
      </c>
      <c r="F2015" s="5">
        <v>3005</v>
      </c>
      <c r="G2015" t="s">
        <v>8219</v>
      </c>
      <c r="H2015" t="s">
        <v>8225</v>
      </c>
      <c r="I2015" t="s">
        <v>8247</v>
      </c>
      <c r="J2015">
        <v>1459378085</v>
      </c>
      <c r="K2015">
        <v>1456789685</v>
      </c>
      <c r="L2015" t="b">
        <v>0</v>
      </c>
      <c r="M2015">
        <v>21</v>
      </c>
      <c r="N2015" t="b">
        <v>1</v>
      </c>
      <c r="O2015" t="s">
        <v>8271</v>
      </c>
      <c r="P2015" s="9">
        <f>IFERROR(F2015/M2015,"NULL")</f>
        <v>143.0952380952381</v>
      </c>
      <c r="Q2015" t="str">
        <f>LEFT(O2015,SEARCH("/",O2015,1)-1)</f>
        <v>theater</v>
      </c>
      <c r="R2015" t="str">
        <f>RIGHT(O2015,LEN(O2015)-SEARCH("/",O2015,1))</f>
        <v>plays</v>
      </c>
      <c r="S2015" s="17">
        <f>(((K2015/60)/60)/24)+DATE(1970,1,1)</f>
        <v>42429.991724537031</v>
      </c>
      <c r="T2015" s="15">
        <f>(((J2015/60)/60)/24)+DATE(1970,1,1)</f>
        <v>42459.950057870374</v>
      </c>
      <c r="U2015" t="b">
        <f>AND(L2015,N2015)</f>
        <v>0</v>
      </c>
    </row>
    <row r="2016" spans="1:21" ht="20" customHeight="1" x14ac:dyDescent="0.35">
      <c r="A2016" s="13">
        <f>F2016/E2016</f>
        <v>1.623</v>
      </c>
      <c r="B2016">
        <v>3610</v>
      </c>
      <c r="C2016" s="3" t="s">
        <v>3609</v>
      </c>
      <c r="D2016" s="3" t="s">
        <v>7720</v>
      </c>
      <c r="E2016" s="5">
        <v>1000</v>
      </c>
      <c r="F2016" s="5">
        <v>1623</v>
      </c>
      <c r="G2016" t="s">
        <v>8219</v>
      </c>
      <c r="H2016" t="s">
        <v>8225</v>
      </c>
      <c r="I2016" t="s">
        <v>8247</v>
      </c>
      <c r="J2016">
        <v>1439806936</v>
      </c>
      <c r="K2016">
        <v>1437214936</v>
      </c>
      <c r="L2016" t="b">
        <v>0</v>
      </c>
      <c r="M2016">
        <v>31</v>
      </c>
      <c r="N2016" t="b">
        <v>1</v>
      </c>
      <c r="O2016" t="s">
        <v>8271</v>
      </c>
      <c r="P2016" s="9">
        <f>IFERROR(F2016/M2016,"NULL")</f>
        <v>52.354838709677416</v>
      </c>
      <c r="Q2016" t="str">
        <f>LEFT(O2016,SEARCH("/",O2016,1)-1)</f>
        <v>theater</v>
      </c>
      <c r="R2016" t="str">
        <f>RIGHT(O2016,LEN(O2016)-SEARCH("/",O2016,1))</f>
        <v>plays</v>
      </c>
      <c r="S2016" s="17">
        <f>(((K2016/60)/60)/24)+DATE(1970,1,1)</f>
        <v>42203.432129629626</v>
      </c>
      <c r="T2016" s="15">
        <f>(((J2016/60)/60)/24)+DATE(1970,1,1)</f>
        <v>42233.432129629626</v>
      </c>
      <c r="U2016" t="b">
        <f>AND(L2016,N2016)</f>
        <v>0</v>
      </c>
    </row>
    <row r="2017" spans="1:21" ht="20" customHeight="1" x14ac:dyDescent="0.35">
      <c r="A2017" s="13">
        <f>F2017/E2017</f>
        <v>1.36</v>
      </c>
      <c r="B2017">
        <v>3611</v>
      </c>
      <c r="C2017" s="3" t="s">
        <v>3610</v>
      </c>
      <c r="D2017" s="3" t="s">
        <v>7721</v>
      </c>
      <c r="E2017" s="5">
        <v>2500</v>
      </c>
      <c r="F2017" s="5">
        <v>3400</v>
      </c>
      <c r="G2017" t="s">
        <v>8219</v>
      </c>
      <c r="H2017" t="s">
        <v>8225</v>
      </c>
      <c r="I2017" t="s">
        <v>8247</v>
      </c>
      <c r="J2017">
        <v>1428483201</v>
      </c>
      <c r="K2017">
        <v>1425891201</v>
      </c>
      <c r="L2017" t="b">
        <v>0</v>
      </c>
      <c r="M2017">
        <v>51</v>
      </c>
      <c r="N2017" t="b">
        <v>1</v>
      </c>
      <c r="O2017" t="s">
        <v>8271</v>
      </c>
      <c r="P2017" s="9">
        <f>IFERROR(F2017/M2017,"NULL")</f>
        <v>66.666666666666671</v>
      </c>
      <c r="Q2017" t="str">
        <f>LEFT(O2017,SEARCH("/",O2017,1)-1)</f>
        <v>theater</v>
      </c>
      <c r="R2017" t="str">
        <f>RIGHT(O2017,LEN(O2017)-SEARCH("/",O2017,1))</f>
        <v>plays</v>
      </c>
      <c r="S2017" s="17">
        <f>(((K2017/60)/60)/24)+DATE(1970,1,1)</f>
        <v>42072.370381944449</v>
      </c>
      <c r="T2017" s="15">
        <f>(((J2017/60)/60)/24)+DATE(1970,1,1)</f>
        <v>42102.370381944449</v>
      </c>
      <c r="U2017" t="b">
        <f>AND(L2017,N2017)</f>
        <v>0</v>
      </c>
    </row>
    <row r="2018" spans="1:21" ht="20" customHeight="1" x14ac:dyDescent="0.35">
      <c r="A2018" s="13">
        <f>F2018/E2018</f>
        <v>1.444</v>
      </c>
      <c r="B2018">
        <v>3612</v>
      </c>
      <c r="C2018" s="3" t="s">
        <v>3611</v>
      </c>
      <c r="D2018" s="3" t="s">
        <v>7722</v>
      </c>
      <c r="E2018" s="5">
        <v>5000</v>
      </c>
      <c r="F2018" s="5">
        <v>7220</v>
      </c>
      <c r="G2018" t="s">
        <v>8219</v>
      </c>
      <c r="H2018" t="s">
        <v>8229</v>
      </c>
      <c r="I2018" t="s">
        <v>8251</v>
      </c>
      <c r="J2018">
        <v>1402334811</v>
      </c>
      <c r="K2018">
        <v>1401470811</v>
      </c>
      <c r="L2018" t="b">
        <v>0</v>
      </c>
      <c r="M2018">
        <v>57</v>
      </c>
      <c r="N2018" t="b">
        <v>1</v>
      </c>
      <c r="O2018" t="s">
        <v>8271</v>
      </c>
      <c r="P2018" s="9">
        <f>IFERROR(F2018/M2018,"NULL")</f>
        <v>126.66666666666667</v>
      </c>
      <c r="Q2018" t="str">
        <f>LEFT(O2018,SEARCH("/",O2018,1)-1)</f>
        <v>theater</v>
      </c>
      <c r="R2018" t="str">
        <f>RIGHT(O2018,LEN(O2018)-SEARCH("/",O2018,1))</f>
        <v>plays</v>
      </c>
      <c r="S2018" s="17">
        <f>(((K2018/60)/60)/24)+DATE(1970,1,1)</f>
        <v>41789.726979166669</v>
      </c>
      <c r="T2018" s="15">
        <f>(((J2018/60)/60)/24)+DATE(1970,1,1)</f>
        <v>41799.726979166669</v>
      </c>
      <c r="U2018" t="b">
        <f>AND(L2018,N2018)</f>
        <v>0</v>
      </c>
    </row>
    <row r="2019" spans="1:21" ht="20" customHeight="1" x14ac:dyDescent="0.35">
      <c r="A2019" s="13">
        <f>F2019/E2019</f>
        <v>1</v>
      </c>
      <c r="B2019">
        <v>3613</v>
      </c>
      <c r="C2019" s="3" t="s">
        <v>3612</v>
      </c>
      <c r="D2019" s="3" t="s">
        <v>7723</v>
      </c>
      <c r="E2019" s="5">
        <v>1250</v>
      </c>
      <c r="F2019" s="5">
        <v>1250</v>
      </c>
      <c r="G2019" t="s">
        <v>8219</v>
      </c>
      <c r="H2019" t="s">
        <v>8224</v>
      </c>
      <c r="I2019" t="s">
        <v>8246</v>
      </c>
      <c r="J2019">
        <v>1403964574</v>
      </c>
      <c r="K2019">
        <v>1401372574</v>
      </c>
      <c r="L2019" t="b">
        <v>0</v>
      </c>
      <c r="M2019">
        <v>20</v>
      </c>
      <c r="N2019" t="b">
        <v>1</v>
      </c>
      <c r="O2019" t="s">
        <v>8271</v>
      </c>
      <c r="P2019" s="9">
        <f>IFERROR(F2019/M2019,"NULL")</f>
        <v>62.5</v>
      </c>
      <c r="Q2019" t="str">
        <f>LEFT(O2019,SEARCH("/",O2019,1)-1)</f>
        <v>theater</v>
      </c>
      <c r="R2019" t="str">
        <f>RIGHT(O2019,LEN(O2019)-SEARCH("/",O2019,1))</f>
        <v>plays</v>
      </c>
      <c r="S2019" s="17">
        <f>(((K2019/60)/60)/24)+DATE(1970,1,1)</f>
        <v>41788.58997685185</v>
      </c>
      <c r="T2019" s="15">
        <f>(((J2019/60)/60)/24)+DATE(1970,1,1)</f>
        <v>41818.58997685185</v>
      </c>
      <c r="U2019" t="b">
        <f>AND(L2019,N2019)</f>
        <v>0</v>
      </c>
    </row>
    <row r="2020" spans="1:21" ht="20" customHeight="1" x14ac:dyDescent="0.35">
      <c r="A2020" s="13">
        <f>F2020/E2020</f>
        <v>1.008</v>
      </c>
      <c r="B2020">
        <v>3614</v>
      </c>
      <c r="C2020" s="3" t="s">
        <v>3439</v>
      </c>
      <c r="D2020" s="3" t="s">
        <v>7724</v>
      </c>
      <c r="E2020" s="5">
        <v>2500</v>
      </c>
      <c r="F2020" s="5">
        <v>2520</v>
      </c>
      <c r="G2020" t="s">
        <v>8219</v>
      </c>
      <c r="H2020" t="s">
        <v>8224</v>
      </c>
      <c r="I2020" t="s">
        <v>8246</v>
      </c>
      <c r="J2020">
        <v>1434675616</v>
      </c>
      <c r="K2020">
        <v>1432083616</v>
      </c>
      <c r="L2020" t="b">
        <v>0</v>
      </c>
      <c r="M2020">
        <v>71</v>
      </c>
      <c r="N2020" t="b">
        <v>1</v>
      </c>
      <c r="O2020" t="s">
        <v>8271</v>
      </c>
      <c r="P2020" s="9">
        <f>IFERROR(F2020/M2020,"NULL")</f>
        <v>35.492957746478872</v>
      </c>
      <c r="Q2020" t="str">
        <f>LEFT(O2020,SEARCH("/",O2020,1)-1)</f>
        <v>theater</v>
      </c>
      <c r="R2020" t="str">
        <f>RIGHT(O2020,LEN(O2020)-SEARCH("/",O2020,1))</f>
        <v>plays</v>
      </c>
      <c r="S2020" s="17">
        <f>(((K2020/60)/60)/24)+DATE(1970,1,1)</f>
        <v>42144.041851851856</v>
      </c>
      <c r="T2020" s="15">
        <f>(((J2020/60)/60)/24)+DATE(1970,1,1)</f>
        <v>42174.041851851856</v>
      </c>
      <c r="U2020" t="b">
        <f>AND(L2020,N2020)</f>
        <v>0</v>
      </c>
    </row>
    <row r="2021" spans="1:21" ht="20" customHeight="1" x14ac:dyDescent="0.35">
      <c r="A2021" s="13">
        <f>F2021/E2021</f>
        <v>1.0680000000000001</v>
      </c>
      <c r="B2021">
        <v>3615</v>
      </c>
      <c r="C2021" s="3" t="s">
        <v>3613</v>
      </c>
      <c r="D2021" s="3" t="s">
        <v>7725</v>
      </c>
      <c r="E2021" s="5">
        <v>2500</v>
      </c>
      <c r="F2021" s="5">
        <v>2670</v>
      </c>
      <c r="G2021" t="s">
        <v>8219</v>
      </c>
      <c r="H2021" t="s">
        <v>8225</v>
      </c>
      <c r="I2021" t="s">
        <v>8247</v>
      </c>
      <c r="J2021">
        <v>1449756896</v>
      </c>
      <c r="K2021">
        <v>1447164896</v>
      </c>
      <c r="L2021" t="b">
        <v>0</v>
      </c>
      <c r="M2021">
        <v>72</v>
      </c>
      <c r="N2021" t="b">
        <v>1</v>
      </c>
      <c r="O2021" t="s">
        <v>8271</v>
      </c>
      <c r="P2021" s="9">
        <f>IFERROR(F2021/M2021,"NULL")</f>
        <v>37.083333333333336</v>
      </c>
      <c r="Q2021" t="str">
        <f>LEFT(O2021,SEARCH("/",O2021,1)-1)</f>
        <v>theater</v>
      </c>
      <c r="R2021" t="str">
        <f>RIGHT(O2021,LEN(O2021)-SEARCH("/",O2021,1))</f>
        <v>plays</v>
      </c>
      <c r="S2021" s="17">
        <f>(((K2021/60)/60)/24)+DATE(1970,1,1)</f>
        <v>42318.593703703707</v>
      </c>
      <c r="T2021" s="15">
        <f>(((J2021/60)/60)/24)+DATE(1970,1,1)</f>
        <v>42348.593703703707</v>
      </c>
      <c r="U2021" t="b">
        <f>AND(L2021,N2021)</f>
        <v>0</v>
      </c>
    </row>
    <row r="2022" spans="1:21" ht="20" customHeight="1" x14ac:dyDescent="0.35">
      <c r="A2022" s="13">
        <f>F2022/E2022</f>
        <v>1.248</v>
      </c>
      <c r="B2022">
        <v>3616</v>
      </c>
      <c r="C2022" s="3" t="s">
        <v>3614</v>
      </c>
      <c r="D2022" s="3" t="s">
        <v>7726</v>
      </c>
      <c r="E2022" s="5">
        <v>2500</v>
      </c>
      <c r="F2022" s="5">
        <v>3120</v>
      </c>
      <c r="G2022" t="s">
        <v>8219</v>
      </c>
      <c r="H2022" t="s">
        <v>8225</v>
      </c>
      <c r="I2022" t="s">
        <v>8247</v>
      </c>
      <c r="J2022">
        <v>1426801664</v>
      </c>
      <c r="K2022">
        <v>1424213264</v>
      </c>
      <c r="L2022" t="b">
        <v>0</v>
      </c>
      <c r="M2022">
        <v>45</v>
      </c>
      <c r="N2022" t="b">
        <v>1</v>
      </c>
      <c r="O2022" t="s">
        <v>8271</v>
      </c>
      <c r="P2022" s="9">
        <f>IFERROR(F2022/M2022,"NULL")</f>
        <v>69.333333333333329</v>
      </c>
      <c r="Q2022" t="str">
        <f>LEFT(O2022,SEARCH("/",O2022,1)-1)</f>
        <v>theater</v>
      </c>
      <c r="R2022" t="str">
        <f>RIGHT(O2022,LEN(O2022)-SEARCH("/",O2022,1))</f>
        <v>plays</v>
      </c>
      <c r="S2022" s="17">
        <f>(((K2022/60)/60)/24)+DATE(1970,1,1)</f>
        <v>42052.949814814812</v>
      </c>
      <c r="T2022" s="15">
        <f>(((J2022/60)/60)/24)+DATE(1970,1,1)</f>
        <v>42082.908148148148</v>
      </c>
      <c r="U2022" t="b">
        <f>AND(L2022,N2022)</f>
        <v>0</v>
      </c>
    </row>
    <row r="2023" spans="1:21" ht="20" customHeight="1" x14ac:dyDescent="0.35">
      <c r="A2023" s="13">
        <f>F2023/E2023</f>
        <v>1.1891891891891893</v>
      </c>
      <c r="B2023">
        <v>3617</v>
      </c>
      <c r="C2023" s="3" t="s">
        <v>3615</v>
      </c>
      <c r="D2023" s="3" t="s">
        <v>7727</v>
      </c>
      <c r="E2023" s="5">
        <v>740</v>
      </c>
      <c r="F2023" s="5">
        <v>880</v>
      </c>
      <c r="G2023" t="s">
        <v>8219</v>
      </c>
      <c r="H2023" t="s">
        <v>8225</v>
      </c>
      <c r="I2023" t="s">
        <v>8247</v>
      </c>
      <c r="J2023">
        <v>1488240000</v>
      </c>
      <c r="K2023">
        <v>1486996729</v>
      </c>
      <c r="L2023" t="b">
        <v>0</v>
      </c>
      <c r="M2023">
        <v>51</v>
      </c>
      <c r="N2023" t="b">
        <v>1</v>
      </c>
      <c r="O2023" t="s">
        <v>8271</v>
      </c>
      <c r="P2023" s="9">
        <f>IFERROR(F2023/M2023,"NULL")</f>
        <v>17.254901960784313</v>
      </c>
      <c r="Q2023" t="str">
        <f>LEFT(O2023,SEARCH("/",O2023,1)-1)</f>
        <v>theater</v>
      </c>
      <c r="R2023" t="str">
        <f>RIGHT(O2023,LEN(O2023)-SEARCH("/",O2023,1))</f>
        <v>plays</v>
      </c>
      <c r="S2023" s="17">
        <f>(((K2023/60)/60)/24)+DATE(1970,1,1)</f>
        <v>42779.610289351855</v>
      </c>
      <c r="T2023" s="15">
        <f>(((J2023/60)/60)/24)+DATE(1970,1,1)</f>
        <v>42794</v>
      </c>
      <c r="U2023" t="b">
        <f>AND(L2023,N2023)</f>
        <v>0</v>
      </c>
    </row>
    <row r="2024" spans="1:21" ht="20" customHeight="1" x14ac:dyDescent="0.35">
      <c r="A2024" s="13">
        <f>F2024/E2024</f>
        <v>1.01</v>
      </c>
      <c r="B2024">
        <v>3618</v>
      </c>
      <c r="C2024" s="3" t="s">
        <v>3616</v>
      </c>
      <c r="D2024" s="3" t="s">
        <v>7728</v>
      </c>
      <c r="E2024" s="5">
        <v>2000</v>
      </c>
      <c r="F2024" s="5">
        <v>2020</v>
      </c>
      <c r="G2024" t="s">
        <v>8219</v>
      </c>
      <c r="H2024" t="s">
        <v>8225</v>
      </c>
      <c r="I2024" t="s">
        <v>8247</v>
      </c>
      <c r="J2024">
        <v>1433343850</v>
      </c>
      <c r="K2024">
        <v>1430751850</v>
      </c>
      <c r="L2024" t="b">
        <v>0</v>
      </c>
      <c r="M2024">
        <v>56</v>
      </c>
      <c r="N2024" t="b">
        <v>1</v>
      </c>
      <c r="O2024" t="s">
        <v>8271</v>
      </c>
      <c r="P2024" s="9">
        <f>IFERROR(F2024/M2024,"NULL")</f>
        <v>36.071428571428569</v>
      </c>
      <c r="Q2024" t="str">
        <f>LEFT(O2024,SEARCH("/",O2024,1)-1)</f>
        <v>theater</v>
      </c>
      <c r="R2024" t="str">
        <f>RIGHT(O2024,LEN(O2024)-SEARCH("/",O2024,1))</f>
        <v>plays</v>
      </c>
      <c r="S2024" s="17">
        <f>(((K2024/60)/60)/24)+DATE(1970,1,1)</f>
        <v>42128.627893518518</v>
      </c>
      <c r="T2024" s="15">
        <f>(((J2024/60)/60)/24)+DATE(1970,1,1)</f>
        <v>42158.627893518518</v>
      </c>
      <c r="U2024" t="b">
        <f>AND(L2024,N2024)</f>
        <v>0</v>
      </c>
    </row>
    <row r="2025" spans="1:21" ht="20" customHeight="1" x14ac:dyDescent="0.35">
      <c r="A2025" s="13">
        <f>F2025/E2025</f>
        <v>1.1299999999999999</v>
      </c>
      <c r="B2025">
        <v>3619</v>
      </c>
      <c r="C2025" s="3" t="s">
        <v>3617</v>
      </c>
      <c r="D2025" s="3" t="s">
        <v>7729</v>
      </c>
      <c r="E2025" s="5">
        <v>1000</v>
      </c>
      <c r="F2025" s="5">
        <v>1130</v>
      </c>
      <c r="G2025" t="s">
        <v>8219</v>
      </c>
      <c r="H2025" t="s">
        <v>8224</v>
      </c>
      <c r="I2025" t="s">
        <v>8246</v>
      </c>
      <c r="J2025">
        <v>1479592800</v>
      </c>
      <c r="K2025">
        <v>1476760226</v>
      </c>
      <c r="L2025" t="b">
        <v>0</v>
      </c>
      <c r="M2025">
        <v>17</v>
      </c>
      <c r="N2025" t="b">
        <v>1</v>
      </c>
      <c r="O2025" t="s">
        <v>8271</v>
      </c>
      <c r="P2025" s="9">
        <f>IFERROR(F2025/M2025,"NULL")</f>
        <v>66.470588235294116</v>
      </c>
      <c r="Q2025" t="str">
        <f>LEFT(O2025,SEARCH("/",O2025,1)-1)</f>
        <v>theater</v>
      </c>
      <c r="R2025" t="str">
        <f>RIGHT(O2025,LEN(O2025)-SEARCH("/",O2025,1))</f>
        <v>plays</v>
      </c>
      <c r="S2025" s="17">
        <f>(((K2025/60)/60)/24)+DATE(1970,1,1)</f>
        <v>42661.132245370376</v>
      </c>
      <c r="T2025" s="15">
        <f>(((J2025/60)/60)/24)+DATE(1970,1,1)</f>
        <v>42693.916666666672</v>
      </c>
      <c r="U2025" t="b">
        <f>AND(L2025,N2025)</f>
        <v>0</v>
      </c>
    </row>
    <row r="2026" spans="1:21" ht="20" customHeight="1" x14ac:dyDescent="0.35">
      <c r="A2026" s="13">
        <f>F2026/E2026</f>
        <v>1.0519047619047619</v>
      </c>
      <c r="B2026">
        <v>3620</v>
      </c>
      <c r="C2026" s="3" t="s">
        <v>3618</v>
      </c>
      <c r="D2026" s="3" t="s">
        <v>7730</v>
      </c>
      <c r="E2026" s="5">
        <v>10500</v>
      </c>
      <c r="F2026" s="5">
        <v>11045</v>
      </c>
      <c r="G2026" t="s">
        <v>8219</v>
      </c>
      <c r="H2026" t="s">
        <v>8224</v>
      </c>
      <c r="I2026" t="s">
        <v>8246</v>
      </c>
      <c r="J2026">
        <v>1425528000</v>
      </c>
      <c r="K2026">
        <v>1422916261</v>
      </c>
      <c r="L2026" t="b">
        <v>0</v>
      </c>
      <c r="M2026">
        <v>197</v>
      </c>
      <c r="N2026" t="b">
        <v>1</v>
      </c>
      <c r="O2026" t="s">
        <v>8271</v>
      </c>
      <c r="P2026" s="9">
        <f>IFERROR(F2026/M2026,"NULL")</f>
        <v>56.065989847715734</v>
      </c>
      <c r="Q2026" t="str">
        <f>LEFT(O2026,SEARCH("/",O2026,1)-1)</f>
        <v>theater</v>
      </c>
      <c r="R2026" t="str">
        <f>RIGHT(O2026,LEN(O2026)-SEARCH("/",O2026,1))</f>
        <v>plays</v>
      </c>
      <c r="S2026" s="17">
        <f>(((K2026/60)/60)/24)+DATE(1970,1,1)</f>
        <v>42037.938206018516</v>
      </c>
      <c r="T2026" s="15">
        <f>(((J2026/60)/60)/24)+DATE(1970,1,1)</f>
        <v>42068.166666666672</v>
      </c>
      <c r="U2026" t="b">
        <f>AND(L2026,N2026)</f>
        <v>0</v>
      </c>
    </row>
    <row r="2027" spans="1:21" ht="20" customHeight="1" x14ac:dyDescent="0.35">
      <c r="A2027" s="13">
        <f>F2027/E2027</f>
        <v>1.0973333333333333</v>
      </c>
      <c r="B2027">
        <v>3621</v>
      </c>
      <c r="C2027" s="3" t="s">
        <v>3619</v>
      </c>
      <c r="D2027" s="3" t="s">
        <v>7731</v>
      </c>
      <c r="E2027" s="5">
        <v>3000</v>
      </c>
      <c r="F2027" s="5">
        <v>3292</v>
      </c>
      <c r="G2027" t="s">
        <v>8219</v>
      </c>
      <c r="H2027" t="s">
        <v>8224</v>
      </c>
      <c r="I2027" t="s">
        <v>8246</v>
      </c>
      <c r="J2027">
        <v>1475269200</v>
      </c>
      <c r="K2027">
        <v>1473200844</v>
      </c>
      <c r="L2027" t="b">
        <v>0</v>
      </c>
      <c r="M2027">
        <v>70</v>
      </c>
      <c r="N2027" t="b">
        <v>1</v>
      </c>
      <c r="O2027" t="s">
        <v>8271</v>
      </c>
      <c r="P2027" s="9">
        <f>IFERROR(F2027/M2027,"NULL")</f>
        <v>47.028571428571432</v>
      </c>
      <c r="Q2027" t="str">
        <f>LEFT(O2027,SEARCH("/",O2027,1)-1)</f>
        <v>theater</v>
      </c>
      <c r="R2027" t="str">
        <f>RIGHT(O2027,LEN(O2027)-SEARCH("/",O2027,1))</f>
        <v>plays</v>
      </c>
      <c r="S2027" s="17">
        <f>(((K2027/60)/60)/24)+DATE(1970,1,1)</f>
        <v>42619.935694444444</v>
      </c>
      <c r="T2027" s="15">
        <f>(((J2027/60)/60)/24)+DATE(1970,1,1)</f>
        <v>42643.875</v>
      </c>
      <c r="U2027" t="b">
        <f>AND(L2027,N2027)</f>
        <v>0</v>
      </c>
    </row>
    <row r="2028" spans="1:21" ht="20" customHeight="1" x14ac:dyDescent="0.35">
      <c r="A2028" s="13">
        <f>F2028/E2028</f>
        <v>1.00099</v>
      </c>
      <c r="B2028">
        <v>3622</v>
      </c>
      <c r="C2028" s="3" t="s">
        <v>3620</v>
      </c>
      <c r="D2028" s="3" t="s">
        <v>7732</v>
      </c>
      <c r="E2028" s="5">
        <v>1000</v>
      </c>
      <c r="F2028" s="5">
        <v>1000.99</v>
      </c>
      <c r="G2028" t="s">
        <v>8219</v>
      </c>
      <c r="H2028" t="s">
        <v>8224</v>
      </c>
      <c r="I2028" t="s">
        <v>8246</v>
      </c>
      <c r="J2028">
        <v>1411874580</v>
      </c>
      <c r="K2028">
        <v>1409030371</v>
      </c>
      <c r="L2028" t="b">
        <v>0</v>
      </c>
      <c r="M2028">
        <v>21</v>
      </c>
      <c r="N2028" t="b">
        <v>1</v>
      </c>
      <c r="O2028" t="s">
        <v>8271</v>
      </c>
      <c r="P2028" s="9">
        <f>IFERROR(F2028/M2028,"NULL")</f>
        <v>47.666190476190479</v>
      </c>
      <c r="Q2028" t="str">
        <f>LEFT(O2028,SEARCH("/",O2028,1)-1)</f>
        <v>theater</v>
      </c>
      <c r="R2028" t="str">
        <f>RIGHT(O2028,LEN(O2028)-SEARCH("/",O2028,1))</f>
        <v>plays</v>
      </c>
      <c r="S2028" s="17">
        <f>(((K2028/60)/60)/24)+DATE(1970,1,1)</f>
        <v>41877.221886574072</v>
      </c>
      <c r="T2028" s="15">
        <f>(((J2028/60)/60)/24)+DATE(1970,1,1)</f>
        <v>41910.140972222223</v>
      </c>
      <c r="U2028" t="b">
        <f>AND(L2028,N2028)</f>
        <v>0</v>
      </c>
    </row>
    <row r="2029" spans="1:21" ht="20" customHeight="1" x14ac:dyDescent="0.35">
      <c r="A2029" s="13">
        <f>F2029/E2029</f>
        <v>1.2</v>
      </c>
      <c r="B2029">
        <v>3623</v>
      </c>
      <c r="C2029" s="3" t="s">
        <v>3621</v>
      </c>
      <c r="D2029" s="3" t="s">
        <v>7733</v>
      </c>
      <c r="E2029" s="5">
        <v>2500</v>
      </c>
      <c r="F2029" s="5">
        <v>3000</v>
      </c>
      <c r="G2029" t="s">
        <v>8219</v>
      </c>
      <c r="H2029" t="s">
        <v>8224</v>
      </c>
      <c r="I2029" t="s">
        <v>8246</v>
      </c>
      <c r="J2029">
        <v>1406358000</v>
      </c>
      <c r="K2029">
        <v>1404841270</v>
      </c>
      <c r="L2029" t="b">
        <v>0</v>
      </c>
      <c r="M2029">
        <v>34</v>
      </c>
      <c r="N2029" t="b">
        <v>1</v>
      </c>
      <c r="O2029" t="s">
        <v>8271</v>
      </c>
      <c r="P2029" s="9">
        <f>IFERROR(F2029/M2029,"NULL")</f>
        <v>88.235294117647058</v>
      </c>
      <c r="Q2029" t="str">
        <f>LEFT(O2029,SEARCH("/",O2029,1)-1)</f>
        <v>theater</v>
      </c>
      <c r="R2029" t="str">
        <f>RIGHT(O2029,LEN(O2029)-SEARCH("/",O2029,1))</f>
        <v>plays</v>
      </c>
      <c r="S2029" s="17">
        <f>(((K2029/60)/60)/24)+DATE(1970,1,1)</f>
        <v>41828.736921296295</v>
      </c>
      <c r="T2029" s="15">
        <f>(((J2029/60)/60)/24)+DATE(1970,1,1)</f>
        <v>41846.291666666664</v>
      </c>
      <c r="U2029" t="b">
        <f>AND(L2029,N2029)</f>
        <v>0</v>
      </c>
    </row>
    <row r="2030" spans="1:21" ht="20" customHeight="1" x14ac:dyDescent="0.35">
      <c r="A2030" s="13">
        <f>F2030/E2030</f>
        <v>1.0493333333333332</v>
      </c>
      <c r="B2030">
        <v>3624</v>
      </c>
      <c r="C2030" s="3" t="s">
        <v>3622</v>
      </c>
      <c r="D2030" s="3" t="s">
        <v>7734</v>
      </c>
      <c r="E2030" s="5">
        <v>3000</v>
      </c>
      <c r="F2030" s="5">
        <v>3148</v>
      </c>
      <c r="G2030" t="s">
        <v>8219</v>
      </c>
      <c r="H2030" t="s">
        <v>8224</v>
      </c>
      <c r="I2030" t="s">
        <v>8246</v>
      </c>
      <c r="J2030">
        <v>1471977290</v>
      </c>
      <c r="K2030">
        <v>1466793290</v>
      </c>
      <c r="L2030" t="b">
        <v>0</v>
      </c>
      <c r="M2030">
        <v>39</v>
      </c>
      <c r="N2030" t="b">
        <v>1</v>
      </c>
      <c r="O2030" t="s">
        <v>8271</v>
      </c>
      <c r="P2030" s="9">
        <f>IFERROR(F2030/M2030,"NULL")</f>
        <v>80.717948717948715</v>
      </c>
      <c r="Q2030" t="str">
        <f>LEFT(O2030,SEARCH("/",O2030,1)-1)</f>
        <v>theater</v>
      </c>
      <c r="R2030" t="str">
        <f>RIGHT(O2030,LEN(O2030)-SEARCH("/",O2030,1))</f>
        <v>plays</v>
      </c>
      <c r="S2030" s="17">
        <f>(((K2030/60)/60)/24)+DATE(1970,1,1)</f>
        <v>42545.774189814809</v>
      </c>
      <c r="T2030" s="15">
        <f>(((J2030/60)/60)/24)+DATE(1970,1,1)</f>
        <v>42605.774189814809</v>
      </c>
      <c r="U2030" t="b">
        <f>AND(L2030,N2030)</f>
        <v>0</v>
      </c>
    </row>
    <row r="2031" spans="1:21" ht="20" customHeight="1" x14ac:dyDescent="0.35">
      <c r="A2031" s="13">
        <f>F2031/E2031</f>
        <v>1.0266666666666666</v>
      </c>
      <c r="B2031">
        <v>3625</v>
      </c>
      <c r="C2031" s="3" t="s">
        <v>3623</v>
      </c>
      <c r="D2031" s="3" t="s">
        <v>7735</v>
      </c>
      <c r="E2031" s="5">
        <v>3000</v>
      </c>
      <c r="F2031" s="5">
        <v>3080</v>
      </c>
      <c r="G2031" t="s">
        <v>8219</v>
      </c>
      <c r="H2031" t="s">
        <v>8225</v>
      </c>
      <c r="I2031" t="s">
        <v>8247</v>
      </c>
      <c r="J2031">
        <v>1435851577</v>
      </c>
      <c r="K2031">
        <v>1433259577</v>
      </c>
      <c r="L2031" t="b">
        <v>0</v>
      </c>
      <c r="M2031">
        <v>78</v>
      </c>
      <c r="N2031" t="b">
        <v>1</v>
      </c>
      <c r="O2031" t="s">
        <v>8271</v>
      </c>
      <c r="P2031" s="9">
        <f>IFERROR(F2031/M2031,"NULL")</f>
        <v>39.487179487179489</v>
      </c>
      <c r="Q2031" t="str">
        <f>LEFT(O2031,SEARCH("/",O2031,1)-1)</f>
        <v>theater</v>
      </c>
      <c r="R2031" t="str">
        <f>RIGHT(O2031,LEN(O2031)-SEARCH("/",O2031,1))</f>
        <v>plays</v>
      </c>
      <c r="S2031" s="17">
        <f>(((K2031/60)/60)/24)+DATE(1970,1,1)</f>
        <v>42157.652511574073</v>
      </c>
      <c r="T2031" s="15">
        <f>(((J2031/60)/60)/24)+DATE(1970,1,1)</f>
        <v>42187.652511574073</v>
      </c>
      <c r="U2031" t="b">
        <f>AND(L2031,N2031)</f>
        <v>0</v>
      </c>
    </row>
    <row r="2032" spans="1:21" ht="20" customHeight="1" x14ac:dyDescent="0.35">
      <c r="A2032" s="13">
        <f>F2032/E2032</f>
        <v>1.0182500000000001</v>
      </c>
      <c r="B2032">
        <v>3626</v>
      </c>
      <c r="C2032" s="3" t="s">
        <v>3624</v>
      </c>
      <c r="D2032" s="3" t="s">
        <v>7736</v>
      </c>
      <c r="E2032" s="5">
        <v>4000</v>
      </c>
      <c r="F2032" s="5">
        <v>4073</v>
      </c>
      <c r="G2032" t="s">
        <v>8219</v>
      </c>
      <c r="H2032" t="s">
        <v>8225</v>
      </c>
      <c r="I2032" t="s">
        <v>8247</v>
      </c>
      <c r="J2032">
        <v>1408204857</v>
      </c>
      <c r="K2032">
        <v>1406390457</v>
      </c>
      <c r="L2032" t="b">
        <v>0</v>
      </c>
      <c r="M2032">
        <v>48</v>
      </c>
      <c r="N2032" t="b">
        <v>1</v>
      </c>
      <c r="O2032" t="s">
        <v>8271</v>
      </c>
      <c r="P2032" s="9">
        <f>IFERROR(F2032/M2032,"NULL")</f>
        <v>84.854166666666671</v>
      </c>
      <c r="Q2032" t="str">
        <f>LEFT(O2032,SEARCH("/",O2032,1)-1)</f>
        <v>theater</v>
      </c>
      <c r="R2032" t="str">
        <f>RIGHT(O2032,LEN(O2032)-SEARCH("/",O2032,1))</f>
        <v>plays</v>
      </c>
      <c r="S2032" s="17">
        <f>(((K2032/60)/60)/24)+DATE(1970,1,1)</f>
        <v>41846.667326388888</v>
      </c>
      <c r="T2032" s="15">
        <f>(((J2032/60)/60)/24)+DATE(1970,1,1)</f>
        <v>41867.667326388888</v>
      </c>
      <c r="U2032" t="b">
        <f>AND(L2032,N2032)</f>
        <v>0</v>
      </c>
    </row>
    <row r="2033" spans="1:21" ht="20" customHeight="1" x14ac:dyDescent="0.35">
      <c r="A2033" s="13">
        <f>F2033/E2033</f>
        <v>1</v>
      </c>
      <c r="B2033">
        <v>3627</v>
      </c>
      <c r="C2033" s="3" t="s">
        <v>3625</v>
      </c>
      <c r="D2033" s="3" t="s">
        <v>7737</v>
      </c>
      <c r="E2033" s="5">
        <v>2000</v>
      </c>
      <c r="F2033" s="5">
        <v>2000</v>
      </c>
      <c r="G2033" t="s">
        <v>8219</v>
      </c>
      <c r="H2033" t="s">
        <v>8224</v>
      </c>
      <c r="I2033" t="s">
        <v>8246</v>
      </c>
      <c r="J2033">
        <v>1463803140</v>
      </c>
      <c r="K2033">
        <v>1459446487</v>
      </c>
      <c r="L2033" t="b">
        <v>0</v>
      </c>
      <c r="M2033">
        <v>29</v>
      </c>
      <c r="N2033" t="b">
        <v>1</v>
      </c>
      <c r="O2033" t="s">
        <v>8271</v>
      </c>
      <c r="P2033" s="9">
        <f>IFERROR(F2033/M2033,"NULL")</f>
        <v>68.965517241379317</v>
      </c>
      <c r="Q2033" t="str">
        <f>LEFT(O2033,SEARCH("/",O2033,1)-1)</f>
        <v>theater</v>
      </c>
      <c r="R2033" t="str">
        <f>RIGHT(O2033,LEN(O2033)-SEARCH("/",O2033,1))</f>
        <v>plays</v>
      </c>
      <c r="S2033" s="17">
        <f>(((K2033/60)/60)/24)+DATE(1970,1,1)</f>
        <v>42460.741747685184</v>
      </c>
      <c r="T2033" s="15">
        <f>(((J2033/60)/60)/24)+DATE(1970,1,1)</f>
        <v>42511.165972222225</v>
      </c>
      <c r="U2033" t="b">
        <f>AND(L2033,N2033)</f>
        <v>0</v>
      </c>
    </row>
    <row r="2034" spans="1:21" ht="20" customHeight="1" x14ac:dyDescent="0.35">
      <c r="A2034" s="13">
        <f>F2034/E2034</f>
        <v>1.003825</v>
      </c>
      <c r="B2034">
        <v>3648</v>
      </c>
      <c r="C2034" s="3" t="s">
        <v>3646</v>
      </c>
      <c r="D2034" s="3" t="s">
        <v>7758</v>
      </c>
      <c r="E2034" s="5">
        <v>40000</v>
      </c>
      <c r="F2034" s="5">
        <v>40153</v>
      </c>
      <c r="G2034" t="s">
        <v>8219</v>
      </c>
      <c r="H2034" t="s">
        <v>8224</v>
      </c>
      <c r="I2034" t="s">
        <v>8246</v>
      </c>
      <c r="J2034">
        <v>1412492445</v>
      </c>
      <c r="K2034">
        <v>1409900445</v>
      </c>
      <c r="L2034" t="b">
        <v>0</v>
      </c>
      <c r="M2034">
        <v>73</v>
      </c>
      <c r="N2034" t="b">
        <v>1</v>
      </c>
      <c r="O2034" t="s">
        <v>8271</v>
      </c>
      <c r="P2034" s="9">
        <f>IFERROR(F2034/M2034,"NULL")</f>
        <v>550.04109589041093</v>
      </c>
      <c r="Q2034" t="str">
        <f>LEFT(O2034,SEARCH("/",O2034,1)-1)</f>
        <v>theater</v>
      </c>
      <c r="R2034" t="str">
        <f>RIGHT(O2034,LEN(O2034)-SEARCH("/",O2034,1))</f>
        <v>plays</v>
      </c>
      <c r="S2034" s="17">
        <f>(((K2034/60)/60)/24)+DATE(1970,1,1)</f>
        <v>41887.292187500003</v>
      </c>
      <c r="T2034" s="15">
        <f>(((J2034/60)/60)/24)+DATE(1970,1,1)</f>
        <v>41917.292187500003</v>
      </c>
      <c r="U2034" t="b">
        <f>AND(L2034,N2034)</f>
        <v>0</v>
      </c>
    </row>
    <row r="2035" spans="1:21" ht="20" customHeight="1" x14ac:dyDescent="0.35">
      <c r="A2035" s="13">
        <f>F2035/E2035</f>
        <v>1.04</v>
      </c>
      <c r="B2035">
        <v>3649</v>
      </c>
      <c r="C2035" s="3" t="s">
        <v>3647</v>
      </c>
      <c r="D2035" s="3" t="s">
        <v>7759</v>
      </c>
      <c r="E2035" s="5">
        <v>750</v>
      </c>
      <c r="F2035" s="5">
        <v>780</v>
      </c>
      <c r="G2035" t="s">
        <v>8219</v>
      </c>
      <c r="H2035" t="s">
        <v>8229</v>
      </c>
      <c r="I2035" t="s">
        <v>8251</v>
      </c>
      <c r="J2035">
        <v>1402938394</v>
      </c>
      <c r="K2035">
        <v>1400691994</v>
      </c>
      <c r="L2035" t="b">
        <v>0</v>
      </c>
      <c r="M2035">
        <v>8</v>
      </c>
      <c r="N2035" t="b">
        <v>1</v>
      </c>
      <c r="O2035" t="s">
        <v>8271</v>
      </c>
      <c r="P2035" s="9">
        <f>IFERROR(F2035/M2035,"NULL")</f>
        <v>97.5</v>
      </c>
      <c r="Q2035" t="str">
        <f>LEFT(O2035,SEARCH("/",O2035,1)-1)</f>
        <v>theater</v>
      </c>
      <c r="R2035" t="str">
        <f>RIGHT(O2035,LEN(O2035)-SEARCH("/",O2035,1))</f>
        <v>plays</v>
      </c>
      <c r="S2035" s="17">
        <f>(((K2035/60)/60)/24)+DATE(1970,1,1)</f>
        <v>41780.712893518517</v>
      </c>
      <c r="T2035" s="15">
        <f>(((J2035/60)/60)/24)+DATE(1970,1,1)</f>
        <v>41806.712893518517</v>
      </c>
      <c r="U2035" t="b">
        <f>AND(L2035,N2035)</f>
        <v>0</v>
      </c>
    </row>
    <row r="2036" spans="1:21" ht="20" customHeight="1" x14ac:dyDescent="0.35">
      <c r="A2036" s="13">
        <f>F2036/E2036</f>
        <v>1</v>
      </c>
      <c r="B2036">
        <v>3650</v>
      </c>
      <c r="C2036" s="3" t="s">
        <v>3648</v>
      </c>
      <c r="D2036" s="3" t="s">
        <v>7760</v>
      </c>
      <c r="E2036" s="5">
        <v>500</v>
      </c>
      <c r="F2036" s="5">
        <v>500</v>
      </c>
      <c r="G2036" t="s">
        <v>8219</v>
      </c>
      <c r="H2036" t="s">
        <v>8225</v>
      </c>
      <c r="I2036" t="s">
        <v>8247</v>
      </c>
      <c r="J2036">
        <v>1454412584</v>
      </c>
      <c r="K2036">
        <v>1452598184</v>
      </c>
      <c r="L2036" t="b">
        <v>0</v>
      </c>
      <c r="M2036">
        <v>17</v>
      </c>
      <c r="N2036" t="b">
        <v>1</v>
      </c>
      <c r="O2036" t="s">
        <v>8271</v>
      </c>
      <c r="P2036" s="9">
        <f>IFERROR(F2036/M2036,"NULL")</f>
        <v>29.411764705882351</v>
      </c>
      <c r="Q2036" t="str">
        <f>LEFT(O2036,SEARCH("/",O2036,1)-1)</f>
        <v>theater</v>
      </c>
      <c r="R2036" t="str">
        <f>RIGHT(O2036,LEN(O2036)-SEARCH("/",O2036,1))</f>
        <v>plays</v>
      </c>
      <c r="S2036" s="17">
        <f>(((K2036/60)/60)/24)+DATE(1970,1,1)</f>
        <v>42381.478981481487</v>
      </c>
      <c r="T2036" s="15">
        <f>(((J2036/60)/60)/24)+DATE(1970,1,1)</f>
        <v>42402.478981481487</v>
      </c>
      <c r="U2036" t="b">
        <f>AND(L2036,N2036)</f>
        <v>0</v>
      </c>
    </row>
    <row r="2037" spans="1:21" ht="20" customHeight="1" x14ac:dyDescent="0.35">
      <c r="A2037" s="13">
        <f>F2037/E2037</f>
        <v>1.04</v>
      </c>
      <c r="B2037">
        <v>3651</v>
      </c>
      <c r="C2037" s="3" t="s">
        <v>3649</v>
      </c>
      <c r="D2037" s="3" t="s">
        <v>7761</v>
      </c>
      <c r="E2037" s="5">
        <v>500</v>
      </c>
      <c r="F2037" s="5">
        <v>520</v>
      </c>
      <c r="G2037" t="s">
        <v>8219</v>
      </c>
      <c r="H2037" t="s">
        <v>8224</v>
      </c>
      <c r="I2037" t="s">
        <v>8246</v>
      </c>
      <c r="J2037">
        <v>1407686340</v>
      </c>
      <c r="K2037">
        <v>1404833442</v>
      </c>
      <c r="L2037" t="b">
        <v>0</v>
      </c>
      <c r="M2037">
        <v>9</v>
      </c>
      <c r="N2037" t="b">
        <v>1</v>
      </c>
      <c r="O2037" t="s">
        <v>8271</v>
      </c>
      <c r="P2037" s="9">
        <f>IFERROR(F2037/M2037,"NULL")</f>
        <v>57.777777777777779</v>
      </c>
      <c r="Q2037" t="str">
        <f>LEFT(O2037,SEARCH("/",O2037,1)-1)</f>
        <v>theater</v>
      </c>
      <c r="R2037" t="str">
        <f>RIGHT(O2037,LEN(O2037)-SEARCH("/",O2037,1))</f>
        <v>plays</v>
      </c>
      <c r="S2037" s="17">
        <f>(((K2037/60)/60)/24)+DATE(1970,1,1)</f>
        <v>41828.646319444444</v>
      </c>
      <c r="T2037" s="15">
        <f>(((J2037/60)/60)/24)+DATE(1970,1,1)</f>
        <v>41861.665972222225</v>
      </c>
      <c r="U2037" t="b">
        <f>AND(L2037,N2037)</f>
        <v>0</v>
      </c>
    </row>
    <row r="2038" spans="1:21" ht="20" customHeight="1" x14ac:dyDescent="0.35">
      <c r="A2038" s="13">
        <f>F2038/E2038</f>
        <v>2.5066666666666668</v>
      </c>
      <c r="B2038">
        <v>3652</v>
      </c>
      <c r="C2038" s="3" t="s">
        <v>2867</v>
      </c>
      <c r="D2038" s="3" t="s">
        <v>7762</v>
      </c>
      <c r="E2038" s="5">
        <v>300</v>
      </c>
      <c r="F2038" s="5">
        <v>752</v>
      </c>
      <c r="G2038" t="s">
        <v>8219</v>
      </c>
      <c r="H2038" t="s">
        <v>8229</v>
      </c>
      <c r="I2038" t="s">
        <v>8251</v>
      </c>
      <c r="J2038">
        <v>1472097540</v>
      </c>
      <c r="K2038">
        <v>1471188502</v>
      </c>
      <c r="L2038" t="b">
        <v>0</v>
      </c>
      <c r="M2038">
        <v>17</v>
      </c>
      <c r="N2038" t="b">
        <v>1</v>
      </c>
      <c r="O2038" t="s">
        <v>8271</v>
      </c>
      <c r="P2038" s="9">
        <f>IFERROR(F2038/M2038,"NULL")</f>
        <v>44.235294117647058</v>
      </c>
      <c r="Q2038" t="str">
        <f>LEFT(O2038,SEARCH("/",O2038,1)-1)</f>
        <v>theater</v>
      </c>
      <c r="R2038" t="str">
        <f>RIGHT(O2038,LEN(O2038)-SEARCH("/",O2038,1))</f>
        <v>plays</v>
      </c>
      <c r="S2038" s="17">
        <f>(((K2038/60)/60)/24)+DATE(1970,1,1)</f>
        <v>42596.644699074073</v>
      </c>
      <c r="T2038" s="15">
        <f>(((J2038/60)/60)/24)+DATE(1970,1,1)</f>
        <v>42607.165972222225</v>
      </c>
      <c r="U2038" t="b">
        <f>AND(L2038,N2038)</f>
        <v>0</v>
      </c>
    </row>
    <row r="2039" spans="1:21" ht="20" customHeight="1" x14ac:dyDescent="0.35">
      <c r="A2039" s="13">
        <f>F2039/E2039</f>
        <v>1.0049999999999999</v>
      </c>
      <c r="B2039">
        <v>3653</v>
      </c>
      <c r="C2039" s="3" t="s">
        <v>3650</v>
      </c>
      <c r="D2039" s="3" t="s">
        <v>7763</v>
      </c>
      <c r="E2039" s="5">
        <v>2000</v>
      </c>
      <c r="F2039" s="5">
        <v>2010</v>
      </c>
      <c r="G2039" t="s">
        <v>8219</v>
      </c>
      <c r="H2039" t="s">
        <v>8225</v>
      </c>
      <c r="I2039" t="s">
        <v>8247</v>
      </c>
      <c r="J2039">
        <v>1438764207</v>
      </c>
      <c r="K2039">
        <v>1436172207</v>
      </c>
      <c r="L2039" t="b">
        <v>0</v>
      </c>
      <c r="M2039">
        <v>33</v>
      </c>
      <c r="N2039" t="b">
        <v>1</v>
      </c>
      <c r="O2039" t="s">
        <v>8271</v>
      </c>
      <c r="P2039" s="9">
        <f>IFERROR(F2039/M2039,"NULL")</f>
        <v>60.909090909090907</v>
      </c>
      <c r="Q2039" t="str">
        <f>LEFT(O2039,SEARCH("/",O2039,1)-1)</f>
        <v>theater</v>
      </c>
      <c r="R2039" t="str">
        <f>RIGHT(O2039,LEN(O2039)-SEARCH("/",O2039,1))</f>
        <v>plays</v>
      </c>
      <c r="S2039" s="17">
        <f>(((K2039/60)/60)/24)+DATE(1970,1,1)</f>
        <v>42191.363506944443</v>
      </c>
      <c r="T2039" s="15">
        <f>(((J2039/60)/60)/24)+DATE(1970,1,1)</f>
        <v>42221.363506944443</v>
      </c>
      <c r="U2039" t="b">
        <f>AND(L2039,N2039)</f>
        <v>0</v>
      </c>
    </row>
    <row r="2040" spans="1:21" ht="20" customHeight="1" x14ac:dyDescent="0.35">
      <c r="A2040" s="13">
        <f>F2040/E2040</f>
        <v>1.744</v>
      </c>
      <c r="B2040">
        <v>3654</v>
      </c>
      <c r="C2040" s="3" t="s">
        <v>3651</v>
      </c>
      <c r="D2040" s="3" t="s">
        <v>7764</v>
      </c>
      <c r="E2040" s="5">
        <v>1500</v>
      </c>
      <c r="F2040" s="5">
        <v>2616</v>
      </c>
      <c r="G2040" t="s">
        <v>8219</v>
      </c>
      <c r="H2040" t="s">
        <v>8225</v>
      </c>
      <c r="I2040" t="s">
        <v>8247</v>
      </c>
      <c r="J2040">
        <v>1459702800</v>
      </c>
      <c r="K2040">
        <v>1457690386</v>
      </c>
      <c r="L2040" t="b">
        <v>0</v>
      </c>
      <c r="M2040">
        <v>38</v>
      </c>
      <c r="N2040" t="b">
        <v>1</v>
      </c>
      <c r="O2040" t="s">
        <v>8271</v>
      </c>
      <c r="P2040" s="9">
        <f>IFERROR(F2040/M2040,"NULL")</f>
        <v>68.84210526315789</v>
      </c>
      <c r="Q2040" t="str">
        <f>LEFT(O2040,SEARCH("/",O2040,1)-1)</f>
        <v>theater</v>
      </c>
      <c r="R2040" t="str">
        <f>RIGHT(O2040,LEN(O2040)-SEARCH("/",O2040,1))</f>
        <v>plays</v>
      </c>
      <c r="S2040" s="17">
        <f>(((K2040/60)/60)/24)+DATE(1970,1,1)</f>
        <v>42440.416504629626</v>
      </c>
      <c r="T2040" s="15">
        <f>(((J2040/60)/60)/24)+DATE(1970,1,1)</f>
        <v>42463.708333333328</v>
      </c>
      <c r="U2040" t="b">
        <f>AND(L2040,N2040)</f>
        <v>0</v>
      </c>
    </row>
    <row r="2041" spans="1:21" ht="20" customHeight="1" x14ac:dyDescent="0.35">
      <c r="A2041" s="13">
        <f>F2041/E2041</f>
        <v>1.1626000000000001</v>
      </c>
      <c r="B2041">
        <v>3655</v>
      </c>
      <c r="C2041" s="3" t="s">
        <v>3652</v>
      </c>
      <c r="D2041" s="3" t="s">
        <v>7765</v>
      </c>
      <c r="E2041" s="5">
        <v>5000</v>
      </c>
      <c r="F2041" s="5">
        <v>5813</v>
      </c>
      <c r="G2041" t="s">
        <v>8219</v>
      </c>
      <c r="H2041" t="s">
        <v>8224</v>
      </c>
      <c r="I2041" t="s">
        <v>8246</v>
      </c>
      <c r="J2041">
        <v>1437202740</v>
      </c>
      <c r="K2041">
        <v>1434654998</v>
      </c>
      <c r="L2041" t="b">
        <v>0</v>
      </c>
      <c r="M2041">
        <v>79</v>
      </c>
      <c r="N2041" t="b">
        <v>1</v>
      </c>
      <c r="O2041" t="s">
        <v>8271</v>
      </c>
      <c r="P2041" s="9">
        <f>IFERROR(F2041/M2041,"NULL")</f>
        <v>73.582278481012665</v>
      </c>
      <c r="Q2041" t="str">
        <f>LEFT(O2041,SEARCH("/",O2041,1)-1)</f>
        <v>theater</v>
      </c>
      <c r="R2041" t="str">
        <f>RIGHT(O2041,LEN(O2041)-SEARCH("/",O2041,1))</f>
        <v>plays</v>
      </c>
      <c r="S2041" s="17">
        <f>(((K2041/60)/60)/24)+DATE(1970,1,1)</f>
        <v>42173.803217592591</v>
      </c>
      <c r="T2041" s="15">
        <f>(((J2041/60)/60)/24)+DATE(1970,1,1)</f>
        <v>42203.290972222225</v>
      </c>
      <c r="U2041" t="b">
        <f>AND(L2041,N2041)</f>
        <v>0</v>
      </c>
    </row>
    <row r="2042" spans="1:21" ht="20" customHeight="1" x14ac:dyDescent="0.35">
      <c r="A2042" s="13">
        <f>F2042/E2042</f>
        <v>1.0582</v>
      </c>
      <c r="B2042">
        <v>3656</v>
      </c>
      <c r="C2042" s="3" t="s">
        <v>3653</v>
      </c>
      <c r="D2042" s="3" t="s">
        <v>7766</v>
      </c>
      <c r="E2042" s="5">
        <v>5000</v>
      </c>
      <c r="F2042" s="5">
        <v>5291</v>
      </c>
      <c r="G2042" t="s">
        <v>8219</v>
      </c>
      <c r="H2042" t="s">
        <v>8240</v>
      </c>
      <c r="I2042" t="s">
        <v>8257</v>
      </c>
      <c r="J2042">
        <v>1485989940</v>
      </c>
      <c r="K2042">
        <v>1483393836</v>
      </c>
      <c r="L2042" t="b">
        <v>0</v>
      </c>
      <c r="M2042">
        <v>46</v>
      </c>
      <c r="N2042" t="b">
        <v>1</v>
      </c>
      <c r="O2042" t="s">
        <v>8271</v>
      </c>
      <c r="P2042" s="9">
        <f>IFERROR(F2042/M2042,"NULL")</f>
        <v>115.02173913043478</v>
      </c>
      <c r="Q2042" t="str">
        <f>LEFT(O2042,SEARCH("/",O2042,1)-1)</f>
        <v>theater</v>
      </c>
      <c r="R2042" t="str">
        <f>RIGHT(O2042,LEN(O2042)-SEARCH("/",O2042,1))</f>
        <v>plays</v>
      </c>
      <c r="S2042" s="17">
        <f>(((K2042/60)/60)/24)+DATE(1970,1,1)</f>
        <v>42737.910138888896</v>
      </c>
      <c r="T2042" s="15">
        <f>(((J2042/60)/60)/24)+DATE(1970,1,1)</f>
        <v>42767.957638888889</v>
      </c>
      <c r="U2042" t="b">
        <f>AND(L2042,N2042)</f>
        <v>0</v>
      </c>
    </row>
    <row r="2043" spans="1:21" ht="20" customHeight="1" x14ac:dyDescent="0.35">
      <c r="A2043" s="13">
        <f>F2043/E2043</f>
        <v>1.1074999999999999</v>
      </c>
      <c r="B2043">
        <v>3657</v>
      </c>
      <c r="C2043" s="3" t="s">
        <v>3654</v>
      </c>
      <c r="D2043" s="3" t="s">
        <v>7767</v>
      </c>
      <c r="E2043" s="5">
        <v>2000</v>
      </c>
      <c r="F2043" s="5">
        <v>2215</v>
      </c>
      <c r="G2043" t="s">
        <v>8219</v>
      </c>
      <c r="H2043" t="s">
        <v>8232</v>
      </c>
      <c r="I2043" t="s">
        <v>8253</v>
      </c>
      <c r="J2043">
        <v>1464817320</v>
      </c>
      <c r="K2043">
        <v>1462806419</v>
      </c>
      <c r="L2043" t="b">
        <v>0</v>
      </c>
      <c r="M2043">
        <v>20</v>
      </c>
      <c r="N2043" t="b">
        <v>1</v>
      </c>
      <c r="O2043" t="s">
        <v>8271</v>
      </c>
      <c r="P2043" s="9">
        <f>IFERROR(F2043/M2043,"NULL")</f>
        <v>110.75</v>
      </c>
      <c r="Q2043" t="str">
        <f>LEFT(O2043,SEARCH("/",O2043,1)-1)</f>
        <v>theater</v>
      </c>
      <c r="R2043" t="str">
        <f>RIGHT(O2043,LEN(O2043)-SEARCH("/",O2043,1))</f>
        <v>plays</v>
      </c>
      <c r="S2043" s="17">
        <f>(((K2043/60)/60)/24)+DATE(1970,1,1)</f>
        <v>42499.629849537043</v>
      </c>
      <c r="T2043" s="15">
        <f>(((J2043/60)/60)/24)+DATE(1970,1,1)</f>
        <v>42522.904166666667</v>
      </c>
      <c r="U2043" t="b">
        <f>AND(L2043,N2043)</f>
        <v>0</v>
      </c>
    </row>
    <row r="2044" spans="1:21" ht="20" customHeight="1" x14ac:dyDescent="0.35">
      <c r="A2044" s="13">
        <f>F2044/E2044</f>
        <v>1.0066666666666666</v>
      </c>
      <c r="B2044">
        <v>3658</v>
      </c>
      <c r="C2044" s="3" t="s">
        <v>3655</v>
      </c>
      <c r="D2044" s="3" t="s">
        <v>7768</v>
      </c>
      <c r="E2044" s="5">
        <v>1500</v>
      </c>
      <c r="F2044" s="5">
        <v>1510</v>
      </c>
      <c r="G2044" t="s">
        <v>8219</v>
      </c>
      <c r="H2044" t="s">
        <v>8224</v>
      </c>
      <c r="I2044" t="s">
        <v>8246</v>
      </c>
      <c r="J2044">
        <v>1404273540</v>
      </c>
      <c r="K2044">
        <v>1400272580</v>
      </c>
      <c r="L2044" t="b">
        <v>0</v>
      </c>
      <c r="M2044">
        <v>20</v>
      </c>
      <c r="N2044" t="b">
        <v>1</v>
      </c>
      <c r="O2044" t="s">
        <v>8271</v>
      </c>
      <c r="P2044" s="9">
        <f>IFERROR(F2044/M2044,"NULL")</f>
        <v>75.5</v>
      </c>
      <c r="Q2044" t="str">
        <f>LEFT(O2044,SEARCH("/",O2044,1)-1)</f>
        <v>theater</v>
      </c>
      <c r="R2044" t="str">
        <f>RIGHT(O2044,LEN(O2044)-SEARCH("/",O2044,1))</f>
        <v>plays</v>
      </c>
      <c r="S2044" s="17">
        <f>(((K2044/60)/60)/24)+DATE(1970,1,1)</f>
        <v>41775.858564814815</v>
      </c>
      <c r="T2044" s="15">
        <f>(((J2044/60)/60)/24)+DATE(1970,1,1)</f>
        <v>41822.165972222225</v>
      </c>
      <c r="U2044" t="b">
        <f>AND(L2044,N2044)</f>
        <v>0</v>
      </c>
    </row>
    <row r="2045" spans="1:21" ht="20" customHeight="1" x14ac:dyDescent="0.35">
      <c r="A2045" s="13">
        <f>F2045/E2045</f>
        <v>1.0203333333333333</v>
      </c>
      <c r="B2045">
        <v>3659</v>
      </c>
      <c r="C2045" s="3" t="s">
        <v>3656</v>
      </c>
      <c r="D2045" s="3" t="s">
        <v>7769</v>
      </c>
      <c r="E2045" s="5">
        <v>3000</v>
      </c>
      <c r="F2045" s="5">
        <v>3061</v>
      </c>
      <c r="G2045" t="s">
        <v>8219</v>
      </c>
      <c r="H2045" t="s">
        <v>8224</v>
      </c>
      <c r="I2045" t="s">
        <v>8246</v>
      </c>
      <c r="J2045">
        <v>1426775940</v>
      </c>
      <c r="K2045">
        <v>1424414350</v>
      </c>
      <c r="L2045" t="b">
        <v>0</v>
      </c>
      <c r="M2045">
        <v>13</v>
      </c>
      <c r="N2045" t="b">
        <v>1</v>
      </c>
      <c r="O2045" t="s">
        <v>8271</v>
      </c>
      <c r="P2045" s="9">
        <f>IFERROR(F2045/M2045,"NULL")</f>
        <v>235.46153846153845</v>
      </c>
      <c r="Q2045" t="str">
        <f>LEFT(O2045,SEARCH("/",O2045,1)-1)</f>
        <v>theater</v>
      </c>
      <c r="R2045" t="str">
        <f>RIGHT(O2045,LEN(O2045)-SEARCH("/",O2045,1))</f>
        <v>plays</v>
      </c>
      <c r="S2045" s="17">
        <f>(((K2045/60)/60)/24)+DATE(1970,1,1)</f>
        <v>42055.277199074073</v>
      </c>
      <c r="T2045" s="15">
        <f>(((J2045/60)/60)/24)+DATE(1970,1,1)</f>
        <v>42082.610416666663</v>
      </c>
      <c r="U2045" t="b">
        <f>AND(L2045,N2045)</f>
        <v>0</v>
      </c>
    </row>
    <row r="2046" spans="1:21" ht="20" customHeight="1" x14ac:dyDescent="0.35">
      <c r="A2046" s="13">
        <f>F2046/E2046</f>
        <v>1</v>
      </c>
      <c r="B2046">
        <v>3660</v>
      </c>
      <c r="C2046" s="3" t="s">
        <v>3657</v>
      </c>
      <c r="D2046" s="3" t="s">
        <v>7770</v>
      </c>
      <c r="E2046" s="5">
        <v>250</v>
      </c>
      <c r="F2046" s="5">
        <v>250</v>
      </c>
      <c r="G2046" t="s">
        <v>8219</v>
      </c>
      <c r="H2046" t="s">
        <v>8225</v>
      </c>
      <c r="I2046" t="s">
        <v>8247</v>
      </c>
      <c r="J2046">
        <v>1419368925</v>
      </c>
      <c r="K2046">
        <v>1417208925</v>
      </c>
      <c r="L2046" t="b">
        <v>0</v>
      </c>
      <c r="M2046">
        <v>22</v>
      </c>
      <c r="N2046" t="b">
        <v>1</v>
      </c>
      <c r="O2046" t="s">
        <v>8271</v>
      </c>
      <c r="P2046" s="9">
        <f>IFERROR(F2046/M2046,"NULL")</f>
        <v>11.363636363636363</v>
      </c>
      <c r="Q2046" t="str">
        <f>LEFT(O2046,SEARCH("/",O2046,1)-1)</f>
        <v>theater</v>
      </c>
      <c r="R2046" t="str">
        <f>RIGHT(O2046,LEN(O2046)-SEARCH("/",O2046,1))</f>
        <v>plays</v>
      </c>
      <c r="S2046" s="17">
        <f>(((K2046/60)/60)/24)+DATE(1970,1,1)</f>
        <v>41971.881076388891</v>
      </c>
      <c r="T2046" s="15">
        <f>(((J2046/60)/60)/24)+DATE(1970,1,1)</f>
        <v>41996.881076388891</v>
      </c>
      <c r="U2046" t="b">
        <f>AND(L2046,N2046)</f>
        <v>0</v>
      </c>
    </row>
    <row r="2047" spans="1:21" ht="20" customHeight="1" x14ac:dyDescent="0.35">
      <c r="A2047" s="13">
        <f>F2047/E2047</f>
        <v>1.1100000000000001</v>
      </c>
      <c r="B2047">
        <v>3661</v>
      </c>
      <c r="C2047" s="3" t="s">
        <v>3658</v>
      </c>
      <c r="D2047" s="3" t="s">
        <v>7771</v>
      </c>
      <c r="E2047" s="5">
        <v>3000</v>
      </c>
      <c r="F2047" s="5">
        <v>3330</v>
      </c>
      <c r="G2047" t="s">
        <v>8219</v>
      </c>
      <c r="H2047" t="s">
        <v>8224</v>
      </c>
      <c r="I2047" t="s">
        <v>8246</v>
      </c>
      <c r="J2047">
        <v>1460260800</v>
      </c>
      <c r="K2047">
        <v>1458336672</v>
      </c>
      <c r="L2047" t="b">
        <v>0</v>
      </c>
      <c r="M2047">
        <v>36</v>
      </c>
      <c r="N2047" t="b">
        <v>1</v>
      </c>
      <c r="O2047" t="s">
        <v>8271</v>
      </c>
      <c r="P2047" s="9">
        <f>IFERROR(F2047/M2047,"NULL")</f>
        <v>92.5</v>
      </c>
      <c r="Q2047" t="str">
        <f>LEFT(O2047,SEARCH("/",O2047,1)-1)</f>
        <v>theater</v>
      </c>
      <c r="R2047" t="str">
        <f>RIGHT(O2047,LEN(O2047)-SEARCH("/",O2047,1))</f>
        <v>plays</v>
      </c>
      <c r="S2047" s="17">
        <f>(((K2047/60)/60)/24)+DATE(1970,1,1)</f>
        <v>42447.896666666667</v>
      </c>
      <c r="T2047" s="15">
        <f>(((J2047/60)/60)/24)+DATE(1970,1,1)</f>
        <v>42470.166666666672</v>
      </c>
      <c r="U2047" t="b">
        <f>AND(L2047,N2047)</f>
        <v>0</v>
      </c>
    </row>
    <row r="2048" spans="1:21" ht="20" customHeight="1" x14ac:dyDescent="0.35">
      <c r="A2048" s="13">
        <f>F2048/E2048</f>
        <v>1.0142500000000001</v>
      </c>
      <c r="B2048">
        <v>3662</v>
      </c>
      <c r="C2048" s="3" t="s">
        <v>3659</v>
      </c>
      <c r="D2048" s="3" t="s">
        <v>7772</v>
      </c>
      <c r="E2048" s="5">
        <v>8000</v>
      </c>
      <c r="F2048" s="5">
        <v>8114</v>
      </c>
      <c r="G2048" t="s">
        <v>8219</v>
      </c>
      <c r="H2048" t="s">
        <v>8229</v>
      </c>
      <c r="I2048" t="s">
        <v>8251</v>
      </c>
      <c r="J2048">
        <v>1427775414</v>
      </c>
      <c r="K2048">
        <v>1425187014</v>
      </c>
      <c r="L2048" t="b">
        <v>0</v>
      </c>
      <c r="M2048">
        <v>40</v>
      </c>
      <c r="N2048" t="b">
        <v>1</v>
      </c>
      <c r="O2048" t="s">
        <v>8271</v>
      </c>
      <c r="P2048" s="9">
        <f>IFERROR(F2048/M2048,"NULL")</f>
        <v>202.85</v>
      </c>
      <c r="Q2048" t="str">
        <f>LEFT(O2048,SEARCH("/",O2048,1)-1)</f>
        <v>theater</v>
      </c>
      <c r="R2048" t="str">
        <f>RIGHT(O2048,LEN(O2048)-SEARCH("/",O2048,1))</f>
        <v>plays</v>
      </c>
      <c r="S2048" s="17">
        <f>(((K2048/60)/60)/24)+DATE(1970,1,1)</f>
        <v>42064.220069444447</v>
      </c>
      <c r="T2048" s="15">
        <f>(((J2048/60)/60)/24)+DATE(1970,1,1)</f>
        <v>42094.178402777776</v>
      </c>
      <c r="U2048" t="b">
        <f>AND(L2048,N2048)</f>
        <v>0</v>
      </c>
    </row>
    <row r="2049" spans="1:21" ht="20" customHeight="1" x14ac:dyDescent="0.35">
      <c r="A2049" s="13">
        <f>F2049/E2049</f>
        <v>1.04</v>
      </c>
      <c r="B2049">
        <v>3663</v>
      </c>
      <c r="C2049" s="3" t="s">
        <v>3660</v>
      </c>
      <c r="D2049" s="3" t="s">
        <v>7773</v>
      </c>
      <c r="E2049" s="5">
        <v>225</v>
      </c>
      <c r="F2049" s="5">
        <v>234</v>
      </c>
      <c r="G2049" t="s">
        <v>8219</v>
      </c>
      <c r="H2049" t="s">
        <v>8225</v>
      </c>
      <c r="I2049" t="s">
        <v>8247</v>
      </c>
      <c r="J2049">
        <v>1482321030</v>
      </c>
      <c r="K2049">
        <v>1477133430</v>
      </c>
      <c r="L2049" t="b">
        <v>0</v>
      </c>
      <c r="M2049">
        <v>9</v>
      </c>
      <c r="N2049" t="b">
        <v>1</v>
      </c>
      <c r="O2049" t="s">
        <v>8271</v>
      </c>
      <c r="P2049" s="9">
        <f>IFERROR(F2049/M2049,"NULL")</f>
        <v>26</v>
      </c>
      <c r="Q2049" t="str">
        <f>LEFT(O2049,SEARCH("/",O2049,1)-1)</f>
        <v>theater</v>
      </c>
      <c r="R2049" t="str">
        <f>RIGHT(O2049,LEN(O2049)-SEARCH("/",O2049,1))</f>
        <v>plays</v>
      </c>
      <c r="S2049" s="17">
        <f>(((K2049/60)/60)/24)+DATE(1970,1,1)</f>
        <v>42665.451736111107</v>
      </c>
      <c r="T2049" s="15">
        <f>(((J2049/60)/60)/24)+DATE(1970,1,1)</f>
        <v>42725.493402777778</v>
      </c>
      <c r="U2049" t="b">
        <f>AND(L2049,N2049)</f>
        <v>0</v>
      </c>
    </row>
    <row r="2050" spans="1:21" ht="20" customHeight="1" x14ac:dyDescent="0.35">
      <c r="A2050" s="13">
        <f>F2050/E2050</f>
        <v>1.09375</v>
      </c>
      <c r="B2050">
        <v>3664</v>
      </c>
      <c r="C2050" s="3" t="s">
        <v>3661</v>
      </c>
      <c r="D2050" s="3" t="s">
        <v>7774</v>
      </c>
      <c r="E2050" s="5">
        <v>800</v>
      </c>
      <c r="F2050" s="5">
        <v>875</v>
      </c>
      <c r="G2050" t="s">
        <v>8219</v>
      </c>
      <c r="H2050" t="s">
        <v>8224</v>
      </c>
      <c r="I2050" t="s">
        <v>8246</v>
      </c>
      <c r="J2050">
        <v>1466056689</v>
      </c>
      <c r="K2050">
        <v>1464847089</v>
      </c>
      <c r="L2050" t="b">
        <v>0</v>
      </c>
      <c r="M2050">
        <v>19</v>
      </c>
      <c r="N2050" t="b">
        <v>1</v>
      </c>
      <c r="O2050" t="s">
        <v>8271</v>
      </c>
      <c r="P2050" s="9">
        <f>IFERROR(F2050/M2050,"NULL")</f>
        <v>46.05263157894737</v>
      </c>
      <c r="Q2050" t="str">
        <f>LEFT(O2050,SEARCH("/",O2050,1)-1)</f>
        <v>theater</v>
      </c>
      <c r="R2050" t="str">
        <f>RIGHT(O2050,LEN(O2050)-SEARCH("/",O2050,1))</f>
        <v>plays</v>
      </c>
      <c r="S2050" s="17">
        <f>(((K2050/60)/60)/24)+DATE(1970,1,1)</f>
        <v>42523.248715277776</v>
      </c>
      <c r="T2050" s="15">
        <f>(((J2050/60)/60)/24)+DATE(1970,1,1)</f>
        <v>42537.248715277776</v>
      </c>
      <c r="U2050" t="b">
        <f>AND(L2050,N2050)</f>
        <v>0</v>
      </c>
    </row>
    <row r="2051" spans="1:21" ht="20" customHeight="1" x14ac:dyDescent="0.35">
      <c r="A2051" s="13">
        <f>F2051/E2051</f>
        <v>1.1516129032258065</v>
      </c>
      <c r="B2051">
        <v>3665</v>
      </c>
      <c r="C2051" s="3" t="s">
        <v>3662</v>
      </c>
      <c r="D2051" s="3" t="s">
        <v>7775</v>
      </c>
      <c r="E2051" s="5">
        <v>620</v>
      </c>
      <c r="F2051" s="5">
        <v>714</v>
      </c>
      <c r="G2051" t="s">
        <v>8219</v>
      </c>
      <c r="H2051" t="s">
        <v>8230</v>
      </c>
      <c r="I2051" t="s">
        <v>8249</v>
      </c>
      <c r="J2051">
        <v>1446062040</v>
      </c>
      <c r="K2051">
        <v>1445109822</v>
      </c>
      <c r="L2051" t="b">
        <v>0</v>
      </c>
      <c r="M2051">
        <v>14</v>
      </c>
      <c r="N2051" t="b">
        <v>1</v>
      </c>
      <c r="O2051" t="s">
        <v>8271</v>
      </c>
      <c r="P2051" s="9">
        <f>IFERROR(F2051/M2051,"NULL")</f>
        <v>51</v>
      </c>
      <c r="Q2051" t="str">
        <f>LEFT(O2051,SEARCH("/",O2051,1)-1)</f>
        <v>theater</v>
      </c>
      <c r="R2051" t="str">
        <f>RIGHT(O2051,LEN(O2051)-SEARCH("/",O2051,1))</f>
        <v>plays</v>
      </c>
      <c r="S2051" s="17">
        <f>(((K2051/60)/60)/24)+DATE(1970,1,1)</f>
        <v>42294.808124999996</v>
      </c>
      <c r="T2051" s="15">
        <f>(((J2051/60)/60)/24)+DATE(1970,1,1)</f>
        <v>42305.829166666663</v>
      </c>
      <c r="U2051" t="b">
        <f>AND(L2051,N2051)</f>
        <v>0</v>
      </c>
    </row>
    <row r="2052" spans="1:21" ht="20" customHeight="1" x14ac:dyDescent="0.35">
      <c r="A2052" s="13">
        <f>F2052/E2052</f>
        <v>1</v>
      </c>
      <c r="B2052">
        <v>3666</v>
      </c>
      <c r="C2052" s="3" t="s">
        <v>3663</v>
      </c>
      <c r="D2052" s="3" t="s">
        <v>7776</v>
      </c>
      <c r="E2052" s="5">
        <v>1200</v>
      </c>
      <c r="F2052" s="5">
        <v>1200</v>
      </c>
      <c r="G2052" t="s">
        <v>8219</v>
      </c>
      <c r="H2052" t="s">
        <v>8224</v>
      </c>
      <c r="I2052" t="s">
        <v>8246</v>
      </c>
      <c r="J2052">
        <v>1406185200</v>
      </c>
      <c r="K2052">
        <v>1404337382</v>
      </c>
      <c r="L2052" t="b">
        <v>0</v>
      </c>
      <c r="M2052">
        <v>38</v>
      </c>
      <c r="N2052" t="b">
        <v>1</v>
      </c>
      <c r="O2052" t="s">
        <v>8271</v>
      </c>
      <c r="P2052" s="9">
        <f>IFERROR(F2052/M2052,"NULL")</f>
        <v>31.578947368421051</v>
      </c>
      <c r="Q2052" t="str">
        <f>LEFT(O2052,SEARCH("/",O2052,1)-1)</f>
        <v>theater</v>
      </c>
      <c r="R2052" t="str">
        <f>RIGHT(O2052,LEN(O2052)-SEARCH("/",O2052,1))</f>
        <v>plays</v>
      </c>
      <c r="S2052" s="17">
        <f>(((K2052/60)/60)/24)+DATE(1970,1,1)</f>
        <v>41822.90488425926</v>
      </c>
      <c r="T2052" s="15">
        <f>(((J2052/60)/60)/24)+DATE(1970,1,1)</f>
        <v>41844.291666666664</v>
      </c>
      <c r="U2052" t="b">
        <f>AND(L2052,N2052)</f>
        <v>0</v>
      </c>
    </row>
    <row r="2053" spans="1:21" ht="20" customHeight="1" x14ac:dyDescent="0.35">
      <c r="A2053" s="13">
        <f>F2053/E2053</f>
        <v>1.0317033333333334</v>
      </c>
      <c r="B2053">
        <v>3667</v>
      </c>
      <c r="C2053" s="3" t="s">
        <v>3664</v>
      </c>
      <c r="D2053" s="3" t="s">
        <v>7777</v>
      </c>
      <c r="E2053" s="5">
        <v>3000</v>
      </c>
      <c r="F2053" s="5">
        <v>3095.11</v>
      </c>
      <c r="G2053" t="s">
        <v>8219</v>
      </c>
      <c r="H2053" t="s">
        <v>8225</v>
      </c>
      <c r="I2053" t="s">
        <v>8247</v>
      </c>
      <c r="J2053">
        <v>1437261419</v>
      </c>
      <c r="K2053">
        <v>1434669419</v>
      </c>
      <c r="L2053" t="b">
        <v>0</v>
      </c>
      <c r="M2053">
        <v>58</v>
      </c>
      <c r="N2053" t="b">
        <v>1</v>
      </c>
      <c r="O2053" t="s">
        <v>8271</v>
      </c>
      <c r="P2053" s="9">
        <f>IFERROR(F2053/M2053,"NULL")</f>
        <v>53.363965517241382</v>
      </c>
      <c r="Q2053" t="str">
        <f>LEFT(O2053,SEARCH("/",O2053,1)-1)</f>
        <v>theater</v>
      </c>
      <c r="R2053" t="str">
        <f>RIGHT(O2053,LEN(O2053)-SEARCH("/",O2053,1))</f>
        <v>plays</v>
      </c>
      <c r="S2053" s="17">
        <f>(((K2053/60)/60)/24)+DATE(1970,1,1)</f>
        <v>42173.970127314817</v>
      </c>
      <c r="T2053" s="15">
        <f>(((J2053/60)/60)/24)+DATE(1970,1,1)</f>
        <v>42203.970127314817</v>
      </c>
      <c r="U2053" t="b">
        <f>AND(L2053,N2053)</f>
        <v>0</v>
      </c>
    </row>
    <row r="2054" spans="1:21" ht="20" customHeight="1" x14ac:dyDescent="0.35">
      <c r="A2054" s="13">
        <f>F2054/E2054</f>
        <v>1.0349999999999999</v>
      </c>
      <c r="B2054">
        <v>3668</v>
      </c>
      <c r="C2054" s="3" t="s">
        <v>3665</v>
      </c>
      <c r="D2054" s="3" t="s">
        <v>7778</v>
      </c>
      <c r="E2054" s="5">
        <v>1000</v>
      </c>
      <c r="F2054" s="5">
        <v>1035</v>
      </c>
      <c r="G2054" t="s">
        <v>8219</v>
      </c>
      <c r="H2054" t="s">
        <v>8224</v>
      </c>
      <c r="I2054" t="s">
        <v>8246</v>
      </c>
      <c r="J2054">
        <v>1437676380</v>
      </c>
      <c r="K2054">
        <v>1435670452</v>
      </c>
      <c r="L2054" t="b">
        <v>0</v>
      </c>
      <c r="M2054">
        <v>28</v>
      </c>
      <c r="N2054" t="b">
        <v>1</v>
      </c>
      <c r="O2054" t="s">
        <v>8271</v>
      </c>
      <c r="P2054" s="9">
        <f>IFERROR(F2054/M2054,"NULL")</f>
        <v>36.964285714285715</v>
      </c>
      <c r="Q2054" t="str">
        <f>LEFT(O2054,SEARCH("/",O2054,1)-1)</f>
        <v>theater</v>
      </c>
      <c r="R2054" t="str">
        <f>RIGHT(O2054,LEN(O2054)-SEARCH("/",O2054,1))</f>
        <v>plays</v>
      </c>
      <c r="S2054" s="17">
        <f>(((K2054/60)/60)/24)+DATE(1970,1,1)</f>
        <v>42185.556157407409</v>
      </c>
      <c r="T2054" s="15">
        <f>(((J2054/60)/60)/24)+DATE(1970,1,1)</f>
        <v>42208.772916666669</v>
      </c>
      <c r="U2054" t="b">
        <f>AND(L2054,N2054)</f>
        <v>0</v>
      </c>
    </row>
    <row r="2055" spans="1:21" ht="20" customHeight="1" x14ac:dyDescent="0.35">
      <c r="A2055" s="13">
        <f>F2055/E2055</f>
        <v>1.3819999999999999</v>
      </c>
      <c r="B2055">
        <v>3669</v>
      </c>
      <c r="C2055" s="3" t="s">
        <v>3666</v>
      </c>
      <c r="D2055" s="3" t="s">
        <v>7779</v>
      </c>
      <c r="E2055" s="5">
        <v>1000</v>
      </c>
      <c r="F2055" s="5">
        <v>1382</v>
      </c>
      <c r="G2055" t="s">
        <v>8219</v>
      </c>
      <c r="H2055" t="s">
        <v>8225</v>
      </c>
      <c r="I2055" t="s">
        <v>8247</v>
      </c>
      <c r="J2055">
        <v>1434039137</v>
      </c>
      <c r="K2055">
        <v>1431447137</v>
      </c>
      <c r="L2055" t="b">
        <v>0</v>
      </c>
      <c r="M2055">
        <v>17</v>
      </c>
      <c r="N2055" t="b">
        <v>1</v>
      </c>
      <c r="O2055" t="s">
        <v>8271</v>
      </c>
      <c r="P2055" s="9">
        <f>IFERROR(F2055/M2055,"NULL")</f>
        <v>81.294117647058826</v>
      </c>
      <c r="Q2055" t="str">
        <f>LEFT(O2055,SEARCH("/",O2055,1)-1)</f>
        <v>theater</v>
      </c>
      <c r="R2055" t="str">
        <f>RIGHT(O2055,LEN(O2055)-SEARCH("/",O2055,1))</f>
        <v>plays</v>
      </c>
      <c r="S2055" s="17">
        <f>(((K2055/60)/60)/24)+DATE(1970,1,1)</f>
        <v>42136.675196759257</v>
      </c>
      <c r="T2055" s="15">
        <f>(((J2055/60)/60)/24)+DATE(1970,1,1)</f>
        <v>42166.675196759257</v>
      </c>
      <c r="U2055" t="b">
        <f>AND(L2055,N2055)</f>
        <v>0</v>
      </c>
    </row>
    <row r="2056" spans="1:21" ht="20" customHeight="1" x14ac:dyDescent="0.35">
      <c r="A2056" s="13">
        <f>F2056/E2056</f>
        <v>1.0954545454545455</v>
      </c>
      <c r="B2056">
        <v>3670</v>
      </c>
      <c r="C2056" s="3" t="s">
        <v>3667</v>
      </c>
      <c r="D2056" s="3" t="s">
        <v>7780</v>
      </c>
      <c r="E2056" s="5">
        <v>220</v>
      </c>
      <c r="F2056" s="5">
        <v>241</v>
      </c>
      <c r="G2056" t="s">
        <v>8219</v>
      </c>
      <c r="H2056" t="s">
        <v>8225</v>
      </c>
      <c r="I2056" t="s">
        <v>8247</v>
      </c>
      <c r="J2056">
        <v>1433113200</v>
      </c>
      <c r="K2056">
        <v>1431951611</v>
      </c>
      <c r="L2056" t="b">
        <v>0</v>
      </c>
      <c r="M2056">
        <v>12</v>
      </c>
      <c r="N2056" t="b">
        <v>1</v>
      </c>
      <c r="O2056" t="s">
        <v>8271</v>
      </c>
      <c r="P2056" s="9">
        <f>IFERROR(F2056/M2056,"NULL")</f>
        <v>20.083333333333332</v>
      </c>
      <c r="Q2056" t="str">
        <f>LEFT(O2056,SEARCH("/",O2056,1)-1)</f>
        <v>theater</v>
      </c>
      <c r="R2056" t="str">
        <f>RIGHT(O2056,LEN(O2056)-SEARCH("/",O2056,1))</f>
        <v>plays</v>
      </c>
      <c r="S2056" s="17">
        <f>(((K2056/60)/60)/24)+DATE(1970,1,1)</f>
        <v>42142.514016203699</v>
      </c>
      <c r="T2056" s="15">
        <f>(((J2056/60)/60)/24)+DATE(1970,1,1)</f>
        <v>42155.958333333328</v>
      </c>
      <c r="U2056" t="b">
        <f>AND(L2056,N2056)</f>
        <v>0</v>
      </c>
    </row>
    <row r="2057" spans="1:21" ht="20" customHeight="1" x14ac:dyDescent="0.35">
      <c r="A2057" s="13">
        <f>F2057/E2057</f>
        <v>1.0085714285714287</v>
      </c>
      <c r="B2057">
        <v>3671</v>
      </c>
      <c r="C2057" s="3" t="s">
        <v>3668</v>
      </c>
      <c r="D2057" s="3" t="s">
        <v>7781</v>
      </c>
      <c r="E2057" s="5">
        <v>3500</v>
      </c>
      <c r="F2057" s="5">
        <v>3530</v>
      </c>
      <c r="G2057" t="s">
        <v>8219</v>
      </c>
      <c r="H2057" t="s">
        <v>8224</v>
      </c>
      <c r="I2057" t="s">
        <v>8246</v>
      </c>
      <c r="J2057">
        <v>1405915140</v>
      </c>
      <c r="K2057">
        <v>1404140667</v>
      </c>
      <c r="L2057" t="b">
        <v>0</v>
      </c>
      <c r="M2057">
        <v>40</v>
      </c>
      <c r="N2057" t="b">
        <v>1</v>
      </c>
      <c r="O2057" t="s">
        <v>8271</v>
      </c>
      <c r="P2057" s="9">
        <f>IFERROR(F2057/M2057,"NULL")</f>
        <v>88.25</v>
      </c>
      <c r="Q2057" t="str">
        <f>LEFT(O2057,SEARCH("/",O2057,1)-1)</f>
        <v>theater</v>
      </c>
      <c r="R2057" t="str">
        <f>RIGHT(O2057,LEN(O2057)-SEARCH("/",O2057,1))</f>
        <v>plays</v>
      </c>
      <c r="S2057" s="17">
        <f>(((K2057/60)/60)/24)+DATE(1970,1,1)</f>
        <v>41820.62809027778</v>
      </c>
      <c r="T2057" s="15">
        <f>(((J2057/60)/60)/24)+DATE(1970,1,1)</f>
        <v>41841.165972222225</v>
      </c>
      <c r="U2057" t="b">
        <f>AND(L2057,N2057)</f>
        <v>0</v>
      </c>
    </row>
    <row r="2058" spans="1:21" ht="20" customHeight="1" x14ac:dyDescent="0.35">
      <c r="A2058" s="13">
        <f>F2058/E2058</f>
        <v>1.0153333333333334</v>
      </c>
      <c r="B2058">
        <v>3672</v>
      </c>
      <c r="C2058" s="3" t="s">
        <v>3669</v>
      </c>
      <c r="D2058" s="3" t="s">
        <v>7782</v>
      </c>
      <c r="E2058" s="5">
        <v>3000</v>
      </c>
      <c r="F2058" s="5">
        <v>3046</v>
      </c>
      <c r="G2058" t="s">
        <v>8219</v>
      </c>
      <c r="H2058" t="s">
        <v>8225</v>
      </c>
      <c r="I2058" t="s">
        <v>8247</v>
      </c>
      <c r="J2058">
        <v>1411771384</v>
      </c>
      <c r="K2058">
        <v>1409179384</v>
      </c>
      <c r="L2058" t="b">
        <v>0</v>
      </c>
      <c r="M2058">
        <v>57</v>
      </c>
      <c r="N2058" t="b">
        <v>1</v>
      </c>
      <c r="O2058" t="s">
        <v>8271</v>
      </c>
      <c r="P2058" s="9">
        <f>IFERROR(F2058/M2058,"NULL")</f>
        <v>53.438596491228068</v>
      </c>
      <c r="Q2058" t="str">
        <f>LEFT(O2058,SEARCH("/",O2058,1)-1)</f>
        <v>theater</v>
      </c>
      <c r="R2058" t="str">
        <f>RIGHT(O2058,LEN(O2058)-SEARCH("/",O2058,1))</f>
        <v>plays</v>
      </c>
      <c r="S2058" s="17">
        <f>(((K2058/60)/60)/24)+DATE(1970,1,1)</f>
        <v>41878.946574074071</v>
      </c>
      <c r="T2058" s="15">
        <f>(((J2058/60)/60)/24)+DATE(1970,1,1)</f>
        <v>41908.946574074071</v>
      </c>
      <c r="U2058" t="b">
        <f>AND(L2058,N2058)</f>
        <v>0</v>
      </c>
    </row>
    <row r="2059" spans="1:21" ht="20" customHeight="1" x14ac:dyDescent="0.35">
      <c r="A2059" s="13">
        <f>F2059/E2059</f>
        <v>1.13625</v>
      </c>
      <c r="B2059">
        <v>3673</v>
      </c>
      <c r="C2059" s="3" t="s">
        <v>3670</v>
      </c>
      <c r="D2059" s="3" t="s">
        <v>7783</v>
      </c>
      <c r="E2059" s="5">
        <v>4000</v>
      </c>
      <c r="F2059" s="5">
        <v>4545</v>
      </c>
      <c r="G2059" t="s">
        <v>8219</v>
      </c>
      <c r="H2059" t="s">
        <v>8225</v>
      </c>
      <c r="I2059" t="s">
        <v>8247</v>
      </c>
      <c r="J2059">
        <v>1415191920</v>
      </c>
      <c r="K2059">
        <v>1412233497</v>
      </c>
      <c r="L2059" t="b">
        <v>0</v>
      </c>
      <c r="M2059">
        <v>114</v>
      </c>
      <c r="N2059" t="b">
        <v>1</v>
      </c>
      <c r="O2059" t="s">
        <v>8271</v>
      </c>
      <c r="P2059" s="9">
        <f>IFERROR(F2059/M2059,"NULL")</f>
        <v>39.868421052631582</v>
      </c>
      <c r="Q2059" t="str">
        <f>LEFT(O2059,SEARCH("/",O2059,1)-1)</f>
        <v>theater</v>
      </c>
      <c r="R2059" t="str">
        <f>RIGHT(O2059,LEN(O2059)-SEARCH("/",O2059,1))</f>
        <v>plays</v>
      </c>
      <c r="S2059" s="17">
        <f>(((K2059/60)/60)/24)+DATE(1970,1,1)</f>
        <v>41914.295104166667</v>
      </c>
      <c r="T2059" s="15">
        <f>(((J2059/60)/60)/24)+DATE(1970,1,1)</f>
        <v>41948.536111111112</v>
      </c>
      <c r="U2059" t="b">
        <f>AND(L2059,N2059)</f>
        <v>0</v>
      </c>
    </row>
    <row r="2060" spans="1:21" ht="20" customHeight="1" x14ac:dyDescent="0.35">
      <c r="A2060" s="13">
        <f>F2060/E2060</f>
        <v>1</v>
      </c>
      <c r="B2060">
        <v>3674</v>
      </c>
      <c r="C2060" s="3" t="s">
        <v>3671</v>
      </c>
      <c r="D2060" s="3" t="s">
        <v>7784</v>
      </c>
      <c r="E2060" s="5">
        <v>4500</v>
      </c>
      <c r="F2060" s="5">
        <v>4500</v>
      </c>
      <c r="G2060" t="s">
        <v>8219</v>
      </c>
      <c r="H2060" t="s">
        <v>8236</v>
      </c>
      <c r="I2060" t="s">
        <v>8249</v>
      </c>
      <c r="J2060">
        <v>1472936229</v>
      </c>
      <c r="K2060">
        <v>1467752229</v>
      </c>
      <c r="L2060" t="b">
        <v>0</v>
      </c>
      <c r="M2060">
        <v>31</v>
      </c>
      <c r="N2060" t="b">
        <v>1</v>
      </c>
      <c r="O2060" t="s">
        <v>8271</v>
      </c>
      <c r="P2060" s="9">
        <f>IFERROR(F2060/M2060,"NULL")</f>
        <v>145.16129032258064</v>
      </c>
      <c r="Q2060" t="str">
        <f>LEFT(O2060,SEARCH("/",O2060,1)-1)</f>
        <v>theater</v>
      </c>
      <c r="R2060" t="str">
        <f>RIGHT(O2060,LEN(O2060)-SEARCH("/",O2060,1))</f>
        <v>plays</v>
      </c>
      <c r="S2060" s="17">
        <f>(((K2060/60)/60)/24)+DATE(1970,1,1)</f>
        <v>42556.873020833329</v>
      </c>
      <c r="T2060" s="15">
        <f>(((J2060/60)/60)/24)+DATE(1970,1,1)</f>
        <v>42616.873020833329</v>
      </c>
      <c r="U2060" t="b">
        <f>AND(L2060,N2060)</f>
        <v>0</v>
      </c>
    </row>
    <row r="2061" spans="1:21" ht="20" customHeight="1" x14ac:dyDescent="0.35">
      <c r="A2061" s="13">
        <f>F2061/E2061</f>
        <v>1.4</v>
      </c>
      <c r="B2061">
        <v>3675</v>
      </c>
      <c r="C2061" s="3" t="s">
        <v>3672</v>
      </c>
      <c r="D2061" s="3" t="s">
        <v>7785</v>
      </c>
      <c r="E2061" s="5">
        <v>50</v>
      </c>
      <c r="F2061" s="5">
        <v>70</v>
      </c>
      <c r="G2061" t="s">
        <v>8219</v>
      </c>
      <c r="H2061" t="s">
        <v>8225</v>
      </c>
      <c r="I2061" t="s">
        <v>8247</v>
      </c>
      <c r="J2061">
        <v>1463353200</v>
      </c>
      <c r="K2061">
        <v>1462285182</v>
      </c>
      <c r="L2061" t="b">
        <v>0</v>
      </c>
      <c r="M2061">
        <v>3</v>
      </c>
      <c r="N2061" t="b">
        <v>1</v>
      </c>
      <c r="O2061" t="s">
        <v>8271</v>
      </c>
      <c r="P2061" s="9">
        <f>IFERROR(F2061/M2061,"NULL")</f>
        <v>23.333333333333332</v>
      </c>
      <c r="Q2061" t="str">
        <f>LEFT(O2061,SEARCH("/",O2061,1)-1)</f>
        <v>theater</v>
      </c>
      <c r="R2061" t="str">
        <f>RIGHT(O2061,LEN(O2061)-SEARCH("/",O2061,1))</f>
        <v>plays</v>
      </c>
      <c r="S2061" s="17">
        <f>(((K2061/60)/60)/24)+DATE(1970,1,1)</f>
        <v>42493.597013888888</v>
      </c>
      <c r="T2061" s="15">
        <f>(((J2061/60)/60)/24)+DATE(1970,1,1)</f>
        <v>42505.958333333328</v>
      </c>
      <c r="U2061" t="b">
        <f>AND(L2061,N2061)</f>
        <v>0</v>
      </c>
    </row>
    <row r="2062" spans="1:21" ht="20" customHeight="1" x14ac:dyDescent="0.35">
      <c r="A2062" s="13">
        <f>F2062/E2062</f>
        <v>1.2875000000000001</v>
      </c>
      <c r="B2062">
        <v>3676</v>
      </c>
      <c r="C2062" s="3" t="s">
        <v>3673</v>
      </c>
      <c r="D2062" s="3" t="s">
        <v>7786</v>
      </c>
      <c r="E2062" s="5">
        <v>800</v>
      </c>
      <c r="F2062" s="5">
        <v>1030</v>
      </c>
      <c r="G2062" t="s">
        <v>8219</v>
      </c>
      <c r="H2062" t="s">
        <v>8224</v>
      </c>
      <c r="I2062" t="s">
        <v>8246</v>
      </c>
      <c r="J2062">
        <v>1410550484</v>
      </c>
      <c r="K2062">
        <v>1408995284</v>
      </c>
      <c r="L2062" t="b">
        <v>0</v>
      </c>
      <c r="M2062">
        <v>16</v>
      </c>
      <c r="N2062" t="b">
        <v>1</v>
      </c>
      <c r="O2062" t="s">
        <v>8271</v>
      </c>
      <c r="P2062" s="9">
        <f>IFERROR(F2062/M2062,"NULL")</f>
        <v>64.375</v>
      </c>
      <c r="Q2062" t="str">
        <f>LEFT(O2062,SEARCH("/",O2062,1)-1)</f>
        <v>theater</v>
      </c>
      <c r="R2062" t="str">
        <f>RIGHT(O2062,LEN(O2062)-SEARCH("/",O2062,1))</f>
        <v>plays</v>
      </c>
      <c r="S2062" s="17">
        <f>(((K2062/60)/60)/24)+DATE(1970,1,1)</f>
        <v>41876.815787037034</v>
      </c>
      <c r="T2062" s="15">
        <f>(((J2062/60)/60)/24)+DATE(1970,1,1)</f>
        <v>41894.815787037034</v>
      </c>
      <c r="U2062" t="b">
        <f>AND(L2062,N2062)</f>
        <v>0</v>
      </c>
    </row>
    <row r="2063" spans="1:21" ht="20" customHeight="1" x14ac:dyDescent="0.35">
      <c r="A2063" s="13">
        <f>F2063/E2063</f>
        <v>1.0290416666666666</v>
      </c>
      <c r="B2063">
        <v>3677</v>
      </c>
      <c r="C2063" s="3" t="s">
        <v>3674</v>
      </c>
      <c r="D2063" s="3" t="s">
        <v>7787</v>
      </c>
      <c r="E2063" s="5">
        <v>12000</v>
      </c>
      <c r="F2063" s="5">
        <v>12348.5</v>
      </c>
      <c r="G2063" t="s">
        <v>8219</v>
      </c>
      <c r="H2063" t="s">
        <v>8224</v>
      </c>
      <c r="I2063" t="s">
        <v>8246</v>
      </c>
      <c r="J2063">
        <v>1404359940</v>
      </c>
      <c r="K2063">
        <v>1402580818</v>
      </c>
      <c r="L2063" t="b">
        <v>0</v>
      </c>
      <c r="M2063">
        <v>199</v>
      </c>
      <c r="N2063" t="b">
        <v>1</v>
      </c>
      <c r="O2063" t="s">
        <v>8271</v>
      </c>
      <c r="P2063" s="9">
        <f>IFERROR(F2063/M2063,"NULL")</f>
        <v>62.052763819095475</v>
      </c>
      <c r="Q2063" t="str">
        <f>LEFT(O2063,SEARCH("/",O2063,1)-1)</f>
        <v>theater</v>
      </c>
      <c r="R2063" t="str">
        <f>RIGHT(O2063,LEN(O2063)-SEARCH("/",O2063,1))</f>
        <v>plays</v>
      </c>
      <c r="S2063" s="17">
        <f>(((K2063/60)/60)/24)+DATE(1970,1,1)</f>
        <v>41802.574282407404</v>
      </c>
      <c r="T2063" s="15">
        <f>(((J2063/60)/60)/24)+DATE(1970,1,1)</f>
        <v>41823.165972222225</v>
      </c>
      <c r="U2063" t="b">
        <f>AND(L2063,N2063)</f>
        <v>0</v>
      </c>
    </row>
    <row r="2064" spans="1:21" ht="20" customHeight="1" x14ac:dyDescent="0.35">
      <c r="A2064" s="13">
        <f>F2064/E2064</f>
        <v>1.0249999999999999</v>
      </c>
      <c r="B2064">
        <v>3678</v>
      </c>
      <c r="C2064" s="3" t="s">
        <v>3675</v>
      </c>
      <c r="D2064" s="3" t="s">
        <v>7788</v>
      </c>
      <c r="E2064" s="5">
        <v>2000</v>
      </c>
      <c r="F2064" s="5">
        <v>2050</v>
      </c>
      <c r="G2064" t="s">
        <v>8219</v>
      </c>
      <c r="H2064" t="s">
        <v>8225</v>
      </c>
      <c r="I2064" t="s">
        <v>8247</v>
      </c>
      <c r="J2064">
        <v>1433076298</v>
      </c>
      <c r="K2064">
        <v>1430052298</v>
      </c>
      <c r="L2064" t="b">
        <v>0</v>
      </c>
      <c r="M2064">
        <v>31</v>
      </c>
      <c r="N2064" t="b">
        <v>1</v>
      </c>
      <c r="O2064" t="s">
        <v>8271</v>
      </c>
      <c r="P2064" s="9">
        <f>IFERROR(F2064/M2064,"NULL")</f>
        <v>66.129032258064512</v>
      </c>
      <c r="Q2064" t="str">
        <f>LEFT(O2064,SEARCH("/",O2064,1)-1)</f>
        <v>theater</v>
      </c>
      <c r="R2064" t="str">
        <f>RIGHT(O2064,LEN(O2064)-SEARCH("/",O2064,1))</f>
        <v>plays</v>
      </c>
      <c r="S2064" s="17">
        <f>(((K2064/60)/60)/24)+DATE(1970,1,1)</f>
        <v>42120.531226851846</v>
      </c>
      <c r="T2064" s="15">
        <f>(((J2064/60)/60)/24)+DATE(1970,1,1)</f>
        <v>42155.531226851846</v>
      </c>
      <c r="U2064" t="b">
        <f>AND(L2064,N2064)</f>
        <v>0</v>
      </c>
    </row>
    <row r="2065" spans="1:21" ht="20" customHeight="1" x14ac:dyDescent="0.35">
      <c r="A2065" s="13">
        <f>F2065/E2065</f>
        <v>1.101</v>
      </c>
      <c r="B2065">
        <v>3679</v>
      </c>
      <c r="C2065" s="3" t="s">
        <v>3676</v>
      </c>
      <c r="D2065" s="3" t="s">
        <v>7789</v>
      </c>
      <c r="E2065" s="5">
        <v>2000</v>
      </c>
      <c r="F2065" s="5">
        <v>2202</v>
      </c>
      <c r="G2065" t="s">
        <v>8219</v>
      </c>
      <c r="H2065" t="s">
        <v>8224</v>
      </c>
      <c r="I2065" t="s">
        <v>8246</v>
      </c>
      <c r="J2065">
        <v>1404190740</v>
      </c>
      <c r="K2065">
        <v>1401214581</v>
      </c>
      <c r="L2065" t="b">
        <v>0</v>
      </c>
      <c r="M2065">
        <v>30</v>
      </c>
      <c r="N2065" t="b">
        <v>1</v>
      </c>
      <c r="O2065" t="s">
        <v>8271</v>
      </c>
      <c r="P2065" s="9">
        <f>IFERROR(F2065/M2065,"NULL")</f>
        <v>73.400000000000006</v>
      </c>
      <c r="Q2065" t="str">
        <f>LEFT(O2065,SEARCH("/",O2065,1)-1)</f>
        <v>theater</v>
      </c>
      <c r="R2065" t="str">
        <f>RIGHT(O2065,LEN(O2065)-SEARCH("/",O2065,1))</f>
        <v>plays</v>
      </c>
      <c r="S2065" s="17">
        <f>(((K2065/60)/60)/24)+DATE(1970,1,1)</f>
        <v>41786.761354166665</v>
      </c>
      <c r="T2065" s="15">
        <f>(((J2065/60)/60)/24)+DATE(1970,1,1)</f>
        <v>41821.207638888889</v>
      </c>
      <c r="U2065" t="b">
        <f>AND(L2065,N2065)</f>
        <v>0</v>
      </c>
    </row>
    <row r="2066" spans="1:21" ht="20" customHeight="1" x14ac:dyDescent="0.35">
      <c r="A2066" s="13">
        <f>F2066/E2066</f>
        <v>1.1276666666666666</v>
      </c>
      <c r="B2066">
        <v>3680</v>
      </c>
      <c r="C2066" s="3" t="s">
        <v>3677</v>
      </c>
      <c r="D2066" s="3" t="s">
        <v>7790</v>
      </c>
      <c r="E2066" s="5">
        <v>3000</v>
      </c>
      <c r="F2066" s="5">
        <v>3383</v>
      </c>
      <c r="G2066" t="s">
        <v>8219</v>
      </c>
      <c r="H2066" t="s">
        <v>8224</v>
      </c>
      <c r="I2066" t="s">
        <v>8246</v>
      </c>
      <c r="J2066">
        <v>1475664834</v>
      </c>
      <c r="K2066">
        <v>1473850434</v>
      </c>
      <c r="L2066" t="b">
        <v>0</v>
      </c>
      <c r="M2066">
        <v>34</v>
      </c>
      <c r="N2066" t="b">
        <v>1</v>
      </c>
      <c r="O2066" t="s">
        <v>8271</v>
      </c>
      <c r="P2066" s="9">
        <f>IFERROR(F2066/M2066,"NULL")</f>
        <v>99.5</v>
      </c>
      <c r="Q2066" t="str">
        <f>LEFT(O2066,SEARCH("/",O2066,1)-1)</f>
        <v>theater</v>
      </c>
      <c r="R2066" t="str">
        <f>RIGHT(O2066,LEN(O2066)-SEARCH("/",O2066,1))</f>
        <v>plays</v>
      </c>
      <c r="S2066" s="17">
        <f>(((K2066/60)/60)/24)+DATE(1970,1,1)</f>
        <v>42627.454097222217</v>
      </c>
      <c r="T2066" s="15">
        <f>(((J2066/60)/60)/24)+DATE(1970,1,1)</f>
        <v>42648.454097222217</v>
      </c>
      <c r="U2066" t="b">
        <f>AND(L2066,N2066)</f>
        <v>0</v>
      </c>
    </row>
    <row r="2067" spans="1:21" ht="20" customHeight="1" x14ac:dyDescent="0.35">
      <c r="A2067" s="13">
        <f>F2067/E2067</f>
        <v>1.119</v>
      </c>
      <c r="B2067">
        <v>3681</v>
      </c>
      <c r="C2067" s="3" t="s">
        <v>3678</v>
      </c>
      <c r="D2067" s="3" t="s">
        <v>7791</v>
      </c>
      <c r="E2067" s="5">
        <v>1000</v>
      </c>
      <c r="F2067" s="5">
        <v>1119</v>
      </c>
      <c r="G2067" t="s">
        <v>8219</v>
      </c>
      <c r="H2067" t="s">
        <v>8224</v>
      </c>
      <c r="I2067" t="s">
        <v>8246</v>
      </c>
      <c r="J2067">
        <v>1452872290</v>
      </c>
      <c r="K2067">
        <v>1452008290</v>
      </c>
      <c r="L2067" t="b">
        <v>0</v>
      </c>
      <c r="M2067">
        <v>18</v>
      </c>
      <c r="N2067" t="b">
        <v>1</v>
      </c>
      <c r="O2067" t="s">
        <v>8271</v>
      </c>
      <c r="P2067" s="9">
        <f>IFERROR(F2067/M2067,"NULL")</f>
        <v>62.166666666666664</v>
      </c>
      <c r="Q2067" t="str">
        <f>LEFT(O2067,SEARCH("/",O2067,1)-1)</f>
        <v>theater</v>
      </c>
      <c r="R2067" t="str">
        <f>RIGHT(O2067,LEN(O2067)-SEARCH("/",O2067,1))</f>
        <v>plays</v>
      </c>
      <c r="S2067" s="17">
        <f>(((K2067/60)/60)/24)+DATE(1970,1,1)</f>
        <v>42374.651504629626</v>
      </c>
      <c r="T2067" s="15">
        <f>(((J2067/60)/60)/24)+DATE(1970,1,1)</f>
        <v>42384.651504629626</v>
      </c>
      <c r="U2067" t="b">
        <f>AND(L2067,N2067)</f>
        <v>0</v>
      </c>
    </row>
    <row r="2068" spans="1:21" ht="20" customHeight="1" x14ac:dyDescent="0.35">
      <c r="A2068" s="13">
        <f>F2068/E2068</f>
        <v>1.3919999999999999</v>
      </c>
      <c r="B2068">
        <v>3682</v>
      </c>
      <c r="C2068" s="3" t="s">
        <v>3679</v>
      </c>
      <c r="D2068" s="3" t="s">
        <v>7792</v>
      </c>
      <c r="E2068" s="5">
        <v>3000</v>
      </c>
      <c r="F2068" s="5">
        <v>4176</v>
      </c>
      <c r="G2068" t="s">
        <v>8219</v>
      </c>
      <c r="H2068" t="s">
        <v>8224</v>
      </c>
      <c r="I2068" t="s">
        <v>8246</v>
      </c>
      <c r="J2068">
        <v>1402901940</v>
      </c>
      <c r="K2068">
        <v>1399998418</v>
      </c>
      <c r="L2068" t="b">
        <v>0</v>
      </c>
      <c r="M2068">
        <v>67</v>
      </c>
      <c r="N2068" t="b">
        <v>1</v>
      </c>
      <c r="O2068" t="s">
        <v>8271</v>
      </c>
      <c r="P2068" s="9">
        <f>IFERROR(F2068/M2068,"NULL")</f>
        <v>62.328358208955223</v>
      </c>
      <c r="Q2068" t="str">
        <f>LEFT(O2068,SEARCH("/",O2068,1)-1)</f>
        <v>theater</v>
      </c>
      <c r="R2068" t="str">
        <f>RIGHT(O2068,LEN(O2068)-SEARCH("/",O2068,1))</f>
        <v>plays</v>
      </c>
      <c r="S2068" s="17">
        <f>(((K2068/60)/60)/24)+DATE(1970,1,1)</f>
        <v>41772.685393518521</v>
      </c>
      <c r="T2068" s="15">
        <f>(((J2068/60)/60)/24)+DATE(1970,1,1)</f>
        <v>41806.290972222225</v>
      </c>
      <c r="U2068" t="b">
        <f>AND(L2068,N2068)</f>
        <v>0</v>
      </c>
    </row>
    <row r="2069" spans="1:21" ht="20" customHeight="1" x14ac:dyDescent="0.35">
      <c r="A2069" s="13">
        <f>F2069/E2069</f>
        <v>1.1085714285714285</v>
      </c>
      <c r="B2069">
        <v>3683</v>
      </c>
      <c r="C2069" s="3" t="s">
        <v>3680</v>
      </c>
      <c r="D2069" s="3" t="s">
        <v>7793</v>
      </c>
      <c r="E2069" s="5">
        <v>3500</v>
      </c>
      <c r="F2069" s="5">
        <v>3880</v>
      </c>
      <c r="G2069" t="s">
        <v>8219</v>
      </c>
      <c r="H2069" t="s">
        <v>8224</v>
      </c>
      <c r="I2069" t="s">
        <v>8246</v>
      </c>
      <c r="J2069">
        <v>1476931696</v>
      </c>
      <c r="K2069">
        <v>1474339696</v>
      </c>
      <c r="L2069" t="b">
        <v>0</v>
      </c>
      <c r="M2069">
        <v>66</v>
      </c>
      <c r="N2069" t="b">
        <v>1</v>
      </c>
      <c r="O2069" t="s">
        <v>8271</v>
      </c>
      <c r="P2069" s="9">
        <f>IFERROR(F2069/M2069,"NULL")</f>
        <v>58.787878787878789</v>
      </c>
      <c r="Q2069" t="str">
        <f>LEFT(O2069,SEARCH("/",O2069,1)-1)</f>
        <v>theater</v>
      </c>
      <c r="R2069" t="str">
        <f>RIGHT(O2069,LEN(O2069)-SEARCH("/",O2069,1))</f>
        <v>plays</v>
      </c>
      <c r="S2069" s="17">
        <f>(((K2069/60)/60)/24)+DATE(1970,1,1)</f>
        <v>42633.116851851853</v>
      </c>
      <c r="T2069" s="15">
        <f>(((J2069/60)/60)/24)+DATE(1970,1,1)</f>
        <v>42663.116851851853</v>
      </c>
      <c r="U2069" t="b">
        <f>AND(L2069,N2069)</f>
        <v>0</v>
      </c>
    </row>
    <row r="2070" spans="1:21" ht="20" customHeight="1" x14ac:dyDescent="0.35">
      <c r="A2070" s="13">
        <f>F2070/E2070</f>
        <v>1.3906666666666667</v>
      </c>
      <c r="B2070">
        <v>3684</v>
      </c>
      <c r="C2070" s="3" t="s">
        <v>3681</v>
      </c>
      <c r="D2070" s="3" t="s">
        <v>7794</v>
      </c>
      <c r="E2070" s="5">
        <v>750</v>
      </c>
      <c r="F2070" s="5">
        <v>1043</v>
      </c>
      <c r="G2070" t="s">
        <v>8219</v>
      </c>
      <c r="H2070" t="s">
        <v>8224</v>
      </c>
      <c r="I2070" t="s">
        <v>8246</v>
      </c>
      <c r="J2070">
        <v>1441167586</v>
      </c>
      <c r="K2070">
        <v>1438575586</v>
      </c>
      <c r="L2070" t="b">
        <v>0</v>
      </c>
      <c r="M2070">
        <v>23</v>
      </c>
      <c r="N2070" t="b">
        <v>1</v>
      </c>
      <c r="O2070" t="s">
        <v>8271</v>
      </c>
      <c r="P2070" s="9">
        <f>IFERROR(F2070/M2070,"NULL")</f>
        <v>45.347826086956523</v>
      </c>
      <c r="Q2070" t="str">
        <f>LEFT(O2070,SEARCH("/",O2070,1)-1)</f>
        <v>theater</v>
      </c>
      <c r="R2070" t="str">
        <f>RIGHT(O2070,LEN(O2070)-SEARCH("/",O2070,1))</f>
        <v>plays</v>
      </c>
      <c r="S2070" s="17">
        <f>(((K2070/60)/60)/24)+DATE(1970,1,1)</f>
        <v>42219.180393518516</v>
      </c>
      <c r="T2070" s="15">
        <f>(((J2070/60)/60)/24)+DATE(1970,1,1)</f>
        <v>42249.180393518516</v>
      </c>
      <c r="U2070" t="b">
        <f>AND(L2070,N2070)</f>
        <v>0</v>
      </c>
    </row>
    <row r="2071" spans="1:21" ht="20" customHeight="1" x14ac:dyDescent="0.35">
      <c r="A2071" s="13">
        <f>F2071/E2071</f>
        <v>1.0569999999999999</v>
      </c>
      <c r="B2071">
        <v>3685</v>
      </c>
      <c r="C2071" s="3" t="s">
        <v>3682</v>
      </c>
      <c r="D2071" s="3" t="s">
        <v>7795</v>
      </c>
      <c r="E2071" s="5">
        <v>5000</v>
      </c>
      <c r="F2071" s="5">
        <v>5285</v>
      </c>
      <c r="G2071" t="s">
        <v>8219</v>
      </c>
      <c r="H2071" t="s">
        <v>8224</v>
      </c>
      <c r="I2071" t="s">
        <v>8246</v>
      </c>
      <c r="J2071">
        <v>1400533200</v>
      </c>
      <c r="K2071">
        <v>1398348859</v>
      </c>
      <c r="L2071" t="b">
        <v>0</v>
      </c>
      <c r="M2071">
        <v>126</v>
      </c>
      <c r="N2071" t="b">
        <v>1</v>
      </c>
      <c r="O2071" t="s">
        <v>8271</v>
      </c>
      <c r="P2071" s="9">
        <f>IFERROR(F2071/M2071,"NULL")</f>
        <v>41.944444444444443</v>
      </c>
      <c r="Q2071" t="str">
        <f>LEFT(O2071,SEARCH("/",O2071,1)-1)</f>
        <v>theater</v>
      </c>
      <c r="R2071" t="str">
        <f>RIGHT(O2071,LEN(O2071)-SEARCH("/",O2071,1))</f>
        <v>plays</v>
      </c>
      <c r="S2071" s="17">
        <f>(((K2071/60)/60)/24)+DATE(1970,1,1)</f>
        <v>41753.593275462961</v>
      </c>
      <c r="T2071" s="15">
        <f>(((J2071/60)/60)/24)+DATE(1970,1,1)</f>
        <v>41778.875</v>
      </c>
      <c r="U2071" t="b">
        <f>AND(L2071,N2071)</f>
        <v>0</v>
      </c>
    </row>
    <row r="2072" spans="1:21" ht="20" customHeight="1" x14ac:dyDescent="0.35">
      <c r="A2072" s="13">
        <f>F2072/E2072</f>
        <v>1.0142857142857142</v>
      </c>
      <c r="B2072">
        <v>3686</v>
      </c>
      <c r="C2072" s="3" t="s">
        <v>3683</v>
      </c>
      <c r="D2072" s="3" t="s">
        <v>7796</v>
      </c>
      <c r="E2072" s="5">
        <v>350</v>
      </c>
      <c r="F2072" s="5">
        <v>355</v>
      </c>
      <c r="G2072" t="s">
        <v>8219</v>
      </c>
      <c r="H2072" t="s">
        <v>8224</v>
      </c>
      <c r="I2072" t="s">
        <v>8246</v>
      </c>
      <c r="J2072">
        <v>1440820740</v>
      </c>
      <c r="K2072">
        <v>1439567660</v>
      </c>
      <c r="L2072" t="b">
        <v>0</v>
      </c>
      <c r="M2072">
        <v>6</v>
      </c>
      <c r="N2072" t="b">
        <v>1</v>
      </c>
      <c r="O2072" t="s">
        <v>8271</v>
      </c>
      <c r="P2072" s="9">
        <f>IFERROR(F2072/M2072,"NULL")</f>
        <v>59.166666666666664</v>
      </c>
      <c r="Q2072" t="str">
        <f>LEFT(O2072,SEARCH("/",O2072,1)-1)</f>
        <v>theater</v>
      </c>
      <c r="R2072" t="str">
        <f>RIGHT(O2072,LEN(O2072)-SEARCH("/",O2072,1))</f>
        <v>plays</v>
      </c>
      <c r="S2072" s="17">
        <f>(((K2072/60)/60)/24)+DATE(1970,1,1)</f>
        <v>42230.662731481483</v>
      </c>
      <c r="T2072" s="15">
        <f>(((J2072/60)/60)/24)+DATE(1970,1,1)</f>
        <v>42245.165972222225</v>
      </c>
      <c r="U2072" t="b">
        <f>AND(L2072,N2072)</f>
        <v>0</v>
      </c>
    </row>
    <row r="2073" spans="1:21" ht="20" customHeight="1" x14ac:dyDescent="0.35">
      <c r="A2073" s="13">
        <f>F2073/E2073</f>
        <v>1.0024500000000001</v>
      </c>
      <c r="B2073">
        <v>3687</v>
      </c>
      <c r="C2073" s="3" t="s">
        <v>3684</v>
      </c>
      <c r="D2073" s="3" t="s">
        <v>7797</v>
      </c>
      <c r="E2073" s="5">
        <v>5000</v>
      </c>
      <c r="F2073" s="5">
        <v>5012.25</v>
      </c>
      <c r="G2073" t="s">
        <v>8219</v>
      </c>
      <c r="H2073" t="s">
        <v>8224</v>
      </c>
      <c r="I2073" t="s">
        <v>8246</v>
      </c>
      <c r="J2073">
        <v>1403846055</v>
      </c>
      <c r="K2073">
        <v>1401254055</v>
      </c>
      <c r="L2073" t="b">
        <v>0</v>
      </c>
      <c r="M2073">
        <v>25</v>
      </c>
      <c r="N2073" t="b">
        <v>1</v>
      </c>
      <c r="O2073" t="s">
        <v>8271</v>
      </c>
      <c r="P2073" s="9">
        <f>IFERROR(F2073/M2073,"NULL")</f>
        <v>200.49</v>
      </c>
      <c r="Q2073" t="str">
        <f>LEFT(O2073,SEARCH("/",O2073,1)-1)</f>
        <v>theater</v>
      </c>
      <c r="R2073" t="str">
        <f>RIGHT(O2073,LEN(O2073)-SEARCH("/",O2073,1))</f>
        <v>plays</v>
      </c>
      <c r="S2073" s="17">
        <f>(((K2073/60)/60)/24)+DATE(1970,1,1)</f>
        <v>41787.218229166669</v>
      </c>
      <c r="T2073" s="15">
        <f>(((J2073/60)/60)/24)+DATE(1970,1,1)</f>
        <v>41817.218229166669</v>
      </c>
      <c r="U2073" t="b">
        <f>AND(L2073,N2073)</f>
        <v>0</v>
      </c>
    </row>
    <row r="2074" spans="1:21" ht="20" customHeight="1" x14ac:dyDescent="0.35">
      <c r="A2074" s="13">
        <f>F2074/E2074</f>
        <v>1.0916666666666666</v>
      </c>
      <c r="B2074">
        <v>3688</v>
      </c>
      <c r="C2074" s="3" t="s">
        <v>3685</v>
      </c>
      <c r="D2074" s="3" t="s">
        <v>7798</v>
      </c>
      <c r="E2074" s="5">
        <v>3000</v>
      </c>
      <c r="F2074" s="5">
        <v>3275</v>
      </c>
      <c r="G2074" t="s">
        <v>8219</v>
      </c>
      <c r="H2074" t="s">
        <v>8225</v>
      </c>
      <c r="I2074" t="s">
        <v>8247</v>
      </c>
      <c r="J2074">
        <v>1407524004</v>
      </c>
      <c r="K2074">
        <v>1404932004</v>
      </c>
      <c r="L2074" t="b">
        <v>0</v>
      </c>
      <c r="M2074">
        <v>39</v>
      </c>
      <c r="N2074" t="b">
        <v>1</v>
      </c>
      <c r="O2074" t="s">
        <v>8271</v>
      </c>
      <c r="P2074" s="9">
        <f>IFERROR(F2074/M2074,"NULL")</f>
        <v>83.974358974358978</v>
      </c>
      <c r="Q2074" t="str">
        <f>LEFT(O2074,SEARCH("/",O2074,1)-1)</f>
        <v>theater</v>
      </c>
      <c r="R2074" t="str">
        <f>RIGHT(O2074,LEN(O2074)-SEARCH("/",O2074,1))</f>
        <v>plays</v>
      </c>
      <c r="S2074" s="17">
        <f>(((K2074/60)/60)/24)+DATE(1970,1,1)</f>
        <v>41829.787083333329</v>
      </c>
      <c r="T2074" s="15">
        <f>(((J2074/60)/60)/24)+DATE(1970,1,1)</f>
        <v>41859.787083333329</v>
      </c>
      <c r="U2074" t="b">
        <f>AND(L2074,N2074)</f>
        <v>0</v>
      </c>
    </row>
    <row r="2075" spans="1:21" ht="20" customHeight="1" x14ac:dyDescent="0.35">
      <c r="A2075" s="13">
        <f>F2075/E2075</f>
        <v>1.1833333333333333</v>
      </c>
      <c r="B2075">
        <v>3689</v>
      </c>
      <c r="C2075" s="3" t="s">
        <v>3686</v>
      </c>
      <c r="D2075" s="3" t="s">
        <v>7799</v>
      </c>
      <c r="E2075" s="5">
        <v>3000</v>
      </c>
      <c r="F2075" s="5">
        <v>3550</v>
      </c>
      <c r="G2075" t="s">
        <v>8219</v>
      </c>
      <c r="H2075" t="s">
        <v>8224</v>
      </c>
      <c r="I2075" t="s">
        <v>8246</v>
      </c>
      <c r="J2075">
        <v>1434925500</v>
      </c>
      <c r="K2075">
        <v>1432410639</v>
      </c>
      <c r="L2075" t="b">
        <v>0</v>
      </c>
      <c r="M2075">
        <v>62</v>
      </c>
      <c r="N2075" t="b">
        <v>1</v>
      </c>
      <c r="O2075" t="s">
        <v>8271</v>
      </c>
      <c r="P2075" s="9">
        <f>IFERROR(F2075/M2075,"NULL")</f>
        <v>57.258064516129032</v>
      </c>
      <c r="Q2075" t="str">
        <f>LEFT(O2075,SEARCH("/",O2075,1)-1)</f>
        <v>theater</v>
      </c>
      <c r="R2075" t="str">
        <f>RIGHT(O2075,LEN(O2075)-SEARCH("/",O2075,1))</f>
        <v>plays</v>
      </c>
      <c r="S2075" s="17">
        <f>(((K2075/60)/60)/24)+DATE(1970,1,1)</f>
        <v>42147.826840277776</v>
      </c>
      <c r="T2075" s="15">
        <f>(((J2075/60)/60)/24)+DATE(1970,1,1)</f>
        <v>42176.934027777781</v>
      </c>
      <c r="U2075" t="b">
        <f>AND(L2075,N2075)</f>
        <v>0</v>
      </c>
    </row>
    <row r="2076" spans="1:21" ht="20" customHeight="1" x14ac:dyDescent="0.35">
      <c r="A2076" s="13">
        <f>F2076/E2076</f>
        <v>1.2</v>
      </c>
      <c r="B2076">
        <v>3690</v>
      </c>
      <c r="C2076" s="3" t="s">
        <v>3687</v>
      </c>
      <c r="D2076" s="3" t="s">
        <v>7800</v>
      </c>
      <c r="E2076" s="5">
        <v>1500</v>
      </c>
      <c r="F2076" s="5">
        <v>1800</v>
      </c>
      <c r="G2076" t="s">
        <v>8219</v>
      </c>
      <c r="H2076" t="s">
        <v>8224</v>
      </c>
      <c r="I2076" t="s">
        <v>8246</v>
      </c>
      <c r="J2076">
        <v>1417101683</v>
      </c>
      <c r="K2076">
        <v>1414506083</v>
      </c>
      <c r="L2076" t="b">
        <v>0</v>
      </c>
      <c r="M2076">
        <v>31</v>
      </c>
      <c r="N2076" t="b">
        <v>1</v>
      </c>
      <c r="O2076" t="s">
        <v>8271</v>
      </c>
      <c r="P2076" s="9">
        <f>IFERROR(F2076/M2076,"NULL")</f>
        <v>58.064516129032256</v>
      </c>
      <c r="Q2076" t="str">
        <f>LEFT(O2076,SEARCH("/",O2076,1)-1)</f>
        <v>theater</v>
      </c>
      <c r="R2076" t="str">
        <f>RIGHT(O2076,LEN(O2076)-SEARCH("/",O2076,1))</f>
        <v>plays</v>
      </c>
      <c r="S2076" s="17">
        <f>(((K2076/60)/60)/24)+DATE(1970,1,1)</f>
        <v>41940.598182870373</v>
      </c>
      <c r="T2076" s="15">
        <f>(((J2076/60)/60)/24)+DATE(1970,1,1)</f>
        <v>41970.639849537038</v>
      </c>
      <c r="U2076" t="b">
        <f>AND(L2076,N2076)</f>
        <v>0</v>
      </c>
    </row>
    <row r="2077" spans="1:21" ht="20" customHeight="1" x14ac:dyDescent="0.35">
      <c r="A2077" s="13">
        <f>F2077/E2077</f>
        <v>1.2796000000000001</v>
      </c>
      <c r="B2077">
        <v>3691</v>
      </c>
      <c r="C2077" s="3" t="s">
        <v>3688</v>
      </c>
      <c r="D2077" s="3" t="s">
        <v>7801</v>
      </c>
      <c r="E2077" s="5">
        <v>40000</v>
      </c>
      <c r="F2077" s="5">
        <v>51184</v>
      </c>
      <c r="G2077" t="s">
        <v>8219</v>
      </c>
      <c r="H2077" t="s">
        <v>8224</v>
      </c>
      <c r="I2077" t="s">
        <v>8246</v>
      </c>
      <c r="J2077">
        <v>1425272340</v>
      </c>
      <c r="K2077">
        <v>1421426929</v>
      </c>
      <c r="L2077" t="b">
        <v>0</v>
      </c>
      <c r="M2077">
        <v>274</v>
      </c>
      <c r="N2077" t="b">
        <v>1</v>
      </c>
      <c r="O2077" t="s">
        <v>8271</v>
      </c>
      <c r="P2077" s="9">
        <f>IFERROR(F2077/M2077,"NULL")</f>
        <v>186.80291970802921</v>
      </c>
      <c r="Q2077" t="str">
        <f>LEFT(O2077,SEARCH("/",O2077,1)-1)</f>
        <v>theater</v>
      </c>
      <c r="R2077" t="str">
        <f>RIGHT(O2077,LEN(O2077)-SEARCH("/",O2077,1))</f>
        <v>plays</v>
      </c>
      <c r="S2077" s="17">
        <f>(((K2077/60)/60)/24)+DATE(1970,1,1)</f>
        <v>42020.700567129628</v>
      </c>
      <c r="T2077" s="15">
        <f>(((J2077/60)/60)/24)+DATE(1970,1,1)</f>
        <v>42065.207638888889</v>
      </c>
      <c r="U2077" t="b">
        <f>AND(L2077,N2077)</f>
        <v>0</v>
      </c>
    </row>
    <row r="2078" spans="1:21" ht="20" customHeight="1" x14ac:dyDescent="0.35">
      <c r="A2078" s="13">
        <f>F2078/E2078</f>
        <v>1.26</v>
      </c>
      <c r="B2078">
        <v>3692</v>
      </c>
      <c r="C2078" s="3" t="s">
        <v>3689</v>
      </c>
      <c r="D2078" s="3" t="s">
        <v>7802</v>
      </c>
      <c r="E2078" s="5">
        <v>1000</v>
      </c>
      <c r="F2078" s="5">
        <v>1260</v>
      </c>
      <c r="G2078" t="s">
        <v>8219</v>
      </c>
      <c r="H2078" t="s">
        <v>8224</v>
      </c>
      <c r="I2078" t="s">
        <v>8246</v>
      </c>
      <c r="J2078">
        <v>1411084800</v>
      </c>
      <c r="K2078">
        <v>1410304179</v>
      </c>
      <c r="L2078" t="b">
        <v>0</v>
      </c>
      <c r="M2078">
        <v>17</v>
      </c>
      <c r="N2078" t="b">
        <v>1</v>
      </c>
      <c r="O2078" t="s">
        <v>8271</v>
      </c>
      <c r="P2078" s="9">
        <f>IFERROR(F2078/M2078,"NULL")</f>
        <v>74.117647058823536</v>
      </c>
      <c r="Q2078" t="str">
        <f>LEFT(O2078,SEARCH("/",O2078,1)-1)</f>
        <v>theater</v>
      </c>
      <c r="R2078" t="str">
        <f>RIGHT(O2078,LEN(O2078)-SEARCH("/",O2078,1))</f>
        <v>plays</v>
      </c>
      <c r="S2078" s="17">
        <f>(((K2078/60)/60)/24)+DATE(1970,1,1)</f>
        <v>41891.96503472222</v>
      </c>
      <c r="T2078" s="15">
        <f>(((J2078/60)/60)/24)+DATE(1970,1,1)</f>
        <v>41901</v>
      </c>
      <c r="U2078" t="b">
        <f>AND(L2078,N2078)</f>
        <v>0</v>
      </c>
    </row>
    <row r="2079" spans="1:21" ht="20" customHeight="1" x14ac:dyDescent="0.35">
      <c r="A2079" s="13">
        <f>F2079/E2079</f>
        <v>1.2912912912912913</v>
      </c>
      <c r="B2079">
        <v>3693</v>
      </c>
      <c r="C2079" s="3" t="s">
        <v>3690</v>
      </c>
      <c r="D2079" s="3" t="s">
        <v>7803</v>
      </c>
      <c r="E2079" s="5">
        <v>333</v>
      </c>
      <c r="F2079" s="5">
        <v>430</v>
      </c>
      <c r="G2079" t="s">
        <v>8219</v>
      </c>
      <c r="H2079" t="s">
        <v>8225</v>
      </c>
      <c r="I2079" t="s">
        <v>8247</v>
      </c>
      <c r="J2079">
        <v>1448922600</v>
      </c>
      <c r="K2079">
        <v>1446352529</v>
      </c>
      <c r="L2079" t="b">
        <v>0</v>
      </c>
      <c r="M2079">
        <v>14</v>
      </c>
      <c r="N2079" t="b">
        <v>1</v>
      </c>
      <c r="O2079" t="s">
        <v>8271</v>
      </c>
      <c r="P2079" s="9">
        <f>IFERROR(F2079/M2079,"NULL")</f>
        <v>30.714285714285715</v>
      </c>
      <c r="Q2079" t="str">
        <f>LEFT(O2079,SEARCH("/",O2079,1)-1)</f>
        <v>theater</v>
      </c>
      <c r="R2079" t="str">
        <f>RIGHT(O2079,LEN(O2079)-SEARCH("/",O2079,1))</f>
        <v>plays</v>
      </c>
      <c r="S2079" s="17">
        <f>(((K2079/60)/60)/24)+DATE(1970,1,1)</f>
        <v>42309.191307870366</v>
      </c>
      <c r="T2079" s="15">
        <f>(((J2079/60)/60)/24)+DATE(1970,1,1)</f>
        <v>42338.9375</v>
      </c>
      <c r="U2079" t="b">
        <f>AND(L2079,N2079)</f>
        <v>0</v>
      </c>
    </row>
    <row r="2080" spans="1:21" ht="20" customHeight="1" x14ac:dyDescent="0.35">
      <c r="A2080" s="13">
        <f>F2080/E2080</f>
        <v>1.0742857142857143</v>
      </c>
      <c r="B2080">
        <v>3694</v>
      </c>
      <c r="C2080" s="3" t="s">
        <v>3691</v>
      </c>
      <c r="D2080" s="3" t="s">
        <v>7804</v>
      </c>
      <c r="E2080" s="5">
        <v>3500</v>
      </c>
      <c r="F2080" s="5">
        <v>3760</v>
      </c>
      <c r="G2080" t="s">
        <v>8219</v>
      </c>
      <c r="H2080" t="s">
        <v>8224</v>
      </c>
      <c r="I2080" t="s">
        <v>8246</v>
      </c>
      <c r="J2080">
        <v>1465178400</v>
      </c>
      <c r="K2080">
        <v>1461985967</v>
      </c>
      <c r="L2080" t="b">
        <v>0</v>
      </c>
      <c r="M2080">
        <v>60</v>
      </c>
      <c r="N2080" t="b">
        <v>1</v>
      </c>
      <c r="O2080" t="s">
        <v>8271</v>
      </c>
      <c r="P2080" s="9">
        <f>IFERROR(F2080/M2080,"NULL")</f>
        <v>62.666666666666664</v>
      </c>
      <c r="Q2080" t="str">
        <f>LEFT(O2080,SEARCH("/",O2080,1)-1)</f>
        <v>theater</v>
      </c>
      <c r="R2080" t="str">
        <f>RIGHT(O2080,LEN(O2080)-SEARCH("/",O2080,1))</f>
        <v>plays</v>
      </c>
      <c r="S2080" s="17">
        <f>(((K2080/60)/60)/24)+DATE(1970,1,1)</f>
        <v>42490.133877314816</v>
      </c>
      <c r="T2080" s="15">
        <f>(((J2080/60)/60)/24)+DATE(1970,1,1)</f>
        <v>42527.083333333328</v>
      </c>
      <c r="U2080" t="b">
        <f>AND(L2080,N2080)</f>
        <v>0</v>
      </c>
    </row>
    <row r="2081" spans="1:21" ht="20" customHeight="1" x14ac:dyDescent="0.35">
      <c r="A2081" s="13">
        <f>F2081/E2081</f>
        <v>1.00125</v>
      </c>
      <c r="B2081">
        <v>3695</v>
      </c>
      <c r="C2081" s="3" t="s">
        <v>3692</v>
      </c>
      <c r="D2081" s="3" t="s">
        <v>7805</v>
      </c>
      <c r="E2081" s="5">
        <v>4000</v>
      </c>
      <c r="F2081" s="5">
        <v>4005</v>
      </c>
      <c r="G2081" t="s">
        <v>8219</v>
      </c>
      <c r="H2081" t="s">
        <v>8224</v>
      </c>
      <c r="I2081" t="s">
        <v>8246</v>
      </c>
      <c r="J2081">
        <v>1421009610</v>
      </c>
      <c r="K2081">
        <v>1419281610</v>
      </c>
      <c r="L2081" t="b">
        <v>0</v>
      </c>
      <c r="M2081">
        <v>33</v>
      </c>
      <c r="N2081" t="b">
        <v>1</v>
      </c>
      <c r="O2081" t="s">
        <v>8271</v>
      </c>
      <c r="P2081" s="9">
        <f>IFERROR(F2081/M2081,"NULL")</f>
        <v>121.36363636363636</v>
      </c>
      <c r="Q2081" t="str">
        <f>LEFT(O2081,SEARCH("/",O2081,1)-1)</f>
        <v>theater</v>
      </c>
      <c r="R2081" t="str">
        <f>RIGHT(O2081,LEN(O2081)-SEARCH("/",O2081,1))</f>
        <v>plays</v>
      </c>
      <c r="S2081" s="17">
        <f>(((K2081/60)/60)/24)+DATE(1970,1,1)</f>
        <v>41995.870486111111</v>
      </c>
      <c r="T2081" s="15">
        <f>(((J2081/60)/60)/24)+DATE(1970,1,1)</f>
        <v>42015.870486111111</v>
      </c>
      <c r="U2081" t="b">
        <f>AND(L2081,N2081)</f>
        <v>0</v>
      </c>
    </row>
    <row r="2082" spans="1:21" ht="20" customHeight="1" x14ac:dyDescent="0.35">
      <c r="A2082" s="13">
        <f>F2082/E2082</f>
        <v>1.55</v>
      </c>
      <c r="B2082">
        <v>3696</v>
      </c>
      <c r="C2082" s="3" t="s">
        <v>3693</v>
      </c>
      <c r="D2082" s="3" t="s">
        <v>7806</v>
      </c>
      <c r="E2082" s="5">
        <v>2000</v>
      </c>
      <c r="F2082" s="5">
        <v>3100</v>
      </c>
      <c r="G2082" t="s">
        <v>8219</v>
      </c>
      <c r="H2082" t="s">
        <v>8225</v>
      </c>
      <c r="I2082" t="s">
        <v>8247</v>
      </c>
      <c r="J2082">
        <v>1423838916</v>
      </c>
      <c r="K2082">
        <v>1418654916</v>
      </c>
      <c r="L2082" t="b">
        <v>0</v>
      </c>
      <c r="M2082">
        <v>78</v>
      </c>
      <c r="N2082" t="b">
        <v>1</v>
      </c>
      <c r="O2082" t="s">
        <v>8271</v>
      </c>
      <c r="P2082" s="9">
        <f>IFERROR(F2082/M2082,"NULL")</f>
        <v>39.743589743589745</v>
      </c>
      <c r="Q2082" t="str">
        <f>LEFT(O2082,SEARCH("/",O2082,1)-1)</f>
        <v>theater</v>
      </c>
      <c r="R2082" t="str">
        <f>RIGHT(O2082,LEN(O2082)-SEARCH("/",O2082,1))</f>
        <v>plays</v>
      </c>
      <c r="S2082" s="17">
        <f>(((K2082/60)/60)/24)+DATE(1970,1,1)</f>
        <v>41988.617083333331</v>
      </c>
      <c r="T2082" s="15">
        <f>(((J2082/60)/60)/24)+DATE(1970,1,1)</f>
        <v>42048.617083333331</v>
      </c>
      <c r="U2082" t="b">
        <f>AND(L2082,N2082)</f>
        <v>0</v>
      </c>
    </row>
    <row r="2083" spans="1:21" ht="20" customHeight="1" x14ac:dyDescent="0.35">
      <c r="A2083" s="13">
        <f>F2083/E2083</f>
        <v>1.08</v>
      </c>
      <c r="B2083">
        <v>3697</v>
      </c>
      <c r="C2083" s="3" t="s">
        <v>3694</v>
      </c>
      <c r="D2083" s="3" t="s">
        <v>7807</v>
      </c>
      <c r="E2083" s="5">
        <v>2000</v>
      </c>
      <c r="F2083" s="5">
        <v>2160</v>
      </c>
      <c r="G2083" t="s">
        <v>8219</v>
      </c>
      <c r="H2083" t="s">
        <v>8225</v>
      </c>
      <c r="I2083" t="s">
        <v>8247</v>
      </c>
      <c r="J2083">
        <v>1462878648</v>
      </c>
      <c r="K2083">
        <v>1461064248</v>
      </c>
      <c r="L2083" t="b">
        <v>0</v>
      </c>
      <c r="M2083">
        <v>30</v>
      </c>
      <c r="N2083" t="b">
        <v>1</v>
      </c>
      <c r="O2083" t="s">
        <v>8271</v>
      </c>
      <c r="P2083" s="9">
        <f>IFERROR(F2083/M2083,"NULL")</f>
        <v>72</v>
      </c>
      <c r="Q2083" t="str">
        <f>LEFT(O2083,SEARCH("/",O2083,1)-1)</f>
        <v>theater</v>
      </c>
      <c r="R2083" t="str">
        <f>RIGHT(O2083,LEN(O2083)-SEARCH("/",O2083,1))</f>
        <v>plays</v>
      </c>
      <c r="S2083" s="17">
        <f>(((K2083/60)/60)/24)+DATE(1970,1,1)</f>
        <v>42479.465833333335</v>
      </c>
      <c r="T2083" s="15">
        <f>(((J2083/60)/60)/24)+DATE(1970,1,1)</f>
        <v>42500.465833333335</v>
      </c>
      <c r="U2083" t="b">
        <f>AND(L2083,N2083)</f>
        <v>0</v>
      </c>
    </row>
    <row r="2084" spans="1:21" ht="20" customHeight="1" x14ac:dyDescent="0.35">
      <c r="A2084" s="13">
        <f>F2084/E2084</f>
        <v>1.1052</v>
      </c>
      <c r="B2084">
        <v>3698</v>
      </c>
      <c r="C2084" s="3" t="s">
        <v>3695</v>
      </c>
      <c r="D2084" s="3" t="s">
        <v>7808</v>
      </c>
      <c r="E2084" s="5">
        <v>5000</v>
      </c>
      <c r="F2084" s="5">
        <v>5526</v>
      </c>
      <c r="G2084" t="s">
        <v>8219</v>
      </c>
      <c r="H2084" t="s">
        <v>8224</v>
      </c>
      <c r="I2084" t="s">
        <v>8246</v>
      </c>
      <c r="J2084">
        <v>1456946487</v>
      </c>
      <c r="K2084">
        <v>1454354487</v>
      </c>
      <c r="L2084" t="b">
        <v>0</v>
      </c>
      <c r="M2084">
        <v>136</v>
      </c>
      <c r="N2084" t="b">
        <v>1</v>
      </c>
      <c r="O2084" t="s">
        <v>8271</v>
      </c>
      <c r="P2084" s="9">
        <f>IFERROR(F2084/M2084,"NULL")</f>
        <v>40.632352941176471</v>
      </c>
      <c r="Q2084" t="str">
        <f>LEFT(O2084,SEARCH("/",O2084,1)-1)</f>
        <v>theater</v>
      </c>
      <c r="R2084" t="str">
        <f>RIGHT(O2084,LEN(O2084)-SEARCH("/",O2084,1))</f>
        <v>plays</v>
      </c>
      <c r="S2084" s="17">
        <f>(((K2084/60)/60)/24)+DATE(1970,1,1)</f>
        <v>42401.806562500002</v>
      </c>
      <c r="T2084" s="15">
        <f>(((J2084/60)/60)/24)+DATE(1970,1,1)</f>
        <v>42431.806562500002</v>
      </c>
      <c r="U2084" t="b">
        <f>AND(L2084,N2084)</f>
        <v>0</v>
      </c>
    </row>
    <row r="2085" spans="1:21" ht="20" customHeight="1" x14ac:dyDescent="0.35">
      <c r="A2085" s="13">
        <f>F2085/E2085</f>
        <v>1.008</v>
      </c>
      <c r="B2085">
        <v>3699</v>
      </c>
      <c r="C2085" s="3" t="s">
        <v>3696</v>
      </c>
      <c r="D2085" s="3" t="s">
        <v>7809</v>
      </c>
      <c r="E2085" s="5">
        <v>2500</v>
      </c>
      <c r="F2085" s="5">
        <v>2520</v>
      </c>
      <c r="G2085" t="s">
        <v>8219</v>
      </c>
      <c r="H2085" t="s">
        <v>8224</v>
      </c>
      <c r="I2085" t="s">
        <v>8246</v>
      </c>
      <c r="J2085">
        <v>1413383216</v>
      </c>
      <c r="K2085">
        <v>1410791216</v>
      </c>
      <c r="L2085" t="b">
        <v>0</v>
      </c>
      <c r="M2085">
        <v>40</v>
      </c>
      <c r="N2085" t="b">
        <v>1</v>
      </c>
      <c r="O2085" t="s">
        <v>8271</v>
      </c>
      <c r="P2085" s="9">
        <f>IFERROR(F2085/M2085,"NULL")</f>
        <v>63</v>
      </c>
      <c r="Q2085" t="str">
        <f>LEFT(O2085,SEARCH("/",O2085,1)-1)</f>
        <v>theater</v>
      </c>
      <c r="R2085" t="str">
        <f>RIGHT(O2085,LEN(O2085)-SEARCH("/",O2085,1))</f>
        <v>plays</v>
      </c>
      <c r="S2085" s="17">
        <f>(((K2085/60)/60)/24)+DATE(1970,1,1)</f>
        <v>41897.602037037039</v>
      </c>
      <c r="T2085" s="15">
        <f>(((J2085/60)/60)/24)+DATE(1970,1,1)</f>
        <v>41927.602037037039</v>
      </c>
      <c r="U2085" t="b">
        <f>AND(L2085,N2085)</f>
        <v>0</v>
      </c>
    </row>
    <row r="2086" spans="1:21" ht="20" customHeight="1" x14ac:dyDescent="0.35">
      <c r="A2086" s="13">
        <f>F2086/E2086</f>
        <v>1.212</v>
      </c>
      <c r="B2086">
        <v>3700</v>
      </c>
      <c r="C2086" s="3" t="s">
        <v>3697</v>
      </c>
      <c r="D2086" s="3" t="s">
        <v>7810</v>
      </c>
      <c r="E2086" s="5">
        <v>500</v>
      </c>
      <c r="F2086" s="5">
        <v>606</v>
      </c>
      <c r="G2086" t="s">
        <v>8219</v>
      </c>
      <c r="H2086" t="s">
        <v>8224</v>
      </c>
      <c r="I2086" t="s">
        <v>8246</v>
      </c>
      <c r="J2086">
        <v>1412092800</v>
      </c>
      <c r="K2086">
        <v>1409493800</v>
      </c>
      <c r="L2086" t="b">
        <v>0</v>
      </c>
      <c r="M2086">
        <v>18</v>
      </c>
      <c r="N2086" t="b">
        <v>1</v>
      </c>
      <c r="O2086" t="s">
        <v>8271</v>
      </c>
      <c r="P2086" s="9">
        <f>IFERROR(F2086/M2086,"NULL")</f>
        <v>33.666666666666664</v>
      </c>
      <c r="Q2086" t="str">
        <f>LEFT(O2086,SEARCH("/",O2086,1)-1)</f>
        <v>theater</v>
      </c>
      <c r="R2086" t="str">
        <f>RIGHT(O2086,LEN(O2086)-SEARCH("/",O2086,1))</f>
        <v>plays</v>
      </c>
      <c r="S2086" s="17">
        <f>(((K2086/60)/60)/24)+DATE(1970,1,1)</f>
        <v>41882.585648148146</v>
      </c>
      <c r="T2086" s="15">
        <f>(((J2086/60)/60)/24)+DATE(1970,1,1)</f>
        <v>41912.666666666664</v>
      </c>
      <c r="U2086" t="b">
        <f>AND(L2086,N2086)</f>
        <v>0</v>
      </c>
    </row>
    <row r="2087" spans="1:21" ht="20" customHeight="1" x14ac:dyDescent="0.35">
      <c r="A2087" s="13">
        <f>F2087/E2087</f>
        <v>1.0033333333333334</v>
      </c>
      <c r="B2087">
        <v>3701</v>
      </c>
      <c r="C2087" s="3" t="s">
        <v>3698</v>
      </c>
      <c r="D2087" s="3" t="s">
        <v>7811</v>
      </c>
      <c r="E2087" s="5">
        <v>1500</v>
      </c>
      <c r="F2087" s="5">
        <v>1505</v>
      </c>
      <c r="G2087" t="s">
        <v>8219</v>
      </c>
      <c r="H2087" t="s">
        <v>8225</v>
      </c>
      <c r="I2087" t="s">
        <v>8247</v>
      </c>
      <c r="J2087">
        <v>1433422793</v>
      </c>
      <c r="K2087">
        <v>1430830793</v>
      </c>
      <c r="L2087" t="b">
        <v>0</v>
      </c>
      <c r="M2087">
        <v>39</v>
      </c>
      <c r="N2087" t="b">
        <v>1</v>
      </c>
      <c r="O2087" t="s">
        <v>8271</v>
      </c>
      <c r="P2087" s="9">
        <f>IFERROR(F2087/M2087,"NULL")</f>
        <v>38.589743589743591</v>
      </c>
      <c r="Q2087" t="str">
        <f>LEFT(O2087,SEARCH("/",O2087,1)-1)</f>
        <v>theater</v>
      </c>
      <c r="R2087" t="str">
        <f>RIGHT(O2087,LEN(O2087)-SEARCH("/",O2087,1))</f>
        <v>plays</v>
      </c>
      <c r="S2087" s="17">
        <f>(((K2087/60)/60)/24)+DATE(1970,1,1)</f>
        <v>42129.541585648149</v>
      </c>
      <c r="T2087" s="15">
        <f>(((J2087/60)/60)/24)+DATE(1970,1,1)</f>
        <v>42159.541585648149</v>
      </c>
      <c r="U2087" t="b">
        <f>AND(L2087,N2087)</f>
        <v>0</v>
      </c>
    </row>
    <row r="2088" spans="1:21" ht="20" customHeight="1" x14ac:dyDescent="0.35">
      <c r="A2088" s="13">
        <f>F2088/E2088</f>
        <v>1.0916666666666666</v>
      </c>
      <c r="B2088">
        <v>3702</v>
      </c>
      <c r="C2088" s="3" t="s">
        <v>3699</v>
      </c>
      <c r="D2088" s="3" t="s">
        <v>7812</v>
      </c>
      <c r="E2088" s="5">
        <v>3000</v>
      </c>
      <c r="F2088" s="5">
        <v>3275</v>
      </c>
      <c r="G2088" t="s">
        <v>8219</v>
      </c>
      <c r="H2088" t="s">
        <v>8225</v>
      </c>
      <c r="I2088" t="s">
        <v>8247</v>
      </c>
      <c r="J2088">
        <v>1468191540</v>
      </c>
      <c r="K2088">
        <v>1464958484</v>
      </c>
      <c r="L2088" t="b">
        <v>0</v>
      </c>
      <c r="M2088">
        <v>21</v>
      </c>
      <c r="N2088" t="b">
        <v>1</v>
      </c>
      <c r="O2088" t="s">
        <v>8271</v>
      </c>
      <c r="P2088" s="9">
        <f>IFERROR(F2088/M2088,"NULL")</f>
        <v>155.95238095238096</v>
      </c>
      <c r="Q2088" t="str">
        <f>LEFT(O2088,SEARCH("/",O2088,1)-1)</f>
        <v>theater</v>
      </c>
      <c r="R2088" t="str">
        <f>RIGHT(O2088,LEN(O2088)-SEARCH("/",O2088,1))</f>
        <v>plays</v>
      </c>
      <c r="S2088" s="17">
        <f>(((K2088/60)/60)/24)+DATE(1970,1,1)</f>
        <v>42524.53800925926</v>
      </c>
      <c r="T2088" s="15">
        <f>(((J2088/60)/60)/24)+DATE(1970,1,1)</f>
        <v>42561.957638888889</v>
      </c>
      <c r="U2088" t="b">
        <f>AND(L2088,N2088)</f>
        <v>0</v>
      </c>
    </row>
    <row r="2089" spans="1:21" ht="20" customHeight="1" x14ac:dyDescent="0.35">
      <c r="A2089" s="13">
        <f>F2089/E2089</f>
        <v>1.2342857142857142</v>
      </c>
      <c r="B2089">
        <v>3703</v>
      </c>
      <c r="C2089" s="3" t="s">
        <v>3700</v>
      </c>
      <c r="D2089" s="3" t="s">
        <v>7813</v>
      </c>
      <c r="E2089" s="5">
        <v>1050</v>
      </c>
      <c r="F2089" s="5">
        <v>1296</v>
      </c>
      <c r="G2089" t="s">
        <v>8219</v>
      </c>
      <c r="H2089" t="s">
        <v>8224</v>
      </c>
      <c r="I2089" t="s">
        <v>8246</v>
      </c>
      <c r="J2089">
        <v>1471071540</v>
      </c>
      <c r="K2089">
        <v>1467720388</v>
      </c>
      <c r="L2089" t="b">
        <v>0</v>
      </c>
      <c r="M2089">
        <v>30</v>
      </c>
      <c r="N2089" t="b">
        <v>1</v>
      </c>
      <c r="O2089" t="s">
        <v>8271</v>
      </c>
      <c r="P2089" s="9">
        <f>IFERROR(F2089/M2089,"NULL")</f>
        <v>43.2</v>
      </c>
      <c r="Q2089" t="str">
        <f>LEFT(O2089,SEARCH("/",O2089,1)-1)</f>
        <v>theater</v>
      </c>
      <c r="R2089" t="str">
        <f>RIGHT(O2089,LEN(O2089)-SEARCH("/",O2089,1))</f>
        <v>plays</v>
      </c>
      <c r="S2089" s="17">
        <f>(((K2089/60)/60)/24)+DATE(1970,1,1)</f>
        <v>42556.504490740743</v>
      </c>
      <c r="T2089" s="15">
        <f>(((J2089/60)/60)/24)+DATE(1970,1,1)</f>
        <v>42595.290972222225</v>
      </c>
      <c r="U2089" t="b">
        <f>AND(L2089,N2089)</f>
        <v>0</v>
      </c>
    </row>
    <row r="2090" spans="1:21" ht="20" customHeight="1" x14ac:dyDescent="0.35">
      <c r="A2090" s="13">
        <f>F2090/E2090</f>
        <v>1.3633666666666666</v>
      </c>
      <c r="B2090">
        <v>3704</v>
      </c>
      <c r="C2090" s="3" t="s">
        <v>3701</v>
      </c>
      <c r="D2090" s="3" t="s">
        <v>7814</v>
      </c>
      <c r="E2090" s="5">
        <v>300</v>
      </c>
      <c r="F2090" s="5">
        <v>409.01</v>
      </c>
      <c r="G2090" t="s">
        <v>8219</v>
      </c>
      <c r="H2090" t="s">
        <v>8225</v>
      </c>
      <c r="I2090" t="s">
        <v>8247</v>
      </c>
      <c r="J2090">
        <v>1464712394</v>
      </c>
      <c r="K2090">
        <v>1459528394</v>
      </c>
      <c r="L2090" t="b">
        <v>0</v>
      </c>
      <c r="M2090">
        <v>27</v>
      </c>
      <c r="N2090" t="b">
        <v>1</v>
      </c>
      <c r="O2090" t="s">
        <v>8271</v>
      </c>
      <c r="P2090" s="9">
        <f>IFERROR(F2090/M2090,"NULL")</f>
        <v>15.148518518518518</v>
      </c>
      <c r="Q2090" t="str">
        <f>LEFT(O2090,SEARCH("/",O2090,1)-1)</f>
        <v>theater</v>
      </c>
      <c r="R2090" t="str">
        <f>RIGHT(O2090,LEN(O2090)-SEARCH("/",O2090,1))</f>
        <v>plays</v>
      </c>
      <c r="S2090" s="17">
        <f>(((K2090/60)/60)/24)+DATE(1970,1,1)</f>
        <v>42461.689745370371</v>
      </c>
      <c r="T2090" s="15">
        <f>(((J2090/60)/60)/24)+DATE(1970,1,1)</f>
        <v>42521.689745370371</v>
      </c>
      <c r="U2090" t="b">
        <f>AND(L2090,N2090)</f>
        <v>0</v>
      </c>
    </row>
    <row r="2091" spans="1:21" ht="20" customHeight="1" x14ac:dyDescent="0.35">
      <c r="A2091" s="13">
        <f>F2091/E2091</f>
        <v>1.0346657233816767</v>
      </c>
      <c r="B2091">
        <v>3705</v>
      </c>
      <c r="C2091" s="3" t="s">
        <v>3702</v>
      </c>
      <c r="D2091" s="3" t="s">
        <v>7815</v>
      </c>
      <c r="E2091" s="5">
        <v>2827</v>
      </c>
      <c r="F2091" s="5">
        <v>2925</v>
      </c>
      <c r="G2091" t="s">
        <v>8219</v>
      </c>
      <c r="H2091" t="s">
        <v>8224</v>
      </c>
      <c r="I2091" t="s">
        <v>8246</v>
      </c>
      <c r="J2091">
        <v>1403546400</v>
      </c>
      <c r="K2091">
        <v>1401714114</v>
      </c>
      <c r="L2091" t="b">
        <v>0</v>
      </c>
      <c r="M2091">
        <v>35</v>
      </c>
      <c r="N2091" t="b">
        <v>1</v>
      </c>
      <c r="O2091" t="s">
        <v>8271</v>
      </c>
      <c r="P2091" s="9">
        <f>IFERROR(F2091/M2091,"NULL")</f>
        <v>83.571428571428569</v>
      </c>
      <c r="Q2091" t="str">
        <f>LEFT(O2091,SEARCH("/",O2091,1)-1)</f>
        <v>theater</v>
      </c>
      <c r="R2091" t="str">
        <f>RIGHT(O2091,LEN(O2091)-SEARCH("/",O2091,1))</f>
        <v>plays</v>
      </c>
      <c r="S2091" s="17">
        <f>(((K2091/60)/60)/24)+DATE(1970,1,1)</f>
        <v>41792.542986111112</v>
      </c>
      <c r="T2091" s="15">
        <f>(((J2091/60)/60)/24)+DATE(1970,1,1)</f>
        <v>41813.75</v>
      </c>
      <c r="U2091" t="b">
        <f>AND(L2091,N2091)</f>
        <v>0</v>
      </c>
    </row>
    <row r="2092" spans="1:21" ht="20" customHeight="1" x14ac:dyDescent="0.35">
      <c r="A2092" s="13">
        <f>F2092/E2092</f>
        <v>1.2133333333333334</v>
      </c>
      <c r="B2092">
        <v>3706</v>
      </c>
      <c r="C2092" s="3" t="s">
        <v>3703</v>
      </c>
      <c r="D2092" s="3" t="s">
        <v>7816</v>
      </c>
      <c r="E2092" s="5">
        <v>1500</v>
      </c>
      <c r="F2092" s="5">
        <v>1820</v>
      </c>
      <c r="G2092" t="s">
        <v>8219</v>
      </c>
      <c r="H2092" t="s">
        <v>8224</v>
      </c>
      <c r="I2092" t="s">
        <v>8246</v>
      </c>
      <c r="J2092">
        <v>1410558949</v>
      </c>
      <c r="K2092">
        <v>1409262949</v>
      </c>
      <c r="L2092" t="b">
        <v>0</v>
      </c>
      <c r="M2092">
        <v>13</v>
      </c>
      <c r="N2092" t="b">
        <v>1</v>
      </c>
      <c r="O2092" t="s">
        <v>8271</v>
      </c>
      <c r="P2092" s="9">
        <f>IFERROR(F2092/M2092,"NULL")</f>
        <v>140</v>
      </c>
      <c r="Q2092" t="str">
        <f>LEFT(O2092,SEARCH("/",O2092,1)-1)</f>
        <v>theater</v>
      </c>
      <c r="R2092" t="str">
        <f>RIGHT(O2092,LEN(O2092)-SEARCH("/",O2092,1))</f>
        <v>plays</v>
      </c>
      <c r="S2092" s="17">
        <f>(((K2092/60)/60)/24)+DATE(1970,1,1)</f>
        <v>41879.913761574076</v>
      </c>
      <c r="T2092" s="15">
        <f>(((J2092/60)/60)/24)+DATE(1970,1,1)</f>
        <v>41894.913761574076</v>
      </c>
      <c r="U2092" t="b">
        <f>AND(L2092,N2092)</f>
        <v>0</v>
      </c>
    </row>
    <row r="2093" spans="1:21" ht="20" customHeight="1" x14ac:dyDescent="0.35">
      <c r="A2093" s="13">
        <f>F2093/E2093</f>
        <v>1.86</v>
      </c>
      <c r="B2093">
        <v>3707</v>
      </c>
      <c r="C2093" s="3" t="s">
        <v>3704</v>
      </c>
      <c r="D2093" s="3" t="s">
        <v>7817</v>
      </c>
      <c r="E2093" s="5">
        <v>1000</v>
      </c>
      <c r="F2093" s="5">
        <v>1860</v>
      </c>
      <c r="G2093" t="s">
        <v>8219</v>
      </c>
      <c r="H2093" t="s">
        <v>8224</v>
      </c>
      <c r="I2093" t="s">
        <v>8246</v>
      </c>
      <c r="J2093">
        <v>1469165160</v>
      </c>
      <c r="K2093">
        <v>1467335378</v>
      </c>
      <c r="L2093" t="b">
        <v>0</v>
      </c>
      <c r="M2093">
        <v>23</v>
      </c>
      <c r="N2093" t="b">
        <v>1</v>
      </c>
      <c r="O2093" t="s">
        <v>8271</v>
      </c>
      <c r="P2093" s="9">
        <f>IFERROR(F2093/M2093,"NULL")</f>
        <v>80.869565217391298</v>
      </c>
      <c r="Q2093" t="str">
        <f>LEFT(O2093,SEARCH("/",O2093,1)-1)</f>
        <v>theater</v>
      </c>
      <c r="R2093" t="str">
        <f>RIGHT(O2093,LEN(O2093)-SEARCH("/",O2093,1))</f>
        <v>plays</v>
      </c>
      <c r="S2093" s="17">
        <f>(((K2093/60)/60)/24)+DATE(1970,1,1)</f>
        <v>42552.048356481479</v>
      </c>
      <c r="T2093" s="15">
        <f>(((J2093/60)/60)/24)+DATE(1970,1,1)</f>
        <v>42573.226388888885</v>
      </c>
      <c r="U2093" t="b">
        <f>AND(L2093,N2093)</f>
        <v>0</v>
      </c>
    </row>
    <row r="2094" spans="1:21" ht="20" customHeight="1" x14ac:dyDescent="0.35">
      <c r="A2094" s="13">
        <f>F2094/E2094</f>
        <v>3</v>
      </c>
      <c r="B2094">
        <v>3708</v>
      </c>
      <c r="C2094" s="3" t="s">
        <v>3705</v>
      </c>
      <c r="D2094" s="3" t="s">
        <v>7818</v>
      </c>
      <c r="E2094" s="5">
        <v>700</v>
      </c>
      <c r="F2094" s="5">
        <v>2100</v>
      </c>
      <c r="G2094" t="s">
        <v>8219</v>
      </c>
      <c r="H2094" t="s">
        <v>8224</v>
      </c>
      <c r="I2094" t="s">
        <v>8246</v>
      </c>
      <c r="J2094">
        <v>1404444286</v>
      </c>
      <c r="K2094">
        <v>1403234686</v>
      </c>
      <c r="L2094" t="b">
        <v>0</v>
      </c>
      <c r="M2094">
        <v>39</v>
      </c>
      <c r="N2094" t="b">
        <v>1</v>
      </c>
      <c r="O2094" t="s">
        <v>8271</v>
      </c>
      <c r="P2094" s="9">
        <f>IFERROR(F2094/M2094,"NULL")</f>
        <v>53.846153846153847</v>
      </c>
      <c r="Q2094" t="str">
        <f>LEFT(O2094,SEARCH("/",O2094,1)-1)</f>
        <v>theater</v>
      </c>
      <c r="R2094" t="str">
        <f>RIGHT(O2094,LEN(O2094)-SEARCH("/",O2094,1))</f>
        <v>plays</v>
      </c>
      <c r="S2094" s="17">
        <f>(((K2094/60)/60)/24)+DATE(1970,1,1)</f>
        <v>41810.142199074071</v>
      </c>
      <c r="T2094" s="15">
        <f>(((J2094/60)/60)/24)+DATE(1970,1,1)</f>
        <v>41824.142199074071</v>
      </c>
      <c r="U2094" t="b">
        <f>AND(L2094,N2094)</f>
        <v>0</v>
      </c>
    </row>
    <row r="2095" spans="1:21" ht="20" customHeight="1" x14ac:dyDescent="0.35">
      <c r="A2095" s="13">
        <f>F2095/E2095</f>
        <v>1.0825</v>
      </c>
      <c r="B2095">
        <v>3709</v>
      </c>
      <c r="C2095" s="3" t="s">
        <v>3706</v>
      </c>
      <c r="D2095" s="3" t="s">
        <v>7819</v>
      </c>
      <c r="E2095" s="5">
        <v>1000</v>
      </c>
      <c r="F2095" s="5">
        <v>1082.5</v>
      </c>
      <c r="G2095" t="s">
        <v>8219</v>
      </c>
      <c r="H2095" t="s">
        <v>8225</v>
      </c>
      <c r="I2095" t="s">
        <v>8247</v>
      </c>
      <c r="J2095">
        <v>1403715546</v>
      </c>
      <c r="K2095">
        <v>1401123546</v>
      </c>
      <c r="L2095" t="b">
        <v>0</v>
      </c>
      <c r="M2095">
        <v>35</v>
      </c>
      <c r="N2095" t="b">
        <v>1</v>
      </c>
      <c r="O2095" t="s">
        <v>8271</v>
      </c>
      <c r="P2095" s="9">
        <f>IFERROR(F2095/M2095,"NULL")</f>
        <v>30.928571428571427</v>
      </c>
      <c r="Q2095" t="str">
        <f>LEFT(O2095,SEARCH("/",O2095,1)-1)</f>
        <v>theater</v>
      </c>
      <c r="R2095" t="str">
        <f>RIGHT(O2095,LEN(O2095)-SEARCH("/",O2095,1))</f>
        <v>plays</v>
      </c>
      <c r="S2095" s="17">
        <f>(((K2095/60)/60)/24)+DATE(1970,1,1)</f>
        <v>41785.707708333335</v>
      </c>
      <c r="T2095" s="15">
        <f>(((J2095/60)/60)/24)+DATE(1970,1,1)</f>
        <v>41815.707708333335</v>
      </c>
      <c r="U2095" t="b">
        <f>AND(L2095,N2095)</f>
        <v>0</v>
      </c>
    </row>
    <row r="2096" spans="1:21" ht="20" customHeight="1" x14ac:dyDescent="0.35">
      <c r="A2096" s="13">
        <f>F2096/E2096</f>
        <v>1.4115384615384616</v>
      </c>
      <c r="B2096">
        <v>3710</v>
      </c>
      <c r="C2096" s="3" t="s">
        <v>3707</v>
      </c>
      <c r="D2096" s="3" t="s">
        <v>7820</v>
      </c>
      <c r="E2096" s="5">
        <v>1300</v>
      </c>
      <c r="F2096" s="5">
        <v>1835</v>
      </c>
      <c r="G2096" t="s">
        <v>8219</v>
      </c>
      <c r="H2096" t="s">
        <v>8224</v>
      </c>
      <c r="I2096" t="s">
        <v>8246</v>
      </c>
      <c r="J2096">
        <v>1428068988</v>
      </c>
      <c r="K2096">
        <v>1425908988</v>
      </c>
      <c r="L2096" t="b">
        <v>0</v>
      </c>
      <c r="M2096">
        <v>27</v>
      </c>
      <c r="N2096" t="b">
        <v>1</v>
      </c>
      <c r="O2096" t="s">
        <v>8271</v>
      </c>
      <c r="P2096" s="9">
        <f>IFERROR(F2096/M2096,"NULL")</f>
        <v>67.962962962962962</v>
      </c>
      <c r="Q2096" t="str">
        <f>LEFT(O2096,SEARCH("/",O2096,1)-1)</f>
        <v>theater</v>
      </c>
      <c r="R2096" t="str">
        <f>RIGHT(O2096,LEN(O2096)-SEARCH("/",O2096,1))</f>
        <v>plays</v>
      </c>
      <c r="S2096" s="17">
        <f>(((K2096/60)/60)/24)+DATE(1970,1,1)</f>
        <v>42072.576249999998</v>
      </c>
      <c r="T2096" s="15">
        <f>(((J2096/60)/60)/24)+DATE(1970,1,1)</f>
        <v>42097.576249999998</v>
      </c>
      <c r="U2096" t="b">
        <f>AND(L2096,N2096)</f>
        <v>0</v>
      </c>
    </row>
    <row r="2097" spans="1:21" ht="20" customHeight="1" x14ac:dyDescent="0.35">
      <c r="A2097" s="13">
        <f>F2097/E2097</f>
        <v>1.1399999999999999</v>
      </c>
      <c r="B2097">
        <v>3711</v>
      </c>
      <c r="C2097" s="3" t="s">
        <v>3708</v>
      </c>
      <c r="D2097" s="3" t="s">
        <v>7821</v>
      </c>
      <c r="E2097" s="5">
        <v>500</v>
      </c>
      <c r="F2097" s="5">
        <v>570</v>
      </c>
      <c r="G2097" t="s">
        <v>8219</v>
      </c>
      <c r="H2097" t="s">
        <v>8224</v>
      </c>
      <c r="I2097" t="s">
        <v>8246</v>
      </c>
      <c r="J2097">
        <v>1402848000</v>
      </c>
      <c r="K2097">
        <v>1400606573</v>
      </c>
      <c r="L2097" t="b">
        <v>0</v>
      </c>
      <c r="M2097">
        <v>21</v>
      </c>
      <c r="N2097" t="b">
        <v>1</v>
      </c>
      <c r="O2097" t="s">
        <v>8271</v>
      </c>
      <c r="P2097" s="9">
        <f>IFERROR(F2097/M2097,"NULL")</f>
        <v>27.142857142857142</v>
      </c>
      <c r="Q2097" t="str">
        <f>LEFT(O2097,SEARCH("/",O2097,1)-1)</f>
        <v>theater</v>
      </c>
      <c r="R2097" t="str">
        <f>RIGHT(O2097,LEN(O2097)-SEARCH("/",O2097,1))</f>
        <v>plays</v>
      </c>
      <c r="S2097" s="17">
        <f>(((K2097/60)/60)/24)+DATE(1970,1,1)</f>
        <v>41779.724224537036</v>
      </c>
      <c r="T2097" s="15">
        <f>(((J2097/60)/60)/24)+DATE(1970,1,1)</f>
        <v>41805.666666666664</v>
      </c>
      <c r="U2097" t="b">
        <f>AND(L2097,N2097)</f>
        <v>0</v>
      </c>
    </row>
    <row r="2098" spans="1:21" ht="20" customHeight="1" x14ac:dyDescent="0.35">
      <c r="A2098" s="13">
        <f>F2098/E2098</f>
        <v>1.5373333333333334</v>
      </c>
      <c r="B2098">
        <v>3712</v>
      </c>
      <c r="C2098" s="3" t="s">
        <v>3709</v>
      </c>
      <c r="D2098" s="3" t="s">
        <v>7822</v>
      </c>
      <c r="E2098" s="5">
        <v>7500</v>
      </c>
      <c r="F2098" s="5">
        <v>11530</v>
      </c>
      <c r="G2098" t="s">
        <v>8219</v>
      </c>
      <c r="H2098" t="s">
        <v>8224</v>
      </c>
      <c r="I2098" t="s">
        <v>8246</v>
      </c>
      <c r="J2098">
        <v>1433055540</v>
      </c>
      <c r="K2098">
        <v>1431230867</v>
      </c>
      <c r="L2098" t="b">
        <v>0</v>
      </c>
      <c r="M2098">
        <v>104</v>
      </c>
      <c r="N2098" t="b">
        <v>1</v>
      </c>
      <c r="O2098" t="s">
        <v>8271</v>
      </c>
      <c r="P2098" s="9">
        <f>IFERROR(F2098/M2098,"NULL")</f>
        <v>110.86538461538461</v>
      </c>
      <c r="Q2098" t="str">
        <f>LEFT(O2098,SEARCH("/",O2098,1)-1)</f>
        <v>theater</v>
      </c>
      <c r="R2098" t="str">
        <f>RIGHT(O2098,LEN(O2098)-SEARCH("/",O2098,1))</f>
        <v>plays</v>
      </c>
      <c r="S2098" s="17">
        <f>(((K2098/60)/60)/24)+DATE(1970,1,1)</f>
        <v>42134.172071759262</v>
      </c>
      <c r="T2098" s="15">
        <f>(((J2098/60)/60)/24)+DATE(1970,1,1)</f>
        <v>42155.290972222225</v>
      </c>
      <c r="U2098" t="b">
        <f>AND(L2098,N2098)</f>
        <v>0</v>
      </c>
    </row>
    <row r="2099" spans="1:21" ht="20" customHeight="1" x14ac:dyDescent="0.35">
      <c r="A2099" s="13">
        <f>F2099/E2099</f>
        <v>1.0149999999999999</v>
      </c>
      <c r="B2099">
        <v>3713</v>
      </c>
      <c r="C2099" s="3" t="s">
        <v>3710</v>
      </c>
      <c r="D2099" s="3" t="s">
        <v>7823</v>
      </c>
      <c r="E2099" s="5">
        <v>2000</v>
      </c>
      <c r="F2099" s="5">
        <v>2030</v>
      </c>
      <c r="G2099" t="s">
        <v>8219</v>
      </c>
      <c r="H2099" t="s">
        <v>8224</v>
      </c>
      <c r="I2099" t="s">
        <v>8246</v>
      </c>
      <c r="J2099">
        <v>1465062166</v>
      </c>
      <c r="K2099">
        <v>1463334166</v>
      </c>
      <c r="L2099" t="b">
        <v>0</v>
      </c>
      <c r="M2099">
        <v>19</v>
      </c>
      <c r="N2099" t="b">
        <v>1</v>
      </c>
      <c r="O2099" t="s">
        <v>8271</v>
      </c>
      <c r="P2099" s="9">
        <f>IFERROR(F2099/M2099,"NULL")</f>
        <v>106.84210526315789</v>
      </c>
      <c r="Q2099" t="str">
        <f>LEFT(O2099,SEARCH("/",O2099,1)-1)</f>
        <v>theater</v>
      </c>
      <c r="R2099" t="str">
        <f>RIGHT(O2099,LEN(O2099)-SEARCH("/",O2099,1))</f>
        <v>plays</v>
      </c>
      <c r="S2099" s="17">
        <f>(((K2099/60)/60)/24)+DATE(1970,1,1)</f>
        <v>42505.738032407404</v>
      </c>
      <c r="T2099" s="15">
        <f>(((J2099/60)/60)/24)+DATE(1970,1,1)</f>
        <v>42525.738032407404</v>
      </c>
      <c r="U2099" t="b">
        <f>AND(L2099,N2099)</f>
        <v>0</v>
      </c>
    </row>
    <row r="2100" spans="1:21" ht="20" customHeight="1" x14ac:dyDescent="0.35">
      <c r="A2100" s="13">
        <f>F2100/E2100</f>
        <v>1.0235000000000001</v>
      </c>
      <c r="B2100">
        <v>3714</v>
      </c>
      <c r="C2100" s="3" t="s">
        <v>3711</v>
      </c>
      <c r="D2100" s="3" t="s">
        <v>7824</v>
      </c>
      <c r="E2100" s="5">
        <v>10000</v>
      </c>
      <c r="F2100" s="5">
        <v>10235</v>
      </c>
      <c r="G2100" t="s">
        <v>8219</v>
      </c>
      <c r="H2100" t="s">
        <v>8224</v>
      </c>
      <c r="I2100" t="s">
        <v>8246</v>
      </c>
      <c r="J2100">
        <v>1432612740</v>
      </c>
      <c r="K2100">
        <v>1429881667</v>
      </c>
      <c r="L2100" t="b">
        <v>0</v>
      </c>
      <c r="M2100">
        <v>97</v>
      </c>
      <c r="N2100" t="b">
        <v>1</v>
      </c>
      <c r="O2100" t="s">
        <v>8271</v>
      </c>
      <c r="P2100" s="9">
        <f>IFERROR(F2100/M2100,"NULL")</f>
        <v>105.51546391752578</v>
      </c>
      <c r="Q2100" t="str">
        <f>LEFT(O2100,SEARCH("/",O2100,1)-1)</f>
        <v>theater</v>
      </c>
      <c r="R2100" t="str">
        <f>RIGHT(O2100,LEN(O2100)-SEARCH("/",O2100,1))</f>
        <v>plays</v>
      </c>
      <c r="S2100" s="17">
        <f>(((K2100/60)/60)/24)+DATE(1970,1,1)</f>
        <v>42118.556331018524</v>
      </c>
      <c r="T2100" s="15">
        <f>(((J2100/60)/60)/24)+DATE(1970,1,1)</f>
        <v>42150.165972222225</v>
      </c>
      <c r="U2100" t="b">
        <f>AND(L2100,N2100)</f>
        <v>0</v>
      </c>
    </row>
    <row r="2101" spans="1:21" ht="20" customHeight="1" x14ac:dyDescent="0.35">
      <c r="A2101" s="13">
        <f>F2101/E2101</f>
        <v>1.0257142857142858</v>
      </c>
      <c r="B2101">
        <v>3715</v>
      </c>
      <c r="C2101" s="3" t="s">
        <v>3712</v>
      </c>
      <c r="D2101" s="3" t="s">
        <v>7825</v>
      </c>
      <c r="E2101" s="5">
        <v>3500</v>
      </c>
      <c r="F2101" s="5">
        <v>3590</v>
      </c>
      <c r="G2101" t="s">
        <v>8219</v>
      </c>
      <c r="H2101" t="s">
        <v>8225</v>
      </c>
      <c r="I2101" t="s">
        <v>8247</v>
      </c>
      <c r="J2101">
        <v>1427806320</v>
      </c>
      <c r="K2101">
        <v>1422834819</v>
      </c>
      <c r="L2101" t="b">
        <v>0</v>
      </c>
      <c r="M2101">
        <v>27</v>
      </c>
      <c r="N2101" t="b">
        <v>1</v>
      </c>
      <c r="O2101" t="s">
        <v>8271</v>
      </c>
      <c r="P2101" s="9">
        <f>IFERROR(F2101/M2101,"NULL")</f>
        <v>132.96296296296296</v>
      </c>
      <c r="Q2101" t="str">
        <f>LEFT(O2101,SEARCH("/",O2101,1)-1)</f>
        <v>theater</v>
      </c>
      <c r="R2101" t="str">
        <f>RIGHT(O2101,LEN(O2101)-SEARCH("/",O2101,1))</f>
        <v>plays</v>
      </c>
      <c r="S2101" s="17">
        <f>(((K2101/60)/60)/24)+DATE(1970,1,1)</f>
        <v>42036.995590277773</v>
      </c>
      <c r="T2101" s="15">
        <f>(((J2101/60)/60)/24)+DATE(1970,1,1)</f>
        <v>42094.536111111112</v>
      </c>
      <c r="U2101" t="b">
        <f>AND(L2101,N2101)</f>
        <v>0</v>
      </c>
    </row>
    <row r="2102" spans="1:21" ht="20" customHeight="1" x14ac:dyDescent="0.35">
      <c r="A2102" s="13">
        <f>F2102/E2102</f>
        <v>1.5575000000000001</v>
      </c>
      <c r="B2102">
        <v>3716</v>
      </c>
      <c r="C2102" s="3" t="s">
        <v>3713</v>
      </c>
      <c r="D2102" s="3" t="s">
        <v>7826</v>
      </c>
      <c r="E2102" s="5">
        <v>800</v>
      </c>
      <c r="F2102" s="5">
        <v>1246</v>
      </c>
      <c r="G2102" t="s">
        <v>8219</v>
      </c>
      <c r="H2102" t="s">
        <v>8224</v>
      </c>
      <c r="I2102" t="s">
        <v>8246</v>
      </c>
      <c r="J2102">
        <v>1453411109</v>
      </c>
      <c r="K2102">
        <v>1450819109</v>
      </c>
      <c r="L2102" t="b">
        <v>0</v>
      </c>
      <c r="M2102">
        <v>24</v>
      </c>
      <c r="N2102" t="b">
        <v>1</v>
      </c>
      <c r="O2102" t="s">
        <v>8271</v>
      </c>
      <c r="P2102" s="9">
        <f>IFERROR(F2102/M2102,"NULL")</f>
        <v>51.916666666666664</v>
      </c>
      <c r="Q2102" t="str">
        <f>LEFT(O2102,SEARCH("/",O2102,1)-1)</f>
        <v>theater</v>
      </c>
      <c r="R2102" t="str">
        <f>RIGHT(O2102,LEN(O2102)-SEARCH("/",O2102,1))</f>
        <v>plays</v>
      </c>
      <c r="S2102" s="17">
        <f>(((K2102/60)/60)/24)+DATE(1970,1,1)</f>
        <v>42360.887835648144</v>
      </c>
      <c r="T2102" s="15">
        <f>(((J2102/60)/60)/24)+DATE(1970,1,1)</f>
        <v>42390.887835648144</v>
      </c>
      <c r="U2102" t="b">
        <f>AND(L2102,N2102)</f>
        <v>0</v>
      </c>
    </row>
    <row r="2103" spans="1:21" ht="20" customHeight="1" x14ac:dyDescent="0.35">
      <c r="A2103" s="13">
        <f>F2103/E2103</f>
        <v>1.0075000000000001</v>
      </c>
      <c r="B2103">
        <v>3717</v>
      </c>
      <c r="C2103" s="3" t="s">
        <v>3714</v>
      </c>
      <c r="D2103" s="3" t="s">
        <v>7827</v>
      </c>
      <c r="E2103" s="5">
        <v>4000</v>
      </c>
      <c r="F2103" s="5">
        <v>4030</v>
      </c>
      <c r="G2103" t="s">
        <v>8219</v>
      </c>
      <c r="H2103" t="s">
        <v>8225</v>
      </c>
      <c r="I2103" t="s">
        <v>8247</v>
      </c>
      <c r="J2103">
        <v>1431204449</v>
      </c>
      <c r="K2103">
        <v>1428526049</v>
      </c>
      <c r="L2103" t="b">
        <v>0</v>
      </c>
      <c r="M2103">
        <v>13</v>
      </c>
      <c r="N2103" t="b">
        <v>1</v>
      </c>
      <c r="O2103" t="s">
        <v>8271</v>
      </c>
      <c r="P2103" s="9">
        <f>IFERROR(F2103/M2103,"NULL")</f>
        <v>310</v>
      </c>
      <c r="Q2103" t="str">
        <f>LEFT(O2103,SEARCH("/",O2103,1)-1)</f>
        <v>theater</v>
      </c>
      <c r="R2103" t="str">
        <f>RIGHT(O2103,LEN(O2103)-SEARCH("/",O2103,1))</f>
        <v>plays</v>
      </c>
      <c r="S2103" s="17">
        <f>(((K2103/60)/60)/24)+DATE(1970,1,1)</f>
        <v>42102.866307870368</v>
      </c>
      <c r="T2103" s="15">
        <f>(((J2103/60)/60)/24)+DATE(1970,1,1)</f>
        <v>42133.866307870368</v>
      </c>
      <c r="U2103" t="b">
        <f>AND(L2103,N2103)</f>
        <v>0</v>
      </c>
    </row>
    <row r="2104" spans="1:21" ht="20" customHeight="1" x14ac:dyDescent="0.35">
      <c r="A2104" s="13">
        <f>F2104/E2104</f>
        <v>2.3940000000000001</v>
      </c>
      <c r="B2104">
        <v>3718</v>
      </c>
      <c r="C2104" s="3" t="s">
        <v>3715</v>
      </c>
      <c r="D2104" s="3" t="s">
        <v>7828</v>
      </c>
      <c r="E2104" s="5">
        <v>500</v>
      </c>
      <c r="F2104" s="5">
        <v>1197</v>
      </c>
      <c r="G2104" t="s">
        <v>8219</v>
      </c>
      <c r="H2104" t="s">
        <v>8225</v>
      </c>
      <c r="I2104" t="s">
        <v>8247</v>
      </c>
      <c r="J2104">
        <v>1425057075</v>
      </c>
      <c r="K2104">
        <v>1422465075</v>
      </c>
      <c r="L2104" t="b">
        <v>0</v>
      </c>
      <c r="M2104">
        <v>46</v>
      </c>
      <c r="N2104" t="b">
        <v>1</v>
      </c>
      <c r="O2104" t="s">
        <v>8271</v>
      </c>
      <c r="P2104" s="9">
        <f>IFERROR(F2104/M2104,"NULL")</f>
        <v>26.021739130434781</v>
      </c>
      <c r="Q2104" t="str">
        <f>LEFT(O2104,SEARCH("/",O2104,1)-1)</f>
        <v>theater</v>
      </c>
      <c r="R2104" t="str">
        <f>RIGHT(O2104,LEN(O2104)-SEARCH("/",O2104,1))</f>
        <v>plays</v>
      </c>
      <c r="S2104" s="17">
        <f>(((K2104/60)/60)/24)+DATE(1970,1,1)</f>
        <v>42032.716145833328</v>
      </c>
      <c r="T2104" s="15">
        <f>(((J2104/60)/60)/24)+DATE(1970,1,1)</f>
        <v>42062.716145833328</v>
      </c>
      <c r="U2104" t="b">
        <f>AND(L2104,N2104)</f>
        <v>0</v>
      </c>
    </row>
    <row r="2105" spans="1:21" ht="20" customHeight="1" x14ac:dyDescent="0.35">
      <c r="A2105" s="13">
        <f>F2105/E2105</f>
        <v>2.1</v>
      </c>
      <c r="B2105">
        <v>3719</v>
      </c>
      <c r="C2105" s="3" t="s">
        <v>3716</v>
      </c>
      <c r="D2105" s="3" t="s">
        <v>7829</v>
      </c>
      <c r="E2105" s="5">
        <v>200</v>
      </c>
      <c r="F2105" s="5">
        <v>420</v>
      </c>
      <c r="G2105" t="s">
        <v>8219</v>
      </c>
      <c r="H2105" t="s">
        <v>8225</v>
      </c>
      <c r="I2105" t="s">
        <v>8247</v>
      </c>
      <c r="J2105">
        <v>1434994266</v>
      </c>
      <c r="K2105">
        <v>1432402266</v>
      </c>
      <c r="L2105" t="b">
        <v>0</v>
      </c>
      <c r="M2105">
        <v>4</v>
      </c>
      <c r="N2105" t="b">
        <v>1</v>
      </c>
      <c r="O2105" t="s">
        <v>8271</v>
      </c>
      <c r="P2105" s="9">
        <f>IFERROR(F2105/M2105,"NULL")</f>
        <v>105</v>
      </c>
      <c r="Q2105" t="str">
        <f>LEFT(O2105,SEARCH("/",O2105,1)-1)</f>
        <v>theater</v>
      </c>
      <c r="R2105" t="str">
        <f>RIGHT(O2105,LEN(O2105)-SEARCH("/",O2105,1))</f>
        <v>plays</v>
      </c>
      <c r="S2105" s="17">
        <f>(((K2105/60)/60)/24)+DATE(1970,1,1)</f>
        <v>42147.729930555557</v>
      </c>
      <c r="T2105" s="15">
        <f>(((J2105/60)/60)/24)+DATE(1970,1,1)</f>
        <v>42177.729930555557</v>
      </c>
      <c r="U2105" t="b">
        <f>AND(L2105,N2105)</f>
        <v>0</v>
      </c>
    </row>
    <row r="2106" spans="1:21" ht="20" customHeight="1" x14ac:dyDescent="0.35">
      <c r="A2106" s="13">
        <f>F2106/E2106</f>
        <v>1.0451515151515152</v>
      </c>
      <c r="B2106">
        <v>3720</v>
      </c>
      <c r="C2106" s="3" t="s">
        <v>3717</v>
      </c>
      <c r="D2106" s="3" t="s">
        <v>7830</v>
      </c>
      <c r="E2106" s="5">
        <v>3300</v>
      </c>
      <c r="F2106" s="5">
        <v>3449</v>
      </c>
      <c r="G2106" t="s">
        <v>8219</v>
      </c>
      <c r="H2106" t="s">
        <v>8224</v>
      </c>
      <c r="I2106" t="s">
        <v>8246</v>
      </c>
      <c r="J2106">
        <v>1435881006</v>
      </c>
      <c r="K2106">
        <v>1433980206</v>
      </c>
      <c r="L2106" t="b">
        <v>0</v>
      </c>
      <c r="M2106">
        <v>40</v>
      </c>
      <c r="N2106" t="b">
        <v>1</v>
      </c>
      <c r="O2106" t="s">
        <v>8271</v>
      </c>
      <c r="P2106" s="9">
        <f>IFERROR(F2106/M2106,"NULL")</f>
        <v>86.224999999999994</v>
      </c>
      <c r="Q2106" t="str">
        <f>LEFT(O2106,SEARCH("/",O2106,1)-1)</f>
        <v>theater</v>
      </c>
      <c r="R2106" t="str">
        <f>RIGHT(O2106,LEN(O2106)-SEARCH("/",O2106,1))</f>
        <v>plays</v>
      </c>
      <c r="S2106" s="17">
        <f>(((K2106/60)/60)/24)+DATE(1970,1,1)</f>
        <v>42165.993125000001</v>
      </c>
      <c r="T2106" s="15">
        <f>(((J2106/60)/60)/24)+DATE(1970,1,1)</f>
        <v>42187.993125000001</v>
      </c>
      <c r="U2106" t="b">
        <f>AND(L2106,N2106)</f>
        <v>0</v>
      </c>
    </row>
    <row r="2107" spans="1:21" ht="20" customHeight="1" x14ac:dyDescent="0.35">
      <c r="A2107" s="13">
        <f>F2107/E2107</f>
        <v>1.008</v>
      </c>
      <c r="B2107">
        <v>3721</v>
      </c>
      <c r="C2107" s="3" t="s">
        <v>3718</v>
      </c>
      <c r="D2107" s="3" t="s">
        <v>7831</v>
      </c>
      <c r="E2107" s="5">
        <v>5000</v>
      </c>
      <c r="F2107" s="5">
        <v>5040</v>
      </c>
      <c r="G2107" t="s">
        <v>8219</v>
      </c>
      <c r="H2107" t="s">
        <v>8224</v>
      </c>
      <c r="I2107" t="s">
        <v>8246</v>
      </c>
      <c r="J2107">
        <v>1415230084</v>
      </c>
      <c r="K2107">
        <v>1413412084</v>
      </c>
      <c r="L2107" t="b">
        <v>0</v>
      </c>
      <c r="M2107">
        <v>44</v>
      </c>
      <c r="N2107" t="b">
        <v>1</v>
      </c>
      <c r="O2107" t="s">
        <v>8271</v>
      </c>
      <c r="P2107" s="9">
        <f>IFERROR(F2107/M2107,"NULL")</f>
        <v>114.54545454545455</v>
      </c>
      <c r="Q2107" t="str">
        <f>LEFT(O2107,SEARCH("/",O2107,1)-1)</f>
        <v>theater</v>
      </c>
      <c r="R2107" t="str">
        <f>RIGHT(O2107,LEN(O2107)-SEARCH("/",O2107,1))</f>
        <v>plays</v>
      </c>
      <c r="S2107" s="17">
        <f>(((K2107/60)/60)/24)+DATE(1970,1,1)</f>
        <v>41927.936157407406</v>
      </c>
      <c r="T2107" s="15">
        <f>(((J2107/60)/60)/24)+DATE(1970,1,1)</f>
        <v>41948.977824074071</v>
      </c>
      <c r="U2107" t="b">
        <f>AND(L2107,N2107)</f>
        <v>0</v>
      </c>
    </row>
    <row r="2108" spans="1:21" ht="20" customHeight="1" x14ac:dyDescent="0.35">
      <c r="A2108" s="13">
        <f>F2108/E2108</f>
        <v>1.1120000000000001</v>
      </c>
      <c r="B2108">
        <v>3722</v>
      </c>
      <c r="C2108" s="3" t="s">
        <v>3719</v>
      </c>
      <c r="D2108" s="3" t="s">
        <v>7832</v>
      </c>
      <c r="E2108" s="5">
        <v>1500</v>
      </c>
      <c r="F2108" s="5">
        <v>1668</v>
      </c>
      <c r="G2108" t="s">
        <v>8219</v>
      </c>
      <c r="H2108" t="s">
        <v>8229</v>
      </c>
      <c r="I2108" t="s">
        <v>8251</v>
      </c>
      <c r="J2108">
        <v>1455231540</v>
      </c>
      <c r="K2108">
        <v>1452614847</v>
      </c>
      <c r="L2108" t="b">
        <v>0</v>
      </c>
      <c r="M2108">
        <v>35</v>
      </c>
      <c r="N2108" t="b">
        <v>1</v>
      </c>
      <c r="O2108" t="s">
        <v>8271</v>
      </c>
      <c r="P2108" s="9">
        <f>IFERROR(F2108/M2108,"NULL")</f>
        <v>47.657142857142858</v>
      </c>
      <c r="Q2108" t="str">
        <f>LEFT(O2108,SEARCH("/",O2108,1)-1)</f>
        <v>theater</v>
      </c>
      <c r="R2108" t="str">
        <f>RIGHT(O2108,LEN(O2108)-SEARCH("/",O2108,1))</f>
        <v>plays</v>
      </c>
      <c r="S2108" s="17">
        <f>(((K2108/60)/60)/24)+DATE(1970,1,1)</f>
        <v>42381.671840277777</v>
      </c>
      <c r="T2108" s="15">
        <f>(((J2108/60)/60)/24)+DATE(1970,1,1)</f>
        <v>42411.957638888889</v>
      </c>
      <c r="U2108" t="b">
        <f>AND(L2108,N2108)</f>
        <v>0</v>
      </c>
    </row>
    <row r="2109" spans="1:21" ht="20" customHeight="1" x14ac:dyDescent="0.35">
      <c r="A2109" s="13">
        <f>F2109/E2109</f>
        <v>1.0204444444444445</v>
      </c>
      <c r="B2109">
        <v>3723</v>
      </c>
      <c r="C2109" s="3" t="s">
        <v>3720</v>
      </c>
      <c r="D2109" s="3" t="s">
        <v>7833</v>
      </c>
      <c r="E2109" s="5">
        <v>4500</v>
      </c>
      <c r="F2109" s="5">
        <v>4592</v>
      </c>
      <c r="G2109" t="s">
        <v>8219</v>
      </c>
      <c r="H2109" t="s">
        <v>8225</v>
      </c>
      <c r="I2109" t="s">
        <v>8247</v>
      </c>
      <c r="J2109">
        <v>1417374262</v>
      </c>
      <c r="K2109">
        <v>1414778662</v>
      </c>
      <c r="L2109" t="b">
        <v>0</v>
      </c>
      <c r="M2109">
        <v>63</v>
      </c>
      <c r="N2109" t="b">
        <v>1</v>
      </c>
      <c r="O2109" t="s">
        <v>8271</v>
      </c>
      <c r="P2109" s="9">
        <f>IFERROR(F2109/M2109,"NULL")</f>
        <v>72.888888888888886</v>
      </c>
      <c r="Q2109" t="str">
        <f>LEFT(O2109,SEARCH("/",O2109,1)-1)</f>
        <v>theater</v>
      </c>
      <c r="R2109" t="str">
        <f>RIGHT(O2109,LEN(O2109)-SEARCH("/",O2109,1))</f>
        <v>plays</v>
      </c>
      <c r="S2109" s="17">
        <f>(((K2109/60)/60)/24)+DATE(1970,1,1)</f>
        <v>41943.753032407411</v>
      </c>
      <c r="T2109" s="15">
        <f>(((J2109/60)/60)/24)+DATE(1970,1,1)</f>
        <v>41973.794699074075</v>
      </c>
      <c r="U2109" t="b">
        <f>AND(L2109,N2109)</f>
        <v>0</v>
      </c>
    </row>
    <row r="2110" spans="1:21" ht="20" customHeight="1" x14ac:dyDescent="0.35">
      <c r="A2110" s="13">
        <f>F2110/E2110</f>
        <v>1.0254767441860466</v>
      </c>
      <c r="B2110">
        <v>3724</v>
      </c>
      <c r="C2110" s="3" t="s">
        <v>3721</v>
      </c>
      <c r="D2110" s="3" t="s">
        <v>7834</v>
      </c>
      <c r="E2110" s="5">
        <v>4300</v>
      </c>
      <c r="F2110" s="5">
        <v>4409.55</v>
      </c>
      <c r="G2110" t="s">
        <v>8219</v>
      </c>
      <c r="H2110" t="s">
        <v>8225</v>
      </c>
      <c r="I2110" t="s">
        <v>8247</v>
      </c>
      <c r="J2110">
        <v>1462402800</v>
      </c>
      <c r="K2110">
        <v>1459856860</v>
      </c>
      <c r="L2110" t="b">
        <v>0</v>
      </c>
      <c r="M2110">
        <v>89</v>
      </c>
      <c r="N2110" t="b">
        <v>1</v>
      </c>
      <c r="O2110" t="s">
        <v>8271</v>
      </c>
      <c r="P2110" s="9">
        <f>IFERROR(F2110/M2110,"NULL")</f>
        <v>49.545505617977533</v>
      </c>
      <c r="Q2110" t="str">
        <f>LEFT(O2110,SEARCH("/",O2110,1)-1)</f>
        <v>theater</v>
      </c>
      <c r="R2110" t="str">
        <f>RIGHT(O2110,LEN(O2110)-SEARCH("/",O2110,1))</f>
        <v>plays</v>
      </c>
      <c r="S2110" s="17">
        <f>(((K2110/60)/60)/24)+DATE(1970,1,1)</f>
        <v>42465.491435185191</v>
      </c>
      <c r="T2110" s="15">
        <f>(((J2110/60)/60)/24)+DATE(1970,1,1)</f>
        <v>42494.958333333328</v>
      </c>
      <c r="U2110" t="b">
        <f>AND(L2110,N2110)</f>
        <v>0</v>
      </c>
    </row>
    <row r="2111" spans="1:21" ht="20" customHeight="1" x14ac:dyDescent="0.35">
      <c r="A2111" s="13">
        <f>F2111/E2111</f>
        <v>1.27</v>
      </c>
      <c r="B2111">
        <v>3725</v>
      </c>
      <c r="C2111" s="3" t="s">
        <v>3722</v>
      </c>
      <c r="D2111" s="3" t="s">
        <v>7835</v>
      </c>
      <c r="E2111" s="5">
        <v>300</v>
      </c>
      <c r="F2111" s="5">
        <v>381</v>
      </c>
      <c r="G2111" t="s">
        <v>8219</v>
      </c>
      <c r="H2111" t="s">
        <v>8225</v>
      </c>
      <c r="I2111" t="s">
        <v>8247</v>
      </c>
      <c r="J2111">
        <v>1455831000</v>
      </c>
      <c r="K2111">
        <v>1454366467</v>
      </c>
      <c r="L2111" t="b">
        <v>0</v>
      </c>
      <c r="M2111">
        <v>15</v>
      </c>
      <c r="N2111" t="b">
        <v>1</v>
      </c>
      <c r="O2111" t="s">
        <v>8271</v>
      </c>
      <c r="P2111" s="9">
        <f>IFERROR(F2111/M2111,"NULL")</f>
        <v>25.4</v>
      </c>
      <c r="Q2111" t="str">
        <f>LEFT(O2111,SEARCH("/",O2111,1)-1)</f>
        <v>theater</v>
      </c>
      <c r="R2111" t="str">
        <f>RIGHT(O2111,LEN(O2111)-SEARCH("/",O2111,1))</f>
        <v>plays</v>
      </c>
      <c r="S2111" s="17">
        <f>(((K2111/60)/60)/24)+DATE(1970,1,1)</f>
        <v>42401.945219907408</v>
      </c>
      <c r="T2111" s="15">
        <f>(((J2111/60)/60)/24)+DATE(1970,1,1)</f>
        <v>42418.895833333328</v>
      </c>
      <c r="U2111" t="b">
        <f>AND(L2111,N2111)</f>
        <v>0</v>
      </c>
    </row>
    <row r="2112" spans="1:21" ht="20" customHeight="1" x14ac:dyDescent="0.35">
      <c r="A2112" s="13">
        <f>F2112/E2112</f>
        <v>3.3870588235294119</v>
      </c>
      <c r="B2112">
        <v>3726</v>
      </c>
      <c r="C2112" s="3" t="s">
        <v>3723</v>
      </c>
      <c r="D2112" s="3" t="s">
        <v>7836</v>
      </c>
      <c r="E2112" s="5">
        <v>850</v>
      </c>
      <c r="F2112" s="5">
        <v>2879</v>
      </c>
      <c r="G2112" t="s">
        <v>8219</v>
      </c>
      <c r="H2112" t="s">
        <v>8224</v>
      </c>
      <c r="I2112" t="s">
        <v>8246</v>
      </c>
      <c r="J2112">
        <v>1461963600</v>
      </c>
      <c r="K2112">
        <v>1459567371</v>
      </c>
      <c r="L2112" t="b">
        <v>0</v>
      </c>
      <c r="M2112">
        <v>46</v>
      </c>
      <c r="N2112" t="b">
        <v>1</v>
      </c>
      <c r="O2112" t="s">
        <v>8271</v>
      </c>
      <c r="P2112" s="9">
        <f>IFERROR(F2112/M2112,"NULL")</f>
        <v>62.586956521739133</v>
      </c>
      <c r="Q2112" t="str">
        <f>LEFT(O2112,SEARCH("/",O2112,1)-1)</f>
        <v>theater</v>
      </c>
      <c r="R2112" t="str">
        <f>RIGHT(O2112,LEN(O2112)-SEARCH("/",O2112,1))</f>
        <v>plays</v>
      </c>
      <c r="S2112" s="17">
        <f>(((K2112/60)/60)/24)+DATE(1970,1,1)</f>
        <v>42462.140868055561</v>
      </c>
      <c r="T2112" s="15">
        <f>(((J2112/60)/60)/24)+DATE(1970,1,1)</f>
        <v>42489.875</v>
      </c>
      <c r="U2112" t="b">
        <f>AND(L2112,N2112)</f>
        <v>0</v>
      </c>
    </row>
    <row r="2113" spans="1:21" ht="20" customHeight="1" x14ac:dyDescent="0.35">
      <c r="A2113" s="13">
        <f>F2113/E2113</f>
        <v>1.0075000000000001</v>
      </c>
      <c r="B2113">
        <v>3727</v>
      </c>
      <c r="C2113" s="3" t="s">
        <v>3724</v>
      </c>
      <c r="D2113" s="3" t="s">
        <v>7837</v>
      </c>
      <c r="E2113" s="5">
        <v>2000</v>
      </c>
      <c r="F2113" s="5">
        <v>2015</v>
      </c>
      <c r="G2113" t="s">
        <v>8219</v>
      </c>
      <c r="H2113" t="s">
        <v>8224</v>
      </c>
      <c r="I2113" t="s">
        <v>8246</v>
      </c>
      <c r="J2113">
        <v>1476939300</v>
      </c>
      <c r="K2113">
        <v>1474273294</v>
      </c>
      <c r="L2113" t="b">
        <v>0</v>
      </c>
      <c r="M2113">
        <v>33</v>
      </c>
      <c r="N2113" t="b">
        <v>1</v>
      </c>
      <c r="O2113" t="s">
        <v>8271</v>
      </c>
      <c r="P2113" s="9">
        <f>IFERROR(F2113/M2113,"NULL")</f>
        <v>61.060606060606062</v>
      </c>
      <c r="Q2113" t="str">
        <f>LEFT(O2113,SEARCH("/",O2113,1)-1)</f>
        <v>theater</v>
      </c>
      <c r="R2113" t="str">
        <f>RIGHT(O2113,LEN(O2113)-SEARCH("/",O2113,1))</f>
        <v>plays</v>
      </c>
      <c r="S2113" s="17">
        <f>(((K2113/60)/60)/24)+DATE(1970,1,1)</f>
        <v>42632.348310185189</v>
      </c>
      <c r="T2113" s="15">
        <f>(((J2113/60)/60)/24)+DATE(1970,1,1)</f>
        <v>42663.204861111109</v>
      </c>
      <c r="U2113" t="b">
        <f>AND(L2113,N2113)</f>
        <v>0</v>
      </c>
    </row>
    <row r="2114" spans="1:21" ht="20" customHeight="1" x14ac:dyDescent="0.35">
      <c r="A2114" s="13">
        <f>F2114/E2114</f>
        <v>1.0351999999999999</v>
      </c>
      <c r="B2114">
        <v>3748</v>
      </c>
      <c r="C2114" s="3" t="s">
        <v>3745</v>
      </c>
      <c r="D2114" s="3" t="s">
        <v>7858</v>
      </c>
      <c r="E2114" s="5">
        <v>5000</v>
      </c>
      <c r="F2114" s="5">
        <v>5176</v>
      </c>
      <c r="G2114" t="s">
        <v>8219</v>
      </c>
      <c r="H2114" t="s">
        <v>8224</v>
      </c>
      <c r="I2114" t="s">
        <v>8246</v>
      </c>
      <c r="J2114">
        <v>1455602340</v>
      </c>
      <c r="K2114">
        <v>1453827436</v>
      </c>
      <c r="L2114" t="b">
        <v>0</v>
      </c>
      <c r="M2114">
        <v>52</v>
      </c>
      <c r="N2114" t="b">
        <v>1</v>
      </c>
      <c r="O2114" t="s">
        <v>8305</v>
      </c>
      <c r="P2114" s="9">
        <f>IFERROR(F2114/M2114,"NULL")</f>
        <v>99.538461538461533</v>
      </c>
      <c r="Q2114" t="str">
        <f>LEFT(O2114,SEARCH("/",O2114,1)-1)</f>
        <v>theater</v>
      </c>
      <c r="R2114" t="str">
        <f>RIGHT(O2114,LEN(O2114)-SEARCH("/",O2114,1))</f>
        <v>musical</v>
      </c>
      <c r="S2114" s="17">
        <f>(((K2114/60)/60)/24)+DATE(1970,1,1)</f>
        <v>42395.706435185188</v>
      </c>
      <c r="T2114" s="15">
        <f>(((J2114/60)/60)/24)+DATE(1970,1,1)</f>
        <v>42416.249305555553</v>
      </c>
      <c r="U2114" t="b">
        <f>AND(L2114,N2114)</f>
        <v>0</v>
      </c>
    </row>
    <row r="2115" spans="1:21" ht="20" customHeight="1" x14ac:dyDescent="0.35">
      <c r="A2115" s="13">
        <f>F2115/E2115</f>
        <v>1.05</v>
      </c>
      <c r="B2115">
        <v>3749</v>
      </c>
      <c r="C2115" s="3" t="s">
        <v>3746</v>
      </c>
      <c r="D2115" s="3" t="s">
        <v>7859</v>
      </c>
      <c r="E2115" s="5">
        <v>500</v>
      </c>
      <c r="F2115" s="5">
        <v>525</v>
      </c>
      <c r="G2115" t="s">
        <v>8219</v>
      </c>
      <c r="H2115" t="s">
        <v>8224</v>
      </c>
      <c r="I2115" t="s">
        <v>8246</v>
      </c>
      <c r="J2115">
        <v>1461902340</v>
      </c>
      <c r="K2115">
        <v>1459220588</v>
      </c>
      <c r="L2115" t="b">
        <v>0</v>
      </c>
      <c r="M2115">
        <v>7</v>
      </c>
      <c r="N2115" t="b">
        <v>1</v>
      </c>
      <c r="O2115" t="s">
        <v>8305</v>
      </c>
      <c r="P2115" s="9">
        <f>IFERROR(F2115/M2115,"NULL")</f>
        <v>75</v>
      </c>
      <c r="Q2115" t="str">
        <f>LEFT(O2115,SEARCH("/",O2115,1)-1)</f>
        <v>theater</v>
      </c>
      <c r="R2115" t="str">
        <f>RIGHT(O2115,LEN(O2115)-SEARCH("/",O2115,1))</f>
        <v>musical</v>
      </c>
      <c r="S2115" s="17">
        <f>(((K2115/60)/60)/24)+DATE(1970,1,1)</f>
        <v>42458.127175925925</v>
      </c>
      <c r="T2115" s="15">
        <f>(((J2115/60)/60)/24)+DATE(1970,1,1)</f>
        <v>42489.165972222225</v>
      </c>
      <c r="U2115" t="b">
        <f>AND(L2115,N2115)</f>
        <v>0</v>
      </c>
    </row>
    <row r="2116" spans="1:21" ht="20" customHeight="1" x14ac:dyDescent="0.35">
      <c r="A2116" s="13">
        <f>F2116/E2116</f>
        <v>1.0044999999999999</v>
      </c>
      <c r="B2116">
        <v>3750</v>
      </c>
      <c r="C2116" s="3" t="s">
        <v>3747</v>
      </c>
      <c r="D2116" s="3" t="s">
        <v>7860</v>
      </c>
      <c r="E2116" s="5">
        <v>6000</v>
      </c>
      <c r="F2116" s="5">
        <v>6027</v>
      </c>
      <c r="G2116" t="s">
        <v>8219</v>
      </c>
      <c r="H2116" t="s">
        <v>8224</v>
      </c>
      <c r="I2116" t="s">
        <v>8246</v>
      </c>
      <c r="J2116">
        <v>1423555140</v>
      </c>
      <c r="K2116">
        <v>1421105608</v>
      </c>
      <c r="L2116" t="b">
        <v>0</v>
      </c>
      <c r="M2116">
        <v>28</v>
      </c>
      <c r="N2116" t="b">
        <v>1</v>
      </c>
      <c r="O2116" t="s">
        <v>8305</v>
      </c>
      <c r="P2116" s="9">
        <f>IFERROR(F2116/M2116,"NULL")</f>
        <v>215.25</v>
      </c>
      <c r="Q2116" t="str">
        <f>LEFT(O2116,SEARCH("/",O2116,1)-1)</f>
        <v>theater</v>
      </c>
      <c r="R2116" t="str">
        <f>RIGHT(O2116,LEN(O2116)-SEARCH("/",O2116,1))</f>
        <v>musical</v>
      </c>
      <c r="S2116" s="17">
        <f>(((K2116/60)/60)/24)+DATE(1970,1,1)</f>
        <v>42016.981574074074</v>
      </c>
      <c r="T2116" s="15">
        <f>(((J2116/60)/60)/24)+DATE(1970,1,1)</f>
        <v>42045.332638888889</v>
      </c>
      <c r="U2116" t="b">
        <f>AND(L2116,N2116)</f>
        <v>0</v>
      </c>
    </row>
    <row r="2117" spans="1:21" ht="20" customHeight="1" x14ac:dyDescent="0.35">
      <c r="A2117" s="13">
        <f>F2117/E2117</f>
        <v>1.3260000000000001</v>
      </c>
      <c r="B2117">
        <v>3751</v>
      </c>
      <c r="C2117" s="3" t="s">
        <v>3748</v>
      </c>
      <c r="D2117" s="3" t="s">
        <v>7861</v>
      </c>
      <c r="E2117" s="5">
        <v>1000</v>
      </c>
      <c r="F2117" s="5">
        <v>1326</v>
      </c>
      <c r="G2117" t="s">
        <v>8219</v>
      </c>
      <c r="H2117" t="s">
        <v>8224</v>
      </c>
      <c r="I2117" t="s">
        <v>8246</v>
      </c>
      <c r="J2117">
        <v>1459641073</v>
      </c>
      <c r="K2117">
        <v>1454460673</v>
      </c>
      <c r="L2117" t="b">
        <v>0</v>
      </c>
      <c r="M2117">
        <v>11</v>
      </c>
      <c r="N2117" t="b">
        <v>1</v>
      </c>
      <c r="O2117" t="s">
        <v>8305</v>
      </c>
      <c r="P2117" s="9">
        <f>IFERROR(F2117/M2117,"NULL")</f>
        <v>120.54545454545455</v>
      </c>
      <c r="Q2117" t="str">
        <f>LEFT(O2117,SEARCH("/",O2117,1)-1)</f>
        <v>theater</v>
      </c>
      <c r="R2117" t="str">
        <f>RIGHT(O2117,LEN(O2117)-SEARCH("/",O2117,1))</f>
        <v>musical</v>
      </c>
      <c r="S2117" s="17">
        <f>(((K2117/60)/60)/24)+DATE(1970,1,1)</f>
        <v>42403.035567129627</v>
      </c>
      <c r="T2117" s="15">
        <f>(((J2117/60)/60)/24)+DATE(1970,1,1)</f>
        <v>42462.993900462956</v>
      </c>
      <c r="U2117" t="b">
        <f>AND(L2117,N2117)</f>
        <v>0</v>
      </c>
    </row>
    <row r="2118" spans="1:21" ht="20" customHeight="1" x14ac:dyDescent="0.35">
      <c r="A2118" s="13">
        <f>F2118/E2118</f>
        <v>1.1299999999999999</v>
      </c>
      <c r="B2118">
        <v>3752</v>
      </c>
      <c r="C2118" s="3" t="s">
        <v>3749</v>
      </c>
      <c r="D2118" s="3" t="s">
        <v>7862</v>
      </c>
      <c r="E2118" s="5">
        <v>500</v>
      </c>
      <c r="F2118" s="5">
        <v>565</v>
      </c>
      <c r="G2118" t="s">
        <v>8219</v>
      </c>
      <c r="H2118" t="s">
        <v>8225</v>
      </c>
      <c r="I2118" t="s">
        <v>8247</v>
      </c>
      <c r="J2118">
        <v>1476651600</v>
      </c>
      <c r="K2118">
        <v>1473189335</v>
      </c>
      <c r="L2118" t="b">
        <v>0</v>
      </c>
      <c r="M2118">
        <v>15</v>
      </c>
      <c r="N2118" t="b">
        <v>1</v>
      </c>
      <c r="O2118" t="s">
        <v>8305</v>
      </c>
      <c r="P2118" s="9">
        <f>IFERROR(F2118/M2118,"NULL")</f>
        <v>37.666666666666664</v>
      </c>
      <c r="Q2118" t="str">
        <f>LEFT(O2118,SEARCH("/",O2118,1)-1)</f>
        <v>theater</v>
      </c>
      <c r="R2118" t="str">
        <f>RIGHT(O2118,LEN(O2118)-SEARCH("/",O2118,1))</f>
        <v>musical</v>
      </c>
      <c r="S2118" s="17">
        <f>(((K2118/60)/60)/24)+DATE(1970,1,1)</f>
        <v>42619.802488425921</v>
      </c>
      <c r="T2118" s="15">
        <f>(((J2118/60)/60)/24)+DATE(1970,1,1)</f>
        <v>42659.875</v>
      </c>
      <c r="U2118" t="b">
        <f>AND(L2118,N2118)</f>
        <v>0</v>
      </c>
    </row>
    <row r="2119" spans="1:21" ht="20" customHeight="1" x14ac:dyDescent="0.35">
      <c r="A2119" s="13">
        <f>F2119/E2119</f>
        <v>1.0334000000000001</v>
      </c>
      <c r="B2119">
        <v>3753</v>
      </c>
      <c r="C2119" s="3" t="s">
        <v>3750</v>
      </c>
      <c r="D2119" s="3" t="s">
        <v>7863</v>
      </c>
      <c r="E2119" s="5">
        <v>5000</v>
      </c>
      <c r="F2119" s="5">
        <v>5167</v>
      </c>
      <c r="G2119" t="s">
        <v>8219</v>
      </c>
      <c r="H2119" t="s">
        <v>8224</v>
      </c>
      <c r="I2119" t="s">
        <v>8246</v>
      </c>
      <c r="J2119">
        <v>1433289600</v>
      </c>
      <c r="K2119">
        <v>1430768800</v>
      </c>
      <c r="L2119" t="b">
        <v>0</v>
      </c>
      <c r="M2119">
        <v>30</v>
      </c>
      <c r="N2119" t="b">
        <v>1</v>
      </c>
      <c r="O2119" t="s">
        <v>8305</v>
      </c>
      <c r="P2119" s="9">
        <f>IFERROR(F2119/M2119,"NULL")</f>
        <v>172.23333333333332</v>
      </c>
      <c r="Q2119" t="str">
        <f>LEFT(O2119,SEARCH("/",O2119,1)-1)</f>
        <v>theater</v>
      </c>
      <c r="R2119" t="str">
        <f>RIGHT(O2119,LEN(O2119)-SEARCH("/",O2119,1))</f>
        <v>musical</v>
      </c>
      <c r="S2119" s="17">
        <f>(((K2119/60)/60)/24)+DATE(1970,1,1)</f>
        <v>42128.824074074073</v>
      </c>
      <c r="T2119" s="15">
        <f>(((J2119/60)/60)/24)+DATE(1970,1,1)</f>
        <v>42158</v>
      </c>
      <c r="U2119" t="b">
        <f>AND(L2119,N2119)</f>
        <v>0</v>
      </c>
    </row>
    <row r="2120" spans="1:21" ht="20" customHeight="1" x14ac:dyDescent="0.35">
      <c r="A2120" s="13">
        <f>F2120/E2120</f>
        <v>1.2</v>
      </c>
      <c r="B2120">
        <v>3754</v>
      </c>
      <c r="C2120" s="3" t="s">
        <v>3751</v>
      </c>
      <c r="D2120" s="3" t="s">
        <v>7864</v>
      </c>
      <c r="E2120" s="5">
        <v>2500</v>
      </c>
      <c r="F2120" s="5">
        <v>3000</v>
      </c>
      <c r="G2120" t="s">
        <v>8219</v>
      </c>
      <c r="H2120" t="s">
        <v>8224</v>
      </c>
      <c r="I2120" t="s">
        <v>8246</v>
      </c>
      <c r="J2120">
        <v>1406350740</v>
      </c>
      <c r="K2120">
        <v>1403125737</v>
      </c>
      <c r="L2120" t="b">
        <v>0</v>
      </c>
      <c r="M2120">
        <v>27</v>
      </c>
      <c r="N2120" t="b">
        <v>1</v>
      </c>
      <c r="O2120" t="s">
        <v>8305</v>
      </c>
      <c r="P2120" s="9">
        <f>IFERROR(F2120/M2120,"NULL")</f>
        <v>111.11111111111111</v>
      </c>
      <c r="Q2120" t="str">
        <f>LEFT(O2120,SEARCH("/",O2120,1)-1)</f>
        <v>theater</v>
      </c>
      <c r="R2120" t="str">
        <f>RIGHT(O2120,LEN(O2120)-SEARCH("/",O2120,1))</f>
        <v>musical</v>
      </c>
      <c r="S2120" s="17">
        <f>(((K2120/60)/60)/24)+DATE(1970,1,1)</f>
        <v>41808.881215277775</v>
      </c>
      <c r="T2120" s="15">
        <f>(((J2120/60)/60)/24)+DATE(1970,1,1)</f>
        <v>41846.207638888889</v>
      </c>
      <c r="U2120" t="b">
        <f>AND(L2120,N2120)</f>
        <v>0</v>
      </c>
    </row>
    <row r="2121" spans="1:21" ht="20" customHeight="1" x14ac:dyDescent="0.35">
      <c r="A2121" s="13">
        <f>F2121/E2121</f>
        <v>1.2963636363636364</v>
      </c>
      <c r="B2121">
        <v>3755</v>
      </c>
      <c r="C2121" s="3" t="s">
        <v>3752</v>
      </c>
      <c r="D2121" s="3" t="s">
        <v>7865</v>
      </c>
      <c r="E2121" s="5">
        <v>550</v>
      </c>
      <c r="F2121" s="5">
        <v>713</v>
      </c>
      <c r="G2121" t="s">
        <v>8219</v>
      </c>
      <c r="H2121" t="s">
        <v>8225</v>
      </c>
      <c r="I2121" t="s">
        <v>8247</v>
      </c>
      <c r="J2121">
        <v>1460753307</v>
      </c>
      <c r="K2121">
        <v>1458161307</v>
      </c>
      <c r="L2121" t="b">
        <v>0</v>
      </c>
      <c r="M2121">
        <v>28</v>
      </c>
      <c r="N2121" t="b">
        <v>1</v>
      </c>
      <c r="O2121" t="s">
        <v>8305</v>
      </c>
      <c r="P2121" s="9">
        <f>IFERROR(F2121/M2121,"NULL")</f>
        <v>25.464285714285715</v>
      </c>
      <c r="Q2121" t="str">
        <f>LEFT(O2121,SEARCH("/",O2121,1)-1)</f>
        <v>theater</v>
      </c>
      <c r="R2121" t="str">
        <f>RIGHT(O2121,LEN(O2121)-SEARCH("/",O2121,1))</f>
        <v>musical</v>
      </c>
      <c r="S2121" s="17">
        <f>(((K2121/60)/60)/24)+DATE(1970,1,1)</f>
        <v>42445.866979166662</v>
      </c>
      <c r="T2121" s="15">
        <f>(((J2121/60)/60)/24)+DATE(1970,1,1)</f>
        <v>42475.866979166662</v>
      </c>
      <c r="U2121" t="b">
        <f>AND(L2121,N2121)</f>
        <v>0</v>
      </c>
    </row>
    <row r="2122" spans="1:21" ht="20" customHeight="1" x14ac:dyDescent="0.35">
      <c r="A2122" s="13">
        <f>F2122/E2122</f>
        <v>1.0111111111111111</v>
      </c>
      <c r="B2122">
        <v>3756</v>
      </c>
      <c r="C2122" s="3" t="s">
        <v>3753</v>
      </c>
      <c r="D2122" s="3" t="s">
        <v>7866</v>
      </c>
      <c r="E2122" s="5">
        <v>4500</v>
      </c>
      <c r="F2122" s="5">
        <v>4550</v>
      </c>
      <c r="G2122" t="s">
        <v>8219</v>
      </c>
      <c r="H2122" t="s">
        <v>8224</v>
      </c>
      <c r="I2122" t="s">
        <v>8246</v>
      </c>
      <c r="J2122">
        <v>1402515198</v>
      </c>
      <c r="K2122">
        <v>1399923198</v>
      </c>
      <c r="L2122" t="b">
        <v>0</v>
      </c>
      <c r="M2122">
        <v>17</v>
      </c>
      <c r="N2122" t="b">
        <v>1</v>
      </c>
      <c r="O2122" t="s">
        <v>8305</v>
      </c>
      <c r="P2122" s="9">
        <f>IFERROR(F2122/M2122,"NULL")</f>
        <v>267.64705882352939</v>
      </c>
      <c r="Q2122" t="str">
        <f>LEFT(O2122,SEARCH("/",O2122,1)-1)</f>
        <v>theater</v>
      </c>
      <c r="R2122" t="str">
        <f>RIGHT(O2122,LEN(O2122)-SEARCH("/",O2122,1))</f>
        <v>musical</v>
      </c>
      <c r="S2122" s="17">
        <f>(((K2122/60)/60)/24)+DATE(1970,1,1)</f>
        <v>41771.814791666664</v>
      </c>
      <c r="T2122" s="15">
        <f>(((J2122/60)/60)/24)+DATE(1970,1,1)</f>
        <v>41801.814791666664</v>
      </c>
      <c r="U2122" t="b">
        <f>AND(L2122,N2122)</f>
        <v>0</v>
      </c>
    </row>
    <row r="2123" spans="1:21" ht="20" customHeight="1" x14ac:dyDescent="0.35">
      <c r="A2123" s="13">
        <f>F2123/E2123</f>
        <v>1.0851428571428572</v>
      </c>
      <c r="B2123">
        <v>3757</v>
      </c>
      <c r="C2123" s="3" t="s">
        <v>3754</v>
      </c>
      <c r="D2123" s="3" t="s">
        <v>7867</v>
      </c>
      <c r="E2123" s="5">
        <v>3500</v>
      </c>
      <c r="F2123" s="5">
        <v>3798</v>
      </c>
      <c r="G2123" t="s">
        <v>8219</v>
      </c>
      <c r="H2123" t="s">
        <v>8224</v>
      </c>
      <c r="I2123" t="s">
        <v>8246</v>
      </c>
      <c r="J2123">
        <v>1417465515</v>
      </c>
      <c r="K2123">
        <v>1415737515</v>
      </c>
      <c r="L2123" t="b">
        <v>0</v>
      </c>
      <c r="M2123">
        <v>50</v>
      </c>
      <c r="N2123" t="b">
        <v>1</v>
      </c>
      <c r="O2123" t="s">
        <v>8305</v>
      </c>
      <c r="P2123" s="9">
        <f>IFERROR(F2123/M2123,"NULL")</f>
        <v>75.959999999999994</v>
      </c>
      <c r="Q2123" t="str">
        <f>LEFT(O2123,SEARCH("/",O2123,1)-1)</f>
        <v>theater</v>
      </c>
      <c r="R2123" t="str">
        <f>RIGHT(O2123,LEN(O2123)-SEARCH("/",O2123,1))</f>
        <v>musical</v>
      </c>
      <c r="S2123" s="17">
        <f>(((K2123/60)/60)/24)+DATE(1970,1,1)</f>
        <v>41954.850868055553</v>
      </c>
      <c r="T2123" s="15">
        <f>(((J2123/60)/60)/24)+DATE(1970,1,1)</f>
        <v>41974.850868055553</v>
      </c>
      <c r="U2123" t="b">
        <f>AND(L2123,N2123)</f>
        <v>0</v>
      </c>
    </row>
    <row r="2124" spans="1:21" ht="20" customHeight="1" x14ac:dyDescent="0.35">
      <c r="A2124" s="13">
        <f>F2124/E2124</f>
        <v>1.0233333333333334</v>
      </c>
      <c r="B2124">
        <v>3758</v>
      </c>
      <c r="C2124" s="3" t="s">
        <v>3755</v>
      </c>
      <c r="D2124" s="3" t="s">
        <v>7868</v>
      </c>
      <c r="E2124" s="5">
        <v>1500</v>
      </c>
      <c r="F2124" s="5">
        <v>1535</v>
      </c>
      <c r="G2124" t="s">
        <v>8219</v>
      </c>
      <c r="H2124" t="s">
        <v>8224</v>
      </c>
      <c r="I2124" t="s">
        <v>8246</v>
      </c>
      <c r="J2124">
        <v>1400475600</v>
      </c>
      <c r="K2124">
        <v>1397819938</v>
      </c>
      <c r="L2124" t="b">
        <v>0</v>
      </c>
      <c r="M2124">
        <v>26</v>
      </c>
      <c r="N2124" t="b">
        <v>1</v>
      </c>
      <c r="O2124" t="s">
        <v>8305</v>
      </c>
      <c r="P2124" s="9">
        <f>IFERROR(F2124/M2124,"NULL")</f>
        <v>59.03846153846154</v>
      </c>
      <c r="Q2124" t="str">
        <f>LEFT(O2124,SEARCH("/",O2124,1)-1)</f>
        <v>theater</v>
      </c>
      <c r="R2124" t="str">
        <f>RIGHT(O2124,LEN(O2124)-SEARCH("/",O2124,1))</f>
        <v>musical</v>
      </c>
      <c r="S2124" s="17">
        <f>(((K2124/60)/60)/24)+DATE(1970,1,1)</f>
        <v>41747.471504629626</v>
      </c>
      <c r="T2124" s="15">
        <f>(((J2124/60)/60)/24)+DATE(1970,1,1)</f>
        <v>41778.208333333336</v>
      </c>
      <c r="U2124" t="b">
        <f>AND(L2124,N2124)</f>
        <v>0</v>
      </c>
    </row>
    <row r="2125" spans="1:21" ht="20" customHeight="1" x14ac:dyDescent="0.35">
      <c r="A2125" s="13">
        <f>F2125/E2125</f>
        <v>1.1024425000000002</v>
      </c>
      <c r="B2125">
        <v>3759</v>
      </c>
      <c r="C2125" s="3" t="s">
        <v>3756</v>
      </c>
      <c r="D2125" s="3" t="s">
        <v>7869</v>
      </c>
      <c r="E2125" s="5">
        <v>4000</v>
      </c>
      <c r="F2125" s="5">
        <v>4409.7700000000004</v>
      </c>
      <c r="G2125" t="s">
        <v>8219</v>
      </c>
      <c r="H2125" t="s">
        <v>8224</v>
      </c>
      <c r="I2125" t="s">
        <v>8246</v>
      </c>
      <c r="J2125">
        <v>1440556553</v>
      </c>
      <c r="K2125">
        <v>1435372553</v>
      </c>
      <c r="L2125" t="b">
        <v>0</v>
      </c>
      <c r="M2125">
        <v>88</v>
      </c>
      <c r="N2125" t="b">
        <v>1</v>
      </c>
      <c r="O2125" t="s">
        <v>8305</v>
      </c>
      <c r="P2125" s="9">
        <f>IFERROR(F2125/M2125,"NULL")</f>
        <v>50.111022727272733</v>
      </c>
      <c r="Q2125" t="str">
        <f>LEFT(O2125,SEARCH("/",O2125,1)-1)</f>
        <v>theater</v>
      </c>
      <c r="R2125" t="str">
        <f>RIGHT(O2125,LEN(O2125)-SEARCH("/",O2125,1))</f>
        <v>musical</v>
      </c>
      <c r="S2125" s="17">
        <f>(((K2125/60)/60)/24)+DATE(1970,1,1)</f>
        <v>42182.108252314814</v>
      </c>
      <c r="T2125" s="15">
        <f>(((J2125/60)/60)/24)+DATE(1970,1,1)</f>
        <v>42242.108252314814</v>
      </c>
      <c r="U2125" t="b">
        <f>AND(L2125,N2125)</f>
        <v>0</v>
      </c>
    </row>
    <row r="2126" spans="1:21" ht="20" customHeight="1" x14ac:dyDescent="0.35">
      <c r="A2126" s="13">
        <f>F2126/E2126</f>
        <v>1.010154</v>
      </c>
      <c r="B2126">
        <v>3760</v>
      </c>
      <c r="C2126" s="3" t="s">
        <v>3757</v>
      </c>
      <c r="D2126" s="3" t="s">
        <v>7870</v>
      </c>
      <c r="E2126" s="5">
        <v>5000</v>
      </c>
      <c r="F2126" s="5">
        <v>5050.7700000000004</v>
      </c>
      <c r="G2126" t="s">
        <v>8219</v>
      </c>
      <c r="H2126" t="s">
        <v>8224</v>
      </c>
      <c r="I2126" t="s">
        <v>8246</v>
      </c>
      <c r="J2126">
        <v>1399293386</v>
      </c>
      <c r="K2126">
        <v>1397133386</v>
      </c>
      <c r="L2126" t="b">
        <v>0</v>
      </c>
      <c r="M2126">
        <v>91</v>
      </c>
      <c r="N2126" t="b">
        <v>1</v>
      </c>
      <c r="O2126" t="s">
        <v>8305</v>
      </c>
      <c r="P2126" s="9">
        <f>IFERROR(F2126/M2126,"NULL")</f>
        <v>55.502967032967035</v>
      </c>
      <c r="Q2126" t="str">
        <f>LEFT(O2126,SEARCH("/",O2126,1)-1)</f>
        <v>theater</v>
      </c>
      <c r="R2126" t="str">
        <f>RIGHT(O2126,LEN(O2126)-SEARCH("/",O2126,1))</f>
        <v>musical</v>
      </c>
      <c r="S2126" s="17">
        <f>(((K2126/60)/60)/24)+DATE(1970,1,1)</f>
        <v>41739.525300925925</v>
      </c>
      <c r="T2126" s="15">
        <f>(((J2126/60)/60)/24)+DATE(1970,1,1)</f>
        <v>41764.525300925925</v>
      </c>
      <c r="U2126" t="b">
        <f>AND(L2126,N2126)</f>
        <v>0</v>
      </c>
    </row>
    <row r="2127" spans="1:21" ht="20" customHeight="1" x14ac:dyDescent="0.35">
      <c r="A2127" s="13">
        <f>F2127/E2127</f>
        <v>1</v>
      </c>
      <c r="B2127">
        <v>3761</v>
      </c>
      <c r="C2127" s="3" t="s">
        <v>3758</v>
      </c>
      <c r="D2127" s="3" t="s">
        <v>7871</v>
      </c>
      <c r="E2127" s="5">
        <v>500</v>
      </c>
      <c r="F2127" s="5">
        <v>500</v>
      </c>
      <c r="G2127" t="s">
        <v>8219</v>
      </c>
      <c r="H2127" t="s">
        <v>8225</v>
      </c>
      <c r="I2127" t="s">
        <v>8247</v>
      </c>
      <c r="J2127">
        <v>1439247600</v>
      </c>
      <c r="K2127">
        <v>1434625937</v>
      </c>
      <c r="L2127" t="b">
        <v>0</v>
      </c>
      <c r="M2127">
        <v>3</v>
      </c>
      <c r="N2127" t="b">
        <v>1</v>
      </c>
      <c r="O2127" t="s">
        <v>8305</v>
      </c>
      <c r="P2127" s="9">
        <f>IFERROR(F2127/M2127,"NULL")</f>
        <v>166.66666666666666</v>
      </c>
      <c r="Q2127" t="str">
        <f>LEFT(O2127,SEARCH("/",O2127,1)-1)</f>
        <v>theater</v>
      </c>
      <c r="R2127" t="str">
        <f>RIGHT(O2127,LEN(O2127)-SEARCH("/",O2127,1))</f>
        <v>musical</v>
      </c>
      <c r="S2127" s="17">
        <f>(((K2127/60)/60)/24)+DATE(1970,1,1)</f>
        <v>42173.466863425929</v>
      </c>
      <c r="T2127" s="15">
        <f>(((J2127/60)/60)/24)+DATE(1970,1,1)</f>
        <v>42226.958333333328</v>
      </c>
      <c r="U2127" t="b">
        <f>AND(L2127,N2127)</f>
        <v>0</v>
      </c>
    </row>
    <row r="2128" spans="1:21" ht="20" customHeight="1" x14ac:dyDescent="0.35">
      <c r="A2128" s="13">
        <f>F2128/E2128</f>
        <v>1.0624</v>
      </c>
      <c r="B2128">
        <v>3762</v>
      </c>
      <c r="C2128" s="3" t="s">
        <v>3759</v>
      </c>
      <c r="D2128" s="3" t="s">
        <v>7872</v>
      </c>
      <c r="E2128" s="5">
        <v>1250</v>
      </c>
      <c r="F2128" s="5">
        <v>1328</v>
      </c>
      <c r="G2128" t="s">
        <v>8219</v>
      </c>
      <c r="H2128" t="s">
        <v>8225</v>
      </c>
      <c r="I2128" t="s">
        <v>8247</v>
      </c>
      <c r="J2128">
        <v>1438543889</v>
      </c>
      <c r="K2128">
        <v>1436383889</v>
      </c>
      <c r="L2128" t="b">
        <v>0</v>
      </c>
      <c r="M2128">
        <v>28</v>
      </c>
      <c r="N2128" t="b">
        <v>1</v>
      </c>
      <c r="O2128" t="s">
        <v>8305</v>
      </c>
      <c r="P2128" s="9">
        <f>IFERROR(F2128/M2128,"NULL")</f>
        <v>47.428571428571431</v>
      </c>
      <c r="Q2128" t="str">
        <f>LEFT(O2128,SEARCH("/",O2128,1)-1)</f>
        <v>theater</v>
      </c>
      <c r="R2128" t="str">
        <f>RIGHT(O2128,LEN(O2128)-SEARCH("/",O2128,1))</f>
        <v>musical</v>
      </c>
      <c r="S2128" s="17">
        <f>(((K2128/60)/60)/24)+DATE(1970,1,1)</f>
        <v>42193.813530092593</v>
      </c>
      <c r="T2128" s="15">
        <f>(((J2128/60)/60)/24)+DATE(1970,1,1)</f>
        <v>42218.813530092593</v>
      </c>
      <c r="U2128" t="b">
        <f>AND(L2128,N2128)</f>
        <v>0</v>
      </c>
    </row>
    <row r="2129" spans="1:21" ht="20" customHeight="1" x14ac:dyDescent="0.35">
      <c r="A2129" s="13">
        <f>F2129/E2129</f>
        <v>1</v>
      </c>
      <c r="B2129">
        <v>3763</v>
      </c>
      <c r="C2129" s="3" t="s">
        <v>3760</v>
      </c>
      <c r="D2129" s="3" t="s">
        <v>7873</v>
      </c>
      <c r="E2129" s="5">
        <v>5000</v>
      </c>
      <c r="F2129" s="5">
        <v>5000</v>
      </c>
      <c r="G2129" t="s">
        <v>8219</v>
      </c>
      <c r="H2129" t="s">
        <v>8224</v>
      </c>
      <c r="I2129" t="s">
        <v>8246</v>
      </c>
      <c r="J2129">
        <v>1427907626</v>
      </c>
      <c r="K2129">
        <v>1425319226</v>
      </c>
      <c r="L2129" t="b">
        <v>0</v>
      </c>
      <c r="M2129">
        <v>77</v>
      </c>
      <c r="N2129" t="b">
        <v>1</v>
      </c>
      <c r="O2129" t="s">
        <v>8305</v>
      </c>
      <c r="P2129" s="9">
        <f>IFERROR(F2129/M2129,"NULL")</f>
        <v>64.935064935064929</v>
      </c>
      <c r="Q2129" t="str">
        <f>LEFT(O2129,SEARCH("/",O2129,1)-1)</f>
        <v>theater</v>
      </c>
      <c r="R2129" t="str">
        <f>RIGHT(O2129,LEN(O2129)-SEARCH("/",O2129,1))</f>
        <v>musical</v>
      </c>
      <c r="S2129" s="17">
        <f>(((K2129/60)/60)/24)+DATE(1970,1,1)</f>
        <v>42065.750300925924</v>
      </c>
      <c r="T2129" s="15">
        <f>(((J2129/60)/60)/24)+DATE(1970,1,1)</f>
        <v>42095.708634259259</v>
      </c>
      <c r="U2129" t="b">
        <f>AND(L2129,N2129)</f>
        <v>0</v>
      </c>
    </row>
    <row r="2130" spans="1:21" ht="20" customHeight="1" x14ac:dyDescent="0.35">
      <c r="A2130" s="13">
        <f>F2130/E2130</f>
        <v>1</v>
      </c>
      <c r="B2130">
        <v>3764</v>
      </c>
      <c r="C2130" s="3" t="s">
        <v>3761</v>
      </c>
      <c r="D2130" s="3" t="s">
        <v>7874</v>
      </c>
      <c r="E2130" s="5">
        <v>1500</v>
      </c>
      <c r="F2130" s="5">
        <v>1500</v>
      </c>
      <c r="G2130" t="s">
        <v>8219</v>
      </c>
      <c r="H2130" t="s">
        <v>8224</v>
      </c>
      <c r="I2130" t="s">
        <v>8246</v>
      </c>
      <c r="J2130">
        <v>1464482160</v>
      </c>
      <c r="K2130">
        <v>1462824832</v>
      </c>
      <c r="L2130" t="b">
        <v>0</v>
      </c>
      <c r="M2130">
        <v>27</v>
      </c>
      <c r="N2130" t="b">
        <v>1</v>
      </c>
      <c r="O2130" t="s">
        <v>8305</v>
      </c>
      <c r="P2130" s="9">
        <f>IFERROR(F2130/M2130,"NULL")</f>
        <v>55.555555555555557</v>
      </c>
      <c r="Q2130" t="str">
        <f>LEFT(O2130,SEARCH("/",O2130,1)-1)</f>
        <v>theater</v>
      </c>
      <c r="R2130" t="str">
        <f>RIGHT(O2130,LEN(O2130)-SEARCH("/",O2130,1))</f>
        <v>musical</v>
      </c>
      <c r="S2130" s="17">
        <f>(((K2130/60)/60)/24)+DATE(1970,1,1)</f>
        <v>42499.842962962968</v>
      </c>
      <c r="T2130" s="15">
        <f>(((J2130/60)/60)/24)+DATE(1970,1,1)</f>
        <v>42519.024999999994</v>
      </c>
      <c r="U2130" t="b">
        <f>AND(L2130,N2130)</f>
        <v>0</v>
      </c>
    </row>
    <row r="2131" spans="1:21" ht="20" customHeight="1" x14ac:dyDescent="0.35">
      <c r="A2131" s="13">
        <f>F2131/E2131</f>
        <v>1.1345714285714286</v>
      </c>
      <c r="B2131">
        <v>3765</v>
      </c>
      <c r="C2131" s="3" t="s">
        <v>3762</v>
      </c>
      <c r="D2131" s="3" t="s">
        <v>7875</v>
      </c>
      <c r="E2131" s="5">
        <v>7000</v>
      </c>
      <c r="F2131" s="5">
        <v>7942</v>
      </c>
      <c r="G2131" t="s">
        <v>8219</v>
      </c>
      <c r="H2131" t="s">
        <v>8224</v>
      </c>
      <c r="I2131" t="s">
        <v>8246</v>
      </c>
      <c r="J2131">
        <v>1406745482</v>
      </c>
      <c r="K2131">
        <v>1404153482</v>
      </c>
      <c r="L2131" t="b">
        <v>0</v>
      </c>
      <c r="M2131">
        <v>107</v>
      </c>
      <c r="N2131" t="b">
        <v>1</v>
      </c>
      <c r="O2131" t="s">
        <v>8305</v>
      </c>
      <c r="P2131" s="9">
        <f>IFERROR(F2131/M2131,"NULL")</f>
        <v>74.224299065420567</v>
      </c>
      <c r="Q2131" t="str">
        <f>LEFT(O2131,SEARCH("/",O2131,1)-1)</f>
        <v>theater</v>
      </c>
      <c r="R2131" t="str">
        <f>RIGHT(O2131,LEN(O2131)-SEARCH("/",O2131,1))</f>
        <v>musical</v>
      </c>
      <c r="S2131" s="17">
        <f>(((K2131/60)/60)/24)+DATE(1970,1,1)</f>
        <v>41820.776412037041</v>
      </c>
      <c r="T2131" s="15">
        <f>(((J2131/60)/60)/24)+DATE(1970,1,1)</f>
        <v>41850.776412037041</v>
      </c>
      <c r="U2131" t="b">
        <f>AND(L2131,N2131)</f>
        <v>0</v>
      </c>
    </row>
    <row r="2132" spans="1:21" ht="20" customHeight="1" x14ac:dyDescent="0.35">
      <c r="A2132" s="13">
        <f>F2132/E2132</f>
        <v>1.0265010000000001</v>
      </c>
      <c r="B2132">
        <v>3766</v>
      </c>
      <c r="C2132" s="3" t="s">
        <v>3763</v>
      </c>
      <c r="D2132" s="3" t="s">
        <v>7876</v>
      </c>
      <c r="E2132" s="5">
        <v>10000</v>
      </c>
      <c r="F2132" s="5">
        <v>10265.01</v>
      </c>
      <c r="G2132" t="s">
        <v>8219</v>
      </c>
      <c r="H2132" t="s">
        <v>8224</v>
      </c>
      <c r="I2132" t="s">
        <v>8246</v>
      </c>
      <c r="J2132">
        <v>1404360045</v>
      </c>
      <c r="K2132">
        <v>1401336045</v>
      </c>
      <c r="L2132" t="b">
        <v>0</v>
      </c>
      <c r="M2132">
        <v>96</v>
      </c>
      <c r="N2132" t="b">
        <v>1</v>
      </c>
      <c r="O2132" t="s">
        <v>8305</v>
      </c>
      <c r="P2132" s="9">
        <f>IFERROR(F2132/M2132,"NULL")</f>
        <v>106.9271875</v>
      </c>
      <c r="Q2132" t="str">
        <f>LEFT(O2132,SEARCH("/",O2132,1)-1)</f>
        <v>theater</v>
      </c>
      <c r="R2132" t="str">
        <f>RIGHT(O2132,LEN(O2132)-SEARCH("/",O2132,1))</f>
        <v>musical</v>
      </c>
      <c r="S2132" s="17">
        <f>(((K2132/60)/60)/24)+DATE(1970,1,1)</f>
        <v>41788.167187500003</v>
      </c>
      <c r="T2132" s="15">
        <f>(((J2132/60)/60)/24)+DATE(1970,1,1)</f>
        <v>41823.167187500003</v>
      </c>
      <c r="U2132" t="b">
        <f>AND(L2132,N2132)</f>
        <v>0</v>
      </c>
    </row>
    <row r="2133" spans="1:21" ht="20" customHeight="1" x14ac:dyDescent="0.35">
      <c r="A2133" s="13">
        <f>F2133/E2133</f>
        <v>1.1675</v>
      </c>
      <c r="B2133">
        <v>3767</v>
      </c>
      <c r="C2133" s="3" t="s">
        <v>3764</v>
      </c>
      <c r="D2133" s="3" t="s">
        <v>7877</v>
      </c>
      <c r="E2133" s="5">
        <v>2000</v>
      </c>
      <c r="F2133" s="5">
        <v>2335</v>
      </c>
      <c r="G2133" t="s">
        <v>8219</v>
      </c>
      <c r="H2133" t="s">
        <v>8224</v>
      </c>
      <c r="I2133" t="s">
        <v>8246</v>
      </c>
      <c r="J2133">
        <v>1425185940</v>
      </c>
      <c r="K2133">
        <v>1423960097</v>
      </c>
      <c r="L2133" t="b">
        <v>0</v>
      </c>
      <c r="M2133">
        <v>56</v>
      </c>
      <c r="N2133" t="b">
        <v>1</v>
      </c>
      <c r="O2133" t="s">
        <v>8305</v>
      </c>
      <c r="P2133" s="9">
        <f>IFERROR(F2133/M2133,"NULL")</f>
        <v>41.696428571428569</v>
      </c>
      <c r="Q2133" t="str">
        <f>LEFT(O2133,SEARCH("/",O2133,1)-1)</f>
        <v>theater</v>
      </c>
      <c r="R2133" t="str">
        <f>RIGHT(O2133,LEN(O2133)-SEARCH("/",O2133,1))</f>
        <v>musical</v>
      </c>
      <c r="S2133" s="17">
        <f>(((K2133/60)/60)/24)+DATE(1970,1,1)</f>
        <v>42050.019641203704</v>
      </c>
      <c r="T2133" s="15">
        <f>(((J2133/60)/60)/24)+DATE(1970,1,1)</f>
        <v>42064.207638888889</v>
      </c>
      <c r="U2133" t="b">
        <f>AND(L2133,N2133)</f>
        <v>0</v>
      </c>
    </row>
    <row r="2134" spans="1:21" ht="20" customHeight="1" x14ac:dyDescent="0.35">
      <c r="A2134" s="13">
        <f>F2134/E2134</f>
        <v>1.0765274999999999</v>
      </c>
      <c r="B2134">
        <v>3768</v>
      </c>
      <c r="C2134" s="3" t="s">
        <v>3765</v>
      </c>
      <c r="D2134" s="3" t="s">
        <v>7878</v>
      </c>
      <c r="E2134" s="5">
        <v>4000</v>
      </c>
      <c r="F2134" s="5">
        <v>4306.1099999999997</v>
      </c>
      <c r="G2134" t="s">
        <v>8219</v>
      </c>
      <c r="H2134" t="s">
        <v>8224</v>
      </c>
      <c r="I2134" t="s">
        <v>8246</v>
      </c>
      <c r="J2134">
        <v>1402594090</v>
      </c>
      <c r="K2134">
        <v>1400002090</v>
      </c>
      <c r="L2134" t="b">
        <v>0</v>
      </c>
      <c r="M2134">
        <v>58</v>
      </c>
      <c r="N2134" t="b">
        <v>1</v>
      </c>
      <c r="O2134" t="s">
        <v>8305</v>
      </c>
      <c r="P2134" s="9">
        <f>IFERROR(F2134/M2134,"NULL")</f>
        <v>74.243275862068955</v>
      </c>
      <c r="Q2134" t="str">
        <f>LEFT(O2134,SEARCH("/",O2134,1)-1)</f>
        <v>theater</v>
      </c>
      <c r="R2134" t="str">
        <f>RIGHT(O2134,LEN(O2134)-SEARCH("/",O2134,1))</f>
        <v>musical</v>
      </c>
      <c r="S2134" s="17">
        <f>(((K2134/60)/60)/24)+DATE(1970,1,1)</f>
        <v>41772.727893518517</v>
      </c>
      <c r="T2134" s="15">
        <f>(((J2134/60)/60)/24)+DATE(1970,1,1)</f>
        <v>41802.727893518517</v>
      </c>
      <c r="U2134" t="b">
        <f>AND(L2134,N2134)</f>
        <v>0</v>
      </c>
    </row>
    <row r="2135" spans="1:21" ht="20" customHeight="1" x14ac:dyDescent="0.35">
      <c r="A2135" s="13">
        <f>F2135/E2135</f>
        <v>1</v>
      </c>
      <c r="B2135">
        <v>3769</v>
      </c>
      <c r="C2135" s="3" t="s">
        <v>3766</v>
      </c>
      <c r="D2135" s="3" t="s">
        <v>7879</v>
      </c>
      <c r="E2135" s="5">
        <v>1100</v>
      </c>
      <c r="F2135" s="5">
        <v>1100</v>
      </c>
      <c r="G2135" t="s">
        <v>8219</v>
      </c>
      <c r="H2135" t="s">
        <v>8224</v>
      </c>
      <c r="I2135" t="s">
        <v>8246</v>
      </c>
      <c r="J2135">
        <v>1460730079</v>
      </c>
      <c r="K2135">
        <v>1458138079</v>
      </c>
      <c r="L2135" t="b">
        <v>0</v>
      </c>
      <c r="M2135">
        <v>15</v>
      </c>
      <c r="N2135" t="b">
        <v>1</v>
      </c>
      <c r="O2135" t="s">
        <v>8305</v>
      </c>
      <c r="P2135" s="9">
        <f>IFERROR(F2135/M2135,"NULL")</f>
        <v>73.333333333333329</v>
      </c>
      <c r="Q2135" t="str">
        <f>LEFT(O2135,SEARCH("/",O2135,1)-1)</f>
        <v>theater</v>
      </c>
      <c r="R2135" t="str">
        <f>RIGHT(O2135,LEN(O2135)-SEARCH("/",O2135,1))</f>
        <v>musical</v>
      </c>
      <c r="S2135" s="17">
        <f>(((K2135/60)/60)/24)+DATE(1970,1,1)</f>
        <v>42445.598136574074</v>
      </c>
      <c r="T2135" s="15">
        <f>(((J2135/60)/60)/24)+DATE(1970,1,1)</f>
        <v>42475.598136574074</v>
      </c>
      <c r="U2135" t="b">
        <f>AND(L2135,N2135)</f>
        <v>0</v>
      </c>
    </row>
    <row r="2136" spans="1:21" ht="20" customHeight="1" x14ac:dyDescent="0.35">
      <c r="A2136" s="13">
        <f>F2136/E2136</f>
        <v>1</v>
      </c>
      <c r="B2136">
        <v>3770</v>
      </c>
      <c r="C2136" s="3" t="s">
        <v>3767</v>
      </c>
      <c r="D2136" s="3" t="s">
        <v>7880</v>
      </c>
      <c r="E2136" s="5">
        <v>2000</v>
      </c>
      <c r="F2136" s="5">
        <v>2000</v>
      </c>
      <c r="G2136" t="s">
        <v>8219</v>
      </c>
      <c r="H2136" t="s">
        <v>8225</v>
      </c>
      <c r="I2136" t="s">
        <v>8247</v>
      </c>
      <c r="J2136">
        <v>1434234010</v>
      </c>
      <c r="K2136">
        <v>1431642010</v>
      </c>
      <c r="L2136" t="b">
        <v>0</v>
      </c>
      <c r="M2136">
        <v>20</v>
      </c>
      <c r="N2136" t="b">
        <v>1</v>
      </c>
      <c r="O2136" t="s">
        <v>8305</v>
      </c>
      <c r="P2136" s="9">
        <f>IFERROR(F2136/M2136,"NULL")</f>
        <v>100</v>
      </c>
      <c r="Q2136" t="str">
        <f>LEFT(O2136,SEARCH("/",O2136,1)-1)</f>
        <v>theater</v>
      </c>
      <c r="R2136" t="str">
        <f>RIGHT(O2136,LEN(O2136)-SEARCH("/",O2136,1))</f>
        <v>musical</v>
      </c>
      <c r="S2136" s="17">
        <f>(((K2136/60)/60)/24)+DATE(1970,1,1)</f>
        <v>42138.930671296301</v>
      </c>
      <c r="T2136" s="15">
        <f>(((J2136/60)/60)/24)+DATE(1970,1,1)</f>
        <v>42168.930671296301</v>
      </c>
      <c r="U2136" t="b">
        <f>AND(L2136,N2136)</f>
        <v>0</v>
      </c>
    </row>
    <row r="2137" spans="1:21" ht="20" customHeight="1" x14ac:dyDescent="0.35">
      <c r="A2137" s="13">
        <f>F2137/E2137</f>
        <v>1.46</v>
      </c>
      <c r="B2137">
        <v>3771</v>
      </c>
      <c r="C2137" s="3" t="s">
        <v>3768</v>
      </c>
      <c r="D2137" s="3" t="s">
        <v>7881</v>
      </c>
      <c r="E2137" s="5">
        <v>1000</v>
      </c>
      <c r="F2137" s="5">
        <v>1460</v>
      </c>
      <c r="G2137" t="s">
        <v>8219</v>
      </c>
      <c r="H2137" t="s">
        <v>8224</v>
      </c>
      <c r="I2137" t="s">
        <v>8246</v>
      </c>
      <c r="J2137">
        <v>1463529600</v>
      </c>
      <c r="K2137">
        <v>1462307652</v>
      </c>
      <c r="L2137" t="b">
        <v>0</v>
      </c>
      <c r="M2137">
        <v>38</v>
      </c>
      <c r="N2137" t="b">
        <v>1</v>
      </c>
      <c r="O2137" t="s">
        <v>8305</v>
      </c>
      <c r="P2137" s="9">
        <f>IFERROR(F2137/M2137,"NULL")</f>
        <v>38.421052631578945</v>
      </c>
      <c r="Q2137" t="str">
        <f>LEFT(O2137,SEARCH("/",O2137,1)-1)</f>
        <v>theater</v>
      </c>
      <c r="R2137" t="str">
        <f>RIGHT(O2137,LEN(O2137)-SEARCH("/",O2137,1))</f>
        <v>musical</v>
      </c>
      <c r="S2137" s="17">
        <f>(((K2137/60)/60)/24)+DATE(1970,1,1)</f>
        <v>42493.857083333336</v>
      </c>
      <c r="T2137" s="15">
        <f>(((J2137/60)/60)/24)+DATE(1970,1,1)</f>
        <v>42508</v>
      </c>
      <c r="U2137" t="b">
        <f>AND(L2137,N2137)</f>
        <v>0</v>
      </c>
    </row>
    <row r="2138" spans="1:21" ht="20" customHeight="1" x14ac:dyDescent="0.35">
      <c r="A2138" s="13">
        <f>F2138/E2138</f>
        <v>1.1020000000000001</v>
      </c>
      <c r="B2138">
        <v>3772</v>
      </c>
      <c r="C2138" s="3" t="s">
        <v>3769</v>
      </c>
      <c r="D2138" s="3" t="s">
        <v>7882</v>
      </c>
      <c r="E2138" s="5">
        <v>5000</v>
      </c>
      <c r="F2138" s="5">
        <v>5510</v>
      </c>
      <c r="G2138" t="s">
        <v>8219</v>
      </c>
      <c r="H2138" t="s">
        <v>8224</v>
      </c>
      <c r="I2138" t="s">
        <v>8246</v>
      </c>
      <c r="J2138">
        <v>1480399200</v>
      </c>
      <c r="K2138">
        <v>1478616506</v>
      </c>
      <c r="L2138" t="b">
        <v>0</v>
      </c>
      <c r="M2138">
        <v>33</v>
      </c>
      <c r="N2138" t="b">
        <v>1</v>
      </c>
      <c r="O2138" t="s">
        <v>8305</v>
      </c>
      <c r="P2138" s="9">
        <f>IFERROR(F2138/M2138,"NULL")</f>
        <v>166.96969696969697</v>
      </c>
      <c r="Q2138" t="str">
        <f>LEFT(O2138,SEARCH("/",O2138,1)-1)</f>
        <v>theater</v>
      </c>
      <c r="R2138" t="str">
        <f>RIGHT(O2138,LEN(O2138)-SEARCH("/",O2138,1))</f>
        <v>musical</v>
      </c>
      <c r="S2138" s="17">
        <f>(((K2138/60)/60)/24)+DATE(1970,1,1)</f>
        <v>42682.616967592592</v>
      </c>
      <c r="T2138" s="15">
        <f>(((J2138/60)/60)/24)+DATE(1970,1,1)</f>
        <v>42703.25</v>
      </c>
      <c r="U2138" t="b">
        <f>AND(L2138,N2138)</f>
        <v>0</v>
      </c>
    </row>
    <row r="2139" spans="1:21" ht="20" customHeight="1" x14ac:dyDescent="0.35">
      <c r="A2139" s="13">
        <f>F2139/E2139</f>
        <v>1.0820000000000001</v>
      </c>
      <c r="B2139">
        <v>3773</v>
      </c>
      <c r="C2139" s="3" t="s">
        <v>3770</v>
      </c>
      <c r="D2139" s="3" t="s">
        <v>7883</v>
      </c>
      <c r="E2139" s="5">
        <v>5000</v>
      </c>
      <c r="F2139" s="5">
        <v>5410</v>
      </c>
      <c r="G2139" t="s">
        <v>8219</v>
      </c>
      <c r="H2139" t="s">
        <v>8224</v>
      </c>
      <c r="I2139" t="s">
        <v>8246</v>
      </c>
      <c r="J2139">
        <v>1479175680</v>
      </c>
      <c r="K2139">
        <v>1476317247</v>
      </c>
      <c r="L2139" t="b">
        <v>0</v>
      </c>
      <c r="M2139">
        <v>57</v>
      </c>
      <c r="N2139" t="b">
        <v>1</v>
      </c>
      <c r="O2139" t="s">
        <v>8305</v>
      </c>
      <c r="P2139" s="9">
        <f>IFERROR(F2139/M2139,"NULL")</f>
        <v>94.912280701754383</v>
      </c>
      <c r="Q2139" t="str">
        <f>LEFT(O2139,SEARCH("/",O2139,1)-1)</f>
        <v>theater</v>
      </c>
      <c r="R2139" t="str">
        <f>RIGHT(O2139,LEN(O2139)-SEARCH("/",O2139,1))</f>
        <v>musical</v>
      </c>
      <c r="S2139" s="17">
        <f>(((K2139/60)/60)/24)+DATE(1970,1,1)</f>
        <v>42656.005173611105</v>
      </c>
      <c r="T2139" s="15">
        <f>(((J2139/60)/60)/24)+DATE(1970,1,1)</f>
        <v>42689.088888888888</v>
      </c>
      <c r="U2139" t="b">
        <f>AND(L2139,N2139)</f>
        <v>0</v>
      </c>
    </row>
    <row r="2140" spans="1:21" ht="20" customHeight="1" x14ac:dyDescent="0.35">
      <c r="A2140" s="13">
        <f>F2140/E2140</f>
        <v>1</v>
      </c>
      <c r="B2140">
        <v>3774</v>
      </c>
      <c r="C2140" s="3" t="s">
        <v>3771</v>
      </c>
      <c r="D2140" s="3" t="s">
        <v>7884</v>
      </c>
      <c r="E2140" s="5">
        <v>2500</v>
      </c>
      <c r="F2140" s="5">
        <v>2500</v>
      </c>
      <c r="G2140" t="s">
        <v>8219</v>
      </c>
      <c r="H2140" t="s">
        <v>8229</v>
      </c>
      <c r="I2140" t="s">
        <v>8251</v>
      </c>
      <c r="J2140">
        <v>1428606055</v>
      </c>
      <c r="K2140">
        <v>1427223655</v>
      </c>
      <c r="L2140" t="b">
        <v>0</v>
      </c>
      <c r="M2140">
        <v>25</v>
      </c>
      <c r="N2140" t="b">
        <v>1</v>
      </c>
      <c r="O2140" t="s">
        <v>8305</v>
      </c>
      <c r="P2140" s="9">
        <f>IFERROR(F2140/M2140,"NULL")</f>
        <v>100</v>
      </c>
      <c r="Q2140" t="str">
        <f>LEFT(O2140,SEARCH("/",O2140,1)-1)</f>
        <v>theater</v>
      </c>
      <c r="R2140" t="str">
        <f>RIGHT(O2140,LEN(O2140)-SEARCH("/",O2140,1))</f>
        <v>musical</v>
      </c>
      <c r="S2140" s="17">
        <f>(((K2140/60)/60)/24)+DATE(1970,1,1)</f>
        <v>42087.792303240742</v>
      </c>
      <c r="T2140" s="15">
        <f>(((J2140/60)/60)/24)+DATE(1970,1,1)</f>
        <v>42103.792303240742</v>
      </c>
      <c r="U2140" t="b">
        <f>AND(L2140,N2140)</f>
        <v>0</v>
      </c>
    </row>
    <row r="2141" spans="1:21" ht="20" customHeight="1" x14ac:dyDescent="0.35">
      <c r="A2141" s="13">
        <f>F2141/E2141</f>
        <v>1.0024999999999999</v>
      </c>
      <c r="B2141">
        <v>3775</v>
      </c>
      <c r="C2141" s="3" t="s">
        <v>3772</v>
      </c>
      <c r="D2141" s="3" t="s">
        <v>7885</v>
      </c>
      <c r="E2141" s="5">
        <v>2000</v>
      </c>
      <c r="F2141" s="5">
        <v>2005</v>
      </c>
      <c r="G2141" t="s">
        <v>8219</v>
      </c>
      <c r="H2141" t="s">
        <v>8224</v>
      </c>
      <c r="I2141" t="s">
        <v>8246</v>
      </c>
      <c r="J2141">
        <v>1428552000</v>
      </c>
      <c r="K2141">
        <v>1426199843</v>
      </c>
      <c r="L2141" t="b">
        <v>0</v>
      </c>
      <c r="M2141">
        <v>14</v>
      </c>
      <c r="N2141" t="b">
        <v>1</v>
      </c>
      <c r="O2141" t="s">
        <v>8305</v>
      </c>
      <c r="P2141" s="9">
        <f>IFERROR(F2141/M2141,"NULL")</f>
        <v>143.21428571428572</v>
      </c>
      <c r="Q2141" t="str">
        <f>LEFT(O2141,SEARCH("/",O2141,1)-1)</f>
        <v>theater</v>
      </c>
      <c r="R2141" t="str">
        <f>RIGHT(O2141,LEN(O2141)-SEARCH("/",O2141,1))</f>
        <v>musical</v>
      </c>
      <c r="S2141" s="17">
        <f>(((K2141/60)/60)/24)+DATE(1970,1,1)</f>
        <v>42075.942627314813</v>
      </c>
      <c r="T2141" s="15">
        <f>(((J2141/60)/60)/24)+DATE(1970,1,1)</f>
        <v>42103.166666666672</v>
      </c>
      <c r="U2141" t="b">
        <f>AND(L2141,N2141)</f>
        <v>0</v>
      </c>
    </row>
    <row r="2142" spans="1:21" ht="20" customHeight="1" x14ac:dyDescent="0.35">
      <c r="A2142" s="13">
        <f>F2142/E2142</f>
        <v>1.0671250000000001</v>
      </c>
      <c r="B2142">
        <v>3776</v>
      </c>
      <c r="C2142" s="3" t="s">
        <v>3773</v>
      </c>
      <c r="D2142" s="3" t="s">
        <v>7886</v>
      </c>
      <c r="E2142" s="5">
        <v>8000</v>
      </c>
      <c r="F2142" s="5">
        <v>8537</v>
      </c>
      <c r="G2142" t="s">
        <v>8219</v>
      </c>
      <c r="H2142" t="s">
        <v>8224</v>
      </c>
      <c r="I2142" t="s">
        <v>8246</v>
      </c>
      <c r="J2142">
        <v>1406854800</v>
      </c>
      <c r="K2142">
        <v>1403599778</v>
      </c>
      <c r="L2142" t="b">
        <v>0</v>
      </c>
      <c r="M2142">
        <v>94</v>
      </c>
      <c r="N2142" t="b">
        <v>1</v>
      </c>
      <c r="O2142" t="s">
        <v>8305</v>
      </c>
      <c r="P2142" s="9">
        <f>IFERROR(F2142/M2142,"NULL")</f>
        <v>90.819148936170208</v>
      </c>
      <c r="Q2142" t="str">
        <f>LEFT(O2142,SEARCH("/",O2142,1)-1)</f>
        <v>theater</v>
      </c>
      <c r="R2142" t="str">
        <f>RIGHT(O2142,LEN(O2142)-SEARCH("/",O2142,1))</f>
        <v>musical</v>
      </c>
      <c r="S2142" s="17">
        <f>(((K2142/60)/60)/24)+DATE(1970,1,1)</f>
        <v>41814.367800925924</v>
      </c>
      <c r="T2142" s="15">
        <f>(((J2142/60)/60)/24)+DATE(1970,1,1)</f>
        <v>41852.041666666664</v>
      </c>
      <c r="U2142" t="b">
        <f>AND(L2142,N2142)</f>
        <v>0</v>
      </c>
    </row>
    <row r="2143" spans="1:21" ht="20" customHeight="1" x14ac:dyDescent="0.35">
      <c r="A2143" s="13">
        <f>F2143/E2143</f>
        <v>1.4319999999999999</v>
      </c>
      <c r="B2143">
        <v>3777</v>
      </c>
      <c r="C2143" s="3" t="s">
        <v>3774</v>
      </c>
      <c r="D2143" s="3" t="s">
        <v>7887</v>
      </c>
      <c r="E2143" s="5">
        <v>2000</v>
      </c>
      <c r="F2143" s="5">
        <v>2864</v>
      </c>
      <c r="G2143" t="s">
        <v>8219</v>
      </c>
      <c r="H2143" t="s">
        <v>8224</v>
      </c>
      <c r="I2143" t="s">
        <v>8246</v>
      </c>
      <c r="J2143">
        <v>1411790400</v>
      </c>
      <c r="K2143">
        <v>1409884821</v>
      </c>
      <c r="L2143" t="b">
        <v>0</v>
      </c>
      <c r="M2143">
        <v>59</v>
      </c>
      <c r="N2143" t="b">
        <v>1</v>
      </c>
      <c r="O2143" t="s">
        <v>8305</v>
      </c>
      <c r="P2143" s="9">
        <f>IFERROR(F2143/M2143,"NULL")</f>
        <v>48.542372881355931</v>
      </c>
      <c r="Q2143" t="str">
        <f>LEFT(O2143,SEARCH("/",O2143,1)-1)</f>
        <v>theater</v>
      </c>
      <c r="R2143" t="str">
        <f>RIGHT(O2143,LEN(O2143)-SEARCH("/",O2143,1))</f>
        <v>musical</v>
      </c>
      <c r="S2143" s="17">
        <f>(((K2143/60)/60)/24)+DATE(1970,1,1)</f>
        <v>41887.111354166671</v>
      </c>
      <c r="T2143" s="15">
        <f>(((J2143/60)/60)/24)+DATE(1970,1,1)</f>
        <v>41909.166666666664</v>
      </c>
      <c r="U2143" t="b">
        <f>AND(L2143,N2143)</f>
        <v>0</v>
      </c>
    </row>
    <row r="2144" spans="1:21" ht="20" customHeight="1" x14ac:dyDescent="0.35">
      <c r="A2144" s="13">
        <f>F2144/E2144</f>
        <v>1.0504166666666668</v>
      </c>
      <c r="B2144">
        <v>3778</v>
      </c>
      <c r="C2144" s="3" t="s">
        <v>3775</v>
      </c>
      <c r="D2144" s="3" t="s">
        <v>7888</v>
      </c>
      <c r="E2144" s="5">
        <v>2400</v>
      </c>
      <c r="F2144" s="5">
        <v>2521</v>
      </c>
      <c r="G2144" t="s">
        <v>8219</v>
      </c>
      <c r="H2144" t="s">
        <v>8224</v>
      </c>
      <c r="I2144" t="s">
        <v>8246</v>
      </c>
      <c r="J2144">
        <v>1423942780</v>
      </c>
      <c r="K2144">
        <v>1418758780</v>
      </c>
      <c r="L2144" t="b">
        <v>0</v>
      </c>
      <c r="M2144">
        <v>36</v>
      </c>
      <c r="N2144" t="b">
        <v>1</v>
      </c>
      <c r="O2144" t="s">
        <v>8305</v>
      </c>
      <c r="P2144" s="9">
        <f>IFERROR(F2144/M2144,"NULL")</f>
        <v>70.027777777777771</v>
      </c>
      <c r="Q2144" t="str">
        <f>LEFT(O2144,SEARCH("/",O2144,1)-1)</f>
        <v>theater</v>
      </c>
      <c r="R2144" t="str">
        <f>RIGHT(O2144,LEN(O2144)-SEARCH("/",O2144,1))</f>
        <v>musical</v>
      </c>
      <c r="S2144" s="17">
        <f>(((K2144/60)/60)/24)+DATE(1970,1,1)</f>
        <v>41989.819212962961</v>
      </c>
      <c r="T2144" s="15">
        <f>(((J2144/60)/60)/24)+DATE(1970,1,1)</f>
        <v>42049.819212962961</v>
      </c>
      <c r="U2144" t="b">
        <f>AND(L2144,N2144)</f>
        <v>0</v>
      </c>
    </row>
    <row r="2145" spans="1:21" ht="20" customHeight="1" x14ac:dyDescent="0.35">
      <c r="A2145" s="13">
        <f>F2145/E2145</f>
        <v>1.0398000000000001</v>
      </c>
      <c r="B2145">
        <v>3779</v>
      </c>
      <c r="C2145" s="3" t="s">
        <v>3776</v>
      </c>
      <c r="D2145" s="3" t="s">
        <v>7889</v>
      </c>
      <c r="E2145" s="5">
        <v>15000</v>
      </c>
      <c r="F2145" s="5">
        <v>15597</v>
      </c>
      <c r="G2145" t="s">
        <v>8219</v>
      </c>
      <c r="H2145" t="s">
        <v>8224</v>
      </c>
      <c r="I2145" t="s">
        <v>8246</v>
      </c>
      <c r="J2145">
        <v>1459010340</v>
      </c>
      <c r="K2145">
        <v>1456421940</v>
      </c>
      <c r="L2145" t="b">
        <v>0</v>
      </c>
      <c r="M2145">
        <v>115</v>
      </c>
      <c r="N2145" t="b">
        <v>1</v>
      </c>
      <c r="O2145" t="s">
        <v>8305</v>
      </c>
      <c r="P2145" s="9">
        <f>IFERROR(F2145/M2145,"NULL")</f>
        <v>135.62608695652173</v>
      </c>
      <c r="Q2145" t="str">
        <f>LEFT(O2145,SEARCH("/",O2145,1)-1)</f>
        <v>theater</v>
      </c>
      <c r="R2145" t="str">
        <f>RIGHT(O2145,LEN(O2145)-SEARCH("/",O2145,1))</f>
        <v>musical</v>
      </c>
      <c r="S2145" s="17">
        <f>(((K2145/60)/60)/24)+DATE(1970,1,1)</f>
        <v>42425.735416666663</v>
      </c>
      <c r="T2145" s="15">
        <f>(((J2145/60)/60)/24)+DATE(1970,1,1)</f>
        <v>42455.693750000006</v>
      </c>
      <c r="U2145" t="b">
        <f>AND(L2145,N2145)</f>
        <v>0</v>
      </c>
    </row>
    <row r="2146" spans="1:21" ht="20" customHeight="1" x14ac:dyDescent="0.35">
      <c r="A2146" s="13">
        <f>F2146/E2146</f>
        <v>1.2</v>
      </c>
      <c r="B2146">
        <v>3780</v>
      </c>
      <c r="C2146" s="3" t="s">
        <v>3777</v>
      </c>
      <c r="D2146" s="3" t="s">
        <v>7890</v>
      </c>
      <c r="E2146" s="5">
        <v>2500</v>
      </c>
      <c r="F2146" s="5">
        <v>3000</v>
      </c>
      <c r="G2146" t="s">
        <v>8219</v>
      </c>
      <c r="H2146" t="s">
        <v>8224</v>
      </c>
      <c r="I2146" t="s">
        <v>8246</v>
      </c>
      <c r="J2146">
        <v>1436817960</v>
      </c>
      <c r="K2146">
        <v>1433999785</v>
      </c>
      <c r="L2146" t="b">
        <v>0</v>
      </c>
      <c r="M2146">
        <v>30</v>
      </c>
      <c r="N2146" t="b">
        <v>1</v>
      </c>
      <c r="O2146" t="s">
        <v>8305</v>
      </c>
      <c r="P2146" s="9">
        <f>IFERROR(F2146/M2146,"NULL")</f>
        <v>100</v>
      </c>
      <c r="Q2146" t="str">
        <f>LEFT(O2146,SEARCH("/",O2146,1)-1)</f>
        <v>theater</v>
      </c>
      <c r="R2146" t="str">
        <f>RIGHT(O2146,LEN(O2146)-SEARCH("/",O2146,1))</f>
        <v>musical</v>
      </c>
      <c r="S2146" s="17">
        <f>(((K2146/60)/60)/24)+DATE(1970,1,1)</f>
        <v>42166.219733796301</v>
      </c>
      <c r="T2146" s="15">
        <f>(((J2146/60)/60)/24)+DATE(1970,1,1)</f>
        <v>42198.837499999994</v>
      </c>
      <c r="U2146" t="b">
        <f>AND(L2146,N2146)</f>
        <v>0</v>
      </c>
    </row>
    <row r="2147" spans="1:21" ht="20" customHeight="1" x14ac:dyDescent="0.35">
      <c r="A2147" s="13">
        <f>F2147/E2147</f>
        <v>1.0966666666666667</v>
      </c>
      <c r="B2147">
        <v>3781</v>
      </c>
      <c r="C2147" s="3" t="s">
        <v>3778</v>
      </c>
      <c r="D2147" s="3" t="s">
        <v>7891</v>
      </c>
      <c r="E2147" s="5">
        <v>4500</v>
      </c>
      <c r="F2147" s="5">
        <v>4935</v>
      </c>
      <c r="G2147" t="s">
        <v>8219</v>
      </c>
      <c r="H2147" t="s">
        <v>8224</v>
      </c>
      <c r="I2147" t="s">
        <v>8246</v>
      </c>
      <c r="J2147">
        <v>1410210685</v>
      </c>
      <c r="K2147">
        <v>1408050685</v>
      </c>
      <c r="L2147" t="b">
        <v>0</v>
      </c>
      <c r="M2147">
        <v>52</v>
      </c>
      <c r="N2147" t="b">
        <v>1</v>
      </c>
      <c r="O2147" t="s">
        <v>8305</v>
      </c>
      <c r="P2147" s="9">
        <f>IFERROR(F2147/M2147,"NULL")</f>
        <v>94.90384615384616</v>
      </c>
      <c r="Q2147" t="str">
        <f>LEFT(O2147,SEARCH("/",O2147,1)-1)</f>
        <v>theater</v>
      </c>
      <c r="R2147" t="str">
        <f>RIGHT(O2147,LEN(O2147)-SEARCH("/",O2147,1))</f>
        <v>musical</v>
      </c>
      <c r="S2147" s="17">
        <f>(((K2147/60)/60)/24)+DATE(1970,1,1)</f>
        <v>41865.882928240739</v>
      </c>
      <c r="T2147" s="15">
        <f>(((J2147/60)/60)/24)+DATE(1970,1,1)</f>
        <v>41890.882928240739</v>
      </c>
      <c r="U2147" t="b">
        <f>AND(L2147,N2147)</f>
        <v>0</v>
      </c>
    </row>
    <row r="2148" spans="1:21" ht="20" customHeight="1" x14ac:dyDescent="0.35">
      <c r="A2148" s="13">
        <f>F2148/E2148</f>
        <v>1.0175000000000001</v>
      </c>
      <c r="B2148">
        <v>3782</v>
      </c>
      <c r="C2148" s="3" t="s">
        <v>3779</v>
      </c>
      <c r="D2148" s="3" t="s">
        <v>7892</v>
      </c>
      <c r="E2148" s="5">
        <v>2000</v>
      </c>
      <c r="F2148" s="5">
        <v>2035</v>
      </c>
      <c r="G2148" t="s">
        <v>8219</v>
      </c>
      <c r="H2148" t="s">
        <v>8225</v>
      </c>
      <c r="I2148" t="s">
        <v>8247</v>
      </c>
      <c r="J2148">
        <v>1469401200</v>
      </c>
      <c r="K2148">
        <v>1466887297</v>
      </c>
      <c r="L2148" t="b">
        <v>0</v>
      </c>
      <c r="M2148">
        <v>27</v>
      </c>
      <c r="N2148" t="b">
        <v>1</v>
      </c>
      <c r="O2148" t="s">
        <v>8305</v>
      </c>
      <c r="P2148" s="9">
        <f>IFERROR(F2148/M2148,"NULL")</f>
        <v>75.370370370370367</v>
      </c>
      <c r="Q2148" t="str">
        <f>LEFT(O2148,SEARCH("/",O2148,1)-1)</f>
        <v>theater</v>
      </c>
      <c r="R2148" t="str">
        <f>RIGHT(O2148,LEN(O2148)-SEARCH("/",O2148,1))</f>
        <v>musical</v>
      </c>
      <c r="S2148" s="17">
        <f>(((K2148/60)/60)/24)+DATE(1970,1,1)</f>
        <v>42546.862233796302</v>
      </c>
      <c r="T2148" s="15">
        <f>(((J2148/60)/60)/24)+DATE(1970,1,1)</f>
        <v>42575.958333333328</v>
      </c>
      <c r="U2148" t="b">
        <f>AND(L2148,N2148)</f>
        <v>0</v>
      </c>
    </row>
    <row r="2149" spans="1:21" ht="20" customHeight="1" x14ac:dyDescent="0.35">
      <c r="A2149" s="13">
        <f>F2149/E2149</f>
        <v>1.2891666666666666</v>
      </c>
      <c r="B2149">
        <v>3783</v>
      </c>
      <c r="C2149" s="3" t="s">
        <v>3780</v>
      </c>
      <c r="D2149" s="3" t="s">
        <v>7893</v>
      </c>
      <c r="E2149" s="5">
        <v>1200</v>
      </c>
      <c r="F2149" s="5">
        <v>1547</v>
      </c>
      <c r="G2149" t="s">
        <v>8219</v>
      </c>
      <c r="H2149" t="s">
        <v>8224</v>
      </c>
      <c r="I2149" t="s">
        <v>8246</v>
      </c>
      <c r="J2149">
        <v>1458057600</v>
      </c>
      <c r="K2149">
        <v>1455938520</v>
      </c>
      <c r="L2149" t="b">
        <v>0</v>
      </c>
      <c r="M2149">
        <v>24</v>
      </c>
      <c r="N2149" t="b">
        <v>1</v>
      </c>
      <c r="O2149" t="s">
        <v>8305</v>
      </c>
      <c r="P2149" s="9">
        <f>IFERROR(F2149/M2149,"NULL")</f>
        <v>64.458333333333329</v>
      </c>
      <c r="Q2149" t="str">
        <f>LEFT(O2149,SEARCH("/",O2149,1)-1)</f>
        <v>theater</v>
      </c>
      <c r="R2149" t="str">
        <f>RIGHT(O2149,LEN(O2149)-SEARCH("/",O2149,1))</f>
        <v>musical</v>
      </c>
      <c r="S2149" s="17">
        <f>(((K2149/60)/60)/24)+DATE(1970,1,1)</f>
        <v>42420.140277777777</v>
      </c>
      <c r="T2149" s="15">
        <f>(((J2149/60)/60)/24)+DATE(1970,1,1)</f>
        <v>42444.666666666672</v>
      </c>
      <c r="U2149" t="b">
        <f>AND(L2149,N2149)</f>
        <v>0</v>
      </c>
    </row>
    <row r="2150" spans="1:21" ht="20" customHeight="1" x14ac:dyDescent="0.35">
      <c r="A2150" s="13">
        <f>F2150/E2150</f>
        <v>1.1499999999999999</v>
      </c>
      <c r="B2150">
        <v>3784</v>
      </c>
      <c r="C2150" s="3" t="s">
        <v>3781</v>
      </c>
      <c r="D2150" s="3" t="s">
        <v>7894</v>
      </c>
      <c r="E2150" s="5">
        <v>1000</v>
      </c>
      <c r="F2150" s="5">
        <v>1150</v>
      </c>
      <c r="G2150" t="s">
        <v>8219</v>
      </c>
      <c r="H2150" t="s">
        <v>8229</v>
      </c>
      <c r="I2150" t="s">
        <v>8251</v>
      </c>
      <c r="J2150">
        <v>1468193532</v>
      </c>
      <c r="K2150">
        <v>1465601532</v>
      </c>
      <c r="L2150" t="b">
        <v>0</v>
      </c>
      <c r="M2150">
        <v>10</v>
      </c>
      <c r="N2150" t="b">
        <v>1</v>
      </c>
      <c r="O2150" t="s">
        <v>8305</v>
      </c>
      <c r="P2150" s="9">
        <f>IFERROR(F2150/M2150,"NULL")</f>
        <v>115</v>
      </c>
      <c r="Q2150" t="str">
        <f>LEFT(O2150,SEARCH("/",O2150,1)-1)</f>
        <v>theater</v>
      </c>
      <c r="R2150" t="str">
        <f>RIGHT(O2150,LEN(O2150)-SEARCH("/",O2150,1))</f>
        <v>musical</v>
      </c>
      <c r="S2150" s="17">
        <f>(((K2150/60)/60)/24)+DATE(1970,1,1)</f>
        <v>42531.980694444443</v>
      </c>
      <c r="T2150" s="15">
        <f>(((J2150/60)/60)/24)+DATE(1970,1,1)</f>
        <v>42561.980694444443</v>
      </c>
      <c r="U2150" t="b">
        <f>AND(L2150,N2150)</f>
        <v>0</v>
      </c>
    </row>
    <row r="2151" spans="1:21" ht="20" customHeight="1" x14ac:dyDescent="0.35">
      <c r="A2151" s="13">
        <f>F2151/E2151</f>
        <v>1.5075000000000001</v>
      </c>
      <c r="B2151">
        <v>3785</v>
      </c>
      <c r="C2151" s="3" t="s">
        <v>3782</v>
      </c>
      <c r="D2151" s="3" t="s">
        <v>7895</v>
      </c>
      <c r="E2151" s="5">
        <v>2000</v>
      </c>
      <c r="F2151" s="5">
        <v>3015</v>
      </c>
      <c r="G2151" t="s">
        <v>8219</v>
      </c>
      <c r="H2151" t="s">
        <v>8225</v>
      </c>
      <c r="I2151" t="s">
        <v>8247</v>
      </c>
      <c r="J2151">
        <v>1470132180</v>
      </c>
      <c r="K2151">
        <v>1467040769</v>
      </c>
      <c r="L2151" t="b">
        <v>0</v>
      </c>
      <c r="M2151">
        <v>30</v>
      </c>
      <c r="N2151" t="b">
        <v>1</v>
      </c>
      <c r="O2151" t="s">
        <v>8305</v>
      </c>
      <c r="P2151" s="9">
        <f>IFERROR(F2151/M2151,"NULL")</f>
        <v>100.5</v>
      </c>
      <c r="Q2151" t="str">
        <f>LEFT(O2151,SEARCH("/",O2151,1)-1)</f>
        <v>theater</v>
      </c>
      <c r="R2151" t="str">
        <f>RIGHT(O2151,LEN(O2151)-SEARCH("/",O2151,1))</f>
        <v>musical</v>
      </c>
      <c r="S2151" s="17">
        <f>(((K2151/60)/60)/24)+DATE(1970,1,1)</f>
        <v>42548.63853009259</v>
      </c>
      <c r="T2151" s="15">
        <f>(((J2151/60)/60)/24)+DATE(1970,1,1)</f>
        <v>42584.418749999997</v>
      </c>
      <c r="U2151" t="b">
        <f>AND(L2151,N2151)</f>
        <v>0</v>
      </c>
    </row>
    <row r="2152" spans="1:21" ht="20" customHeight="1" x14ac:dyDescent="0.35">
      <c r="A2152" s="13">
        <f>F2152/E2152</f>
        <v>1.1096666666666666</v>
      </c>
      <c r="B2152">
        <v>3786</v>
      </c>
      <c r="C2152" s="3" t="s">
        <v>3783</v>
      </c>
      <c r="D2152" s="3" t="s">
        <v>7896</v>
      </c>
      <c r="E2152" s="5">
        <v>6000</v>
      </c>
      <c r="F2152" s="5">
        <v>6658</v>
      </c>
      <c r="G2152" t="s">
        <v>8219</v>
      </c>
      <c r="H2152" t="s">
        <v>8224</v>
      </c>
      <c r="I2152" t="s">
        <v>8246</v>
      </c>
      <c r="J2152">
        <v>1464310475</v>
      </c>
      <c r="K2152">
        <v>1461718475</v>
      </c>
      <c r="L2152" t="b">
        <v>0</v>
      </c>
      <c r="M2152">
        <v>71</v>
      </c>
      <c r="N2152" t="b">
        <v>1</v>
      </c>
      <c r="O2152" t="s">
        <v>8305</v>
      </c>
      <c r="P2152" s="9">
        <f>IFERROR(F2152/M2152,"NULL")</f>
        <v>93.774647887323937</v>
      </c>
      <c r="Q2152" t="str">
        <f>LEFT(O2152,SEARCH("/",O2152,1)-1)</f>
        <v>theater</v>
      </c>
      <c r="R2152" t="str">
        <f>RIGHT(O2152,LEN(O2152)-SEARCH("/",O2152,1))</f>
        <v>musical</v>
      </c>
      <c r="S2152" s="17">
        <f>(((K2152/60)/60)/24)+DATE(1970,1,1)</f>
        <v>42487.037905092591</v>
      </c>
      <c r="T2152" s="15">
        <f>(((J2152/60)/60)/24)+DATE(1970,1,1)</f>
        <v>42517.037905092591</v>
      </c>
      <c r="U2152" t="b">
        <f>AND(L2152,N2152)</f>
        <v>0</v>
      </c>
    </row>
    <row r="2153" spans="1:21" ht="20" customHeight="1" x14ac:dyDescent="0.35">
      <c r="A2153" s="13">
        <f>F2153/E2153</f>
        <v>1.0028571428571429</v>
      </c>
      <c r="B2153">
        <v>3787</v>
      </c>
      <c r="C2153" s="3" t="s">
        <v>3784</v>
      </c>
      <c r="D2153" s="3" t="s">
        <v>7897</v>
      </c>
      <c r="E2153" s="5">
        <v>350</v>
      </c>
      <c r="F2153" s="5">
        <v>351</v>
      </c>
      <c r="G2153" t="s">
        <v>8219</v>
      </c>
      <c r="H2153" t="s">
        <v>8224</v>
      </c>
      <c r="I2153" t="s">
        <v>8246</v>
      </c>
      <c r="J2153">
        <v>1436587140</v>
      </c>
      <c r="K2153">
        <v>1434113406</v>
      </c>
      <c r="L2153" t="b">
        <v>0</v>
      </c>
      <c r="M2153">
        <v>10</v>
      </c>
      <c r="N2153" t="b">
        <v>1</v>
      </c>
      <c r="O2153" t="s">
        <v>8305</v>
      </c>
      <c r="P2153" s="9">
        <f>IFERROR(F2153/M2153,"NULL")</f>
        <v>35.1</v>
      </c>
      <c r="Q2153" t="str">
        <f>LEFT(O2153,SEARCH("/",O2153,1)-1)</f>
        <v>theater</v>
      </c>
      <c r="R2153" t="str">
        <f>RIGHT(O2153,LEN(O2153)-SEARCH("/",O2153,1))</f>
        <v>musical</v>
      </c>
      <c r="S2153" s="17">
        <f>(((K2153/60)/60)/24)+DATE(1970,1,1)</f>
        <v>42167.534791666665</v>
      </c>
      <c r="T2153" s="15">
        <f>(((J2153/60)/60)/24)+DATE(1970,1,1)</f>
        <v>42196.165972222225</v>
      </c>
      <c r="U2153" t="b">
        <f>AND(L2153,N2153)</f>
        <v>0</v>
      </c>
    </row>
    <row r="2154" spans="1:21" ht="20" customHeight="1" x14ac:dyDescent="0.35">
      <c r="A2154" s="13">
        <f>F2154/E2154</f>
        <v>1</v>
      </c>
      <c r="B2154">
        <v>3808</v>
      </c>
      <c r="C2154" s="3" t="s">
        <v>3805</v>
      </c>
      <c r="D2154" s="3" t="s">
        <v>7918</v>
      </c>
      <c r="E2154" s="5">
        <v>1000</v>
      </c>
      <c r="F2154" s="5">
        <v>1000</v>
      </c>
      <c r="G2154" t="s">
        <v>8219</v>
      </c>
      <c r="H2154" t="s">
        <v>8225</v>
      </c>
      <c r="I2154" t="s">
        <v>8247</v>
      </c>
      <c r="J2154">
        <v>1429955619</v>
      </c>
      <c r="K2154">
        <v>1424775219</v>
      </c>
      <c r="L2154" t="b">
        <v>0</v>
      </c>
      <c r="M2154">
        <v>24</v>
      </c>
      <c r="N2154" t="b">
        <v>1</v>
      </c>
      <c r="O2154" t="s">
        <v>8271</v>
      </c>
      <c r="P2154" s="9">
        <f>IFERROR(F2154/M2154,"NULL")</f>
        <v>41.666666666666664</v>
      </c>
      <c r="Q2154" t="str">
        <f>LEFT(O2154,SEARCH("/",O2154,1)-1)</f>
        <v>theater</v>
      </c>
      <c r="R2154" t="str">
        <f>RIGHT(O2154,LEN(O2154)-SEARCH("/",O2154,1))</f>
        <v>plays</v>
      </c>
      <c r="S2154" s="17">
        <f>(((K2154/60)/60)/24)+DATE(1970,1,1)</f>
        <v>42059.453923611116</v>
      </c>
      <c r="T2154" s="15">
        <f>(((J2154/60)/60)/24)+DATE(1970,1,1)</f>
        <v>42119.412256944444</v>
      </c>
      <c r="U2154" t="b">
        <f>AND(L2154,N2154)</f>
        <v>0</v>
      </c>
    </row>
    <row r="2155" spans="1:21" ht="20" customHeight="1" x14ac:dyDescent="0.35">
      <c r="A2155" s="13">
        <f>F2155/E2155</f>
        <v>1.0125</v>
      </c>
      <c r="B2155">
        <v>3809</v>
      </c>
      <c r="C2155" s="3" t="s">
        <v>3806</v>
      </c>
      <c r="D2155" s="3" t="s">
        <v>7919</v>
      </c>
      <c r="E2155" s="5">
        <v>2000</v>
      </c>
      <c r="F2155" s="5">
        <v>2025</v>
      </c>
      <c r="G2155" t="s">
        <v>8219</v>
      </c>
      <c r="H2155" t="s">
        <v>8225</v>
      </c>
      <c r="I2155" t="s">
        <v>8247</v>
      </c>
      <c r="J2155">
        <v>1406761200</v>
      </c>
      <c r="K2155">
        <v>1402403907</v>
      </c>
      <c r="L2155" t="b">
        <v>0</v>
      </c>
      <c r="M2155">
        <v>38</v>
      </c>
      <c r="N2155" t="b">
        <v>1</v>
      </c>
      <c r="O2155" t="s">
        <v>8271</v>
      </c>
      <c r="P2155" s="9">
        <f>IFERROR(F2155/M2155,"NULL")</f>
        <v>53.289473684210527</v>
      </c>
      <c r="Q2155" t="str">
        <f>LEFT(O2155,SEARCH("/",O2155,1)-1)</f>
        <v>theater</v>
      </c>
      <c r="R2155" t="str">
        <f>RIGHT(O2155,LEN(O2155)-SEARCH("/",O2155,1))</f>
        <v>plays</v>
      </c>
      <c r="S2155" s="17">
        <f>(((K2155/60)/60)/24)+DATE(1970,1,1)</f>
        <v>41800.526701388888</v>
      </c>
      <c r="T2155" s="15">
        <f>(((J2155/60)/60)/24)+DATE(1970,1,1)</f>
        <v>41850.958333333336</v>
      </c>
      <c r="U2155" t="b">
        <f>AND(L2155,N2155)</f>
        <v>0</v>
      </c>
    </row>
    <row r="2156" spans="1:21" ht="20" customHeight="1" x14ac:dyDescent="0.35">
      <c r="A2156" s="13">
        <f>F2156/E2156</f>
        <v>1.2173333333333334</v>
      </c>
      <c r="B2156">
        <v>3810</v>
      </c>
      <c r="C2156" s="3" t="s">
        <v>3807</v>
      </c>
      <c r="D2156" s="3" t="s">
        <v>7920</v>
      </c>
      <c r="E2156" s="5">
        <v>1500</v>
      </c>
      <c r="F2156" s="5">
        <v>1826</v>
      </c>
      <c r="G2156" t="s">
        <v>8219</v>
      </c>
      <c r="H2156" t="s">
        <v>8224</v>
      </c>
      <c r="I2156" t="s">
        <v>8246</v>
      </c>
      <c r="J2156">
        <v>1426965758</v>
      </c>
      <c r="K2156">
        <v>1424377358</v>
      </c>
      <c r="L2156" t="b">
        <v>0</v>
      </c>
      <c r="M2156">
        <v>26</v>
      </c>
      <c r="N2156" t="b">
        <v>1</v>
      </c>
      <c r="O2156" t="s">
        <v>8271</v>
      </c>
      <c r="P2156" s="9">
        <f>IFERROR(F2156/M2156,"NULL")</f>
        <v>70.230769230769226</v>
      </c>
      <c r="Q2156" t="str">
        <f>LEFT(O2156,SEARCH("/",O2156,1)-1)</f>
        <v>theater</v>
      </c>
      <c r="R2156" t="str">
        <f>RIGHT(O2156,LEN(O2156)-SEARCH("/",O2156,1))</f>
        <v>plays</v>
      </c>
      <c r="S2156" s="17">
        <f>(((K2156/60)/60)/24)+DATE(1970,1,1)</f>
        <v>42054.849050925928</v>
      </c>
      <c r="T2156" s="15">
        <f>(((J2156/60)/60)/24)+DATE(1970,1,1)</f>
        <v>42084.807384259257</v>
      </c>
      <c r="U2156" t="b">
        <f>AND(L2156,N2156)</f>
        <v>0</v>
      </c>
    </row>
    <row r="2157" spans="1:21" ht="20" customHeight="1" x14ac:dyDescent="0.35">
      <c r="A2157" s="13">
        <f>F2157/E2157</f>
        <v>3.3</v>
      </c>
      <c r="B2157">
        <v>3811</v>
      </c>
      <c r="C2157" s="3" t="s">
        <v>3808</v>
      </c>
      <c r="D2157" s="3" t="s">
        <v>7921</v>
      </c>
      <c r="E2157" s="5">
        <v>250</v>
      </c>
      <c r="F2157" s="5">
        <v>825</v>
      </c>
      <c r="G2157" t="s">
        <v>8219</v>
      </c>
      <c r="H2157" t="s">
        <v>8225</v>
      </c>
      <c r="I2157" t="s">
        <v>8247</v>
      </c>
      <c r="J2157">
        <v>1464692400</v>
      </c>
      <c r="K2157">
        <v>1461769373</v>
      </c>
      <c r="L2157" t="b">
        <v>0</v>
      </c>
      <c r="M2157">
        <v>19</v>
      </c>
      <c r="N2157" t="b">
        <v>1</v>
      </c>
      <c r="O2157" t="s">
        <v>8271</v>
      </c>
      <c r="P2157" s="9">
        <f>IFERROR(F2157/M2157,"NULL")</f>
        <v>43.421052631578945</v>
      </c>
      <c r="Q2157" t="str">
        <f>LEFT(O2157,SEARCH("/",O2157,1)-1)</f>
        <v>theater</v>
      </c>
      <c r="R2157" t="str">
        <f>RIGHT(O2157,LEN(O2157)-SEARCH("/",O2157,1))</f>
        <v>plays</v>
      </c>
      <c r="S2157" s="17">
        <f>(((K2157/60)/60)/24)+DATE(1970,1,1)</f>
        <v>42487.62700231481</v>
      </c>
      <c r="T2157" s="15">
        <f>(((J2157/60)/60)/24)+DATE(1970,1,1)</f>
        <v>42521.458333333328</v>
      </c>
      <c r="U2157" t="b">
        <f>AND(L2157,N2157)</f>
        <v>0</v>
      </c>
    </row>
    <row r="2158" spans="1:21" ht="20" customHeight="1" x14ac:dyDescent="0.35">
      <c r="A2158" s="13">
        <f>F2158/E2158</f>
        <v>1.0954999999999999</v>
      </c>
      <c r="B2158">
        <v>3812</v>
      </c>
      <c r="C2158" s="3" t="s">
        <v>3809</v>
      </c>
      <c r="D2158" s="3" t="s">
        <v>7922</v>
      </c>
      <c r="E2158" s="5">
        <v>2000</v>
      </c>
      <c r="F2158" s="5">
        <v>2191</v>
      </c>
      <c r="G2158" t="s">
        <v>8219</v>
      </c>
      <c r="H2158" t="s">
        <v>8229</v>
      </c>
      <c r="I2158" t="s">
        <v>8251</v>
      </c>
      <c r="J2158">
        <v>1433131140</v>
      </c>
      <c r="K2158">
        <v>1429120908</v>
      </c>
      <c r="L2158" t="b">
        <v>0</v>
      </c>
      <c r="M2158">
        <v>11</v>
      </c>
      <c r="N2158" t="b">
        <v>1</v>
      </c>
      <c r="O2158" t="s">
        <v>8271</v>
      </c>
      <c r="P2158" s="9">
        <f>IFERROR(F2158/M2158,"NULL")</f>
        <v>199.18181818181819</v>
      </c>
      <c r="Q2158" t="str">
        <f>LEFT(O2158,SEARCH("/",O2158,1)-1)</f>
        <v>theater</v>
      </c>
      <c r="R2158" t="str">
        <f>RIGHT(O2158,LEN(O2158)-SEARCH("/",O2158,1))</f>
        <v>plays</v>
      </c>
      <c r="S2158" s="17">
        <f>(((K2158/60)/60)/24)+DATE(1970,1,1)</f>
        <v>42109.751250000001</v>
      </c>
      <c r="T2158" s="15">
        <f>(((J2158/60)/60)/24)+DATE(1970,1,1)</f>
        <v>42156.165972222225</v>
      </c>
      <c r="U2158" t="b">
        <f>AND(L2158,N2158)</f>
        <v>0</v>
      </c>
    </row>
    <row r="2159" spans="1:21" ht="20" customHeight="1" x14ac:dyDescent="0.35">
      <c r="A2159" s="13">
        <f>F2159/E2159</f>
        <v>1.0095190476190474</v>
      </c>
      <c r="B2159">
        <v>3813</v>
      </c>
      <c r="C2159" s="3" t="s">
        <v>3810</v>
      </c>
      <c r="D2159" s="3" t="s">
        <v>7923</v>
      </c>
      <c r="E2159" s="5">
        <v>2100</v>
      </c>
      <c r="F2159" s="5">
        <v>2119.9899999999998</v>
      </c>
      <c r="G2159" t="s">
        <v>8219</v>
      </c>
      <c r="H2159" t="s">
        <v>8224</v>
      </c>
      <c r="I2159" t="s">
        <v>8246</v>
      </c>
      <c r="J2159">
        <v>1465940580</v>
      </c>
      <c r="K2159">
        <v>1462603021</v>
      </c>
      <c r="L2159" t="b">
        <v>0</v>
      </c>
      <c r="M2159">
        <v>27</v>
      </c>
      <c r="N2159" t="b">
        <v>1</v>
      </c>
      <c r="O2159" t="s">
        <v>8271</v>
      </c>
      <c r="P2159" s="9">
        <f>IFERROR(F2159/M2159,"NULL")</f>
        <v>78.518148148148143</v>
      </c>
      <c r="Q2159" t="str">
        <f>LEFT(O2159,SEARCH("/",O2159,1)-1)</f>
        <v>theater</v>
      </c>
      <c r="R2159" t="str">
        <f>RIGHT(O2159,LEN(O2159)-SEARCH("/",O2159,1))</f>
        <v>plays</v>
      </c>
      <c r="S2159" s="17">
        <f>(((K2159/60)/60)/24)+DATE(1970,1,1)</f>
        <v>42497.275706018518</v>
      </c>
      <c r="T2159" s="15">
        <f>(((J2159/60)/60)/24)+DATE(1970,1,1)</f>
        <v>42535.904861111107</v>
      </c>
      <c r="U2159" t="b">
        <f>AND(L2159,N2159)</f>
        <v>0</v>
      </c>
    </row>
    <row r="2160" spans="1:21" ht="20" customHeight="1" x14ac:dyDescent="0.35">
      <c r="A2160" s="13">
        <f>F2160/E2160</f>
        <v>1.4013333333333333</v>
      </c>
      <c r="B2160">
        <v>3814</v>
      </c>
      <c r="C2160" s="3" t="s">
        <v>3811</v>
      </c>
      <c r="D2160" s="3" t="s">
        <v>7924</v>
      </c>
      <c r="E2160" s="5">
        <v>1500</v>
      </c>
      <c r="F2160" s="5">
        <v>2102</v>
      </c>
      <c r="G2160" t="s">
        <v>8219</v>
      </c>
      <c r="H2160" t="s">
        <v>8224</v>
      </c>
      <c r="I2160" t="s">
        <v>8246</v>
      </c>
      <c r="J2160">
        <v>1427860740</v>
      </c>
      <c r="K2160">
        <v>1424727712</v>
      </c>
      <c r="L2160" t="b">
        <v>0</v>
      </c>
      <c r="M2160">
        <v>34</v>
      </c>
      <c r="N2160" t="b">
        <v>1</v>
      </c>
      <c r="O2160" t="s">
        <v>8271</v>
      </c>
      <c r="P2160" s="9">
        <f>IFERROR(F2160/M2160,"NULL")</f>
        <v>61.823529411764703</v>
      </c>
      <c r="Q2160" t="str">
        <f>LEFT(O2160,SEARCH("/",O2160,1)-1)</f>
        <v>theater</v>
      </c>
      <c r="R2160" t="str">
        <f>RIGHT(O2160,LEN(O2160)-SEARCH("/",O2160,1))</f>
        <v>plays</v>
      </c>
      <c r="S2160" s="17">
        <f>(((K2160/60)/60)/24)+DATE(1970,1,1)</f>
        <v>42058.904074074075</v>
      </c>
      <c r="T2160" s="15">
        <f>(((J2160/60)/60)/24)+DATE(1970,1,1)</f>
        <v>42095.165972222225</v>
      </c>
      <c r="U2160" t="b">
        <f>AND(L2160,N2160)</f>
        <v>0</v>
      </c>
    </row>
    <row r="2161" spans="1:21" ht="20" customHeight="1" x14ac:dyDescent="0.35">
      <c r="A2161" s="13">
        <f>F2161/E2161</f>
        <v>1.0000100000000001</v>
      </c>
      <c r="B2161">
        <v>3815</v>
      </c>
      <c r="C2161" s="3" t="s">
        <v>3812</v>
      </c>
      <c r="D2161" s="3" t="s">
        <v>7925</v>
      </c>
      <c r="E2161" s="5">
        <v>1000</v>
      </c>
      <c r="F2161" s="5">
        <v>1000.01</v>
      </c>
      <c r="G2161" t="s">
        <v>8219</v>
      </c>
      <c r="H2161" t="s">
        <v>8225</v>
      </c>
      <c r="I2161" t="s">
        <v>8247</v>
      </c>
      <c r="J2161">
        <v>1440111600</v>
      </c>
      <c r="K2161">
        <v>1437545657</v>
      </c>
      <c r="L2161" t="b">
        <v>0</v>
      </c>
      <c r="M2161">
        <v>20</v>
      </c>
      <c r="N2161" t="b">
        <v>1</v>
      </c>
      <c r="O2161" t="s">
        <v>8271</v>
      </c>
      <c r="P2161" s="9">
        <f>IFERROR(F2161/M2161,"NULL")</f>
        <v>50.000500000000002</v>
      </c>
      <c r="Q2161" t="str">
        <f>LEFT(O2161,SEARCH("/",O2161,1)-1)</f>
        <v>theater</v>
      </c>
      <c r="R2161" t="str">
        <f>RIGHT(O2161,LEN(O2161)-SEARCH("/",O2161,1))</f>
        <v>plays</v>
      </c>
      <c r="S2161" s="17">
        <f>(((K2161/60)/60)/24)+DATE(1970,1,1)</f>
        <v>42207.259918981479</v>
      </c>
      <c r="T2161" s="15">
        <f>(((J2161/60)/60)/24)+DATE(1970,1,1)</f>
        <v>42236.958333333328</v>
      </c>
      <c r="U2161" t="b">
        <f>AND(L2161,N2161)</f>
        <v>0</v>
      </c>
    </row>
    <row r="2162" spans="1:21" ht="20" customHeight="1" x14ac:dyDescent="0.35">
      <c r="A2162" s="13">
        <f>F2162/E2162</f>
        <v>1.19238</v>
      </c>
      <c r="B2162">
        <v>3816</v>
      </c>
      <c r="C2162" s="3" t="s">
        <v>3813</v>
      </c>
      <c r="D2162" s="3" t="s">
        <v>7926</v>
      </c>
      <c r="E2162" s="5">
        <v>1500</v>
      </c>
      <c r="F2162" s="5">
        <v>1788.57</v>
      </c>
      <c r="G2162" t="s">
        <v>8219</v>
      </c>
      <c r="H2162" t="s">
        <v>8224</v>
      </c>
      <c r="I2162" t="s">
        <v>8246</v>
      </c>
      <c r="J2162">
        <v>1405614823</v>
      </c>
      <c r="K2162">
        <v>1403022823</v>
      </c>
      <c r="L2162" t="b">
        <v>0</v>
      </c>
      <c r="M2162">
        <v>37</v>
      </c>
      <c r="N2162" t="b">
        <v>1</v>
      </c>
      <c r="O2162" t="s">
        <v>8271</v>
      </c>
      <c r="P2162" s="9">
        <f>IFERROR(F2162/M2162,"NULL")</f>
        <v>48.339729729729726</v>
      </c>
      <c r="Q2162" t="str">
        <f>LEFT(O2162,SEARCH("/",O2162,1)-1)</f>
        <v>theater</v>
      </c>
      <c r="R2162" t="str">
        <f>RIGHT(O2162,LEN(O2162)-SEARCH("/",O2162,1))</f>
        <v>plays</v>
      </c>
      <c r="S2162" s="17">
        <f>(((K2162/60)/60)/24)+DATE(1970,1,1)</f>
        <v>41807.690081018518</v>
      </c>
      <c r="T2162" s="15">
        <f>(((J2162/60)/60)/24)+DATE(1970,1,1)</f>
        <v>41837.690081018518</v>
      </c>
      <c r="U2162" t="b">
        <f>AND(L2162,N2162)</f>
        <v>0</v>
      </c>
    </row>
    <row r="2163" spans="1:21" ht="20" customHeight="1" x14ac:dyDescent="0.35">
      <c r="A2163" s="13">
        <f>F2163/E2163</f>
        <v>1.0725</v>
      </c>
      <c r="B2163">
        <v>3817</v>
      </c>
      <c r="C2163" s="3" t="s">
        <v>3814</v>
      </c>
      <c r="D2163" s="3" t="s">
        <v>7927</v>
      </c>
      <c r="E2163" s="5">
        <v>2000</v>
      </c>
      <c r="F2163" s="5">
        <v>2145</v>
      </c>
      <c r="G2163" t="s">
        <v>8219</v>
      </c>
      <c r="H2163" t="s">
        <v>8224</v>
      </c>
      <c r="I2163" t="s">
        <v>8246</v>
      </c>
      <c r="J2163">
        <v>1445659140</v>
      </c>
      <c r="K2163">
        <v>1444236216</v>
      </c>
      <c r="L2163" t="b">
        <v>0</v>
      </c>
      <c r="M2163">
        <v>20</v>
      </c>
      <c r="N2163" t="b">
        <v>1</v>
      </c>
      <c r="O2163" t="s">
        <v>8271</v>
      </c>
      <c r="P2163" s="9">
        <f>IFERROR(F2163/M2163,"NULL")</f>
        <v>107.25</v>
      </c>
      <c r="Q2163" t="str">
        <f>LEFT(O2163,SEARCH("/",O2163,1)-1)</f>
        <v>theater</v>
      </c>
      <c r="R2163" t="str">
        <f>RIGHT(O2163,LEN(O2163)-SEARCH("/",O2163,1))</f>
        <v>plays</v>
      </c>
      <c r="S2163" s="17">
        <f>(((K2163/60)/60)/24)+DATE(1970,1,1)</f>
        <v>42284.69694444444</v>
      </c>
      <c r="T2163" s="15">
        <f>(((J2163/60)/60)/24)+DATE(1970,1,1)</f>
        <v>42301.165972222225</v>
      </c>
      <c r="U2163" t="b">
        <f>AND(L2163,N2163)</f>
        <v>0</v>
      </c>
    </row>
    <row r="2164" spans="1:21" ht="20" customHeight="1" x14ac:dyDescent="0.35">
      <c r="A2164" s="13">
        <f>F2164/E2164</f>
        <v>2.2799999999999998</v>
      </c>
      <c r="B2164">
        <v>3818</v>
      </c>
      <c r="C2164" s="3" t="s">
        <v>3815</v>
      </c>
      <c r="D2164" s="3" t="s">
        <v>7928</v>
      </c>
      <c r="E2164" s="5">
        <v>250</v>
      </c>
      <c r="F2164" s="5">
        <v>570</v>
      </c>
      <c r="G2164" t="s">
        <v>8219</v>
      </c>
      <c r="H2164" t="s">
        <v>8224</v>
      </c>
      <c r="I2164" t="s">
        <v>8246</v>
      </c>
      <c r="J2164">
        <v>1426187582</v>
      </c>
      <c r="K2164">
        <v>1423599182</v>
      </c>
      <c r="L2164" t="b">
        <v>0</v>
      </c>
      <c r="M2164">
        <v>10</v>
      </c>
      <c r="N2164" t="b">
        <v>1</v>
      </c>
      <c r="O2164" t="s">
        <v>8271</v>
      </c>
      <c r="P2164" s="9">
        <f>IFERROR(F2164/M2164,"NULL")</f>
        <v>57</v>
      </c>
      <c r="Q2164" t="str">
        <f>LEFT(O2164,SEARCH("/",O2164,1)-1)</f>
        <v>theater</v>
      </c>
      <c r="R2164" t="str">
        <f>RIGHT(O2164,LEN(O2164)-SEARCH("/",O2164,1))</f>
        <v>plays</v>
      </c>
      <c r="S2164" s="17">
        <f>(((K2164/60)/60)/24)+DATE(1970,1,1)</f>
        <v>42045.84238425926</v>
      </c>
      <c r="T2164" s="15">
        <f>(((J2164/60)/60)/24)+DATE(1970,1,1)</f>
        <v>42075.800717592589</v>
      </c>
      <c r="U2164" t="b">
        <f>AND(L2164,N2164)</f>
        <v>0</v>
      </c>
    </row>
    <row r="2165" spans="1:21" ht="20" customHeight="1" x14ac:dyDescent="0.35">
      <c r="A2165" s="13">
        <f>F2165/E2165</f>
        <v>1.0640000000000001</v>
      </c>
      <c r="B2165">
        <v>3819</v>
      </c>
      <c r="C2165" s="3" t="s">
        <v>3816</v>
      </c>
      <c r="D2165" s="3" t="s">
        <v>7817</v>
      </c>
      <c r="E2165" s="5">
        <v>1000</v>
      </c>
      <c r="F2165" s="5">
        <v>1064</v>
      </c>
      <c r="G2165" t="s">
        <v>8219</v>
      </c>
      <c r="H2165" t="s">
        <v>8224</v>
      </c>
      <c r="I2165" t="s">
        <v>8246</v>
      </c>
      <c r="J2165">
        <v>1437166920</v>
      </c>
      <c r="K2165">
        <v>1435554104</v>
      </c>
      <c r="L2165" t="b">
        <v>0</v>
      </c>
      <c r="M2165">
        <v>26</v>
      </c>
      <c r="N2165" t="b">
        <v>1</v>
      </c>
      <c r="O2165" t="s">
        <v>8271</v>
      </c>
      <c r="P2165" s="9">
        <f>IFERROR(F2165/M2165,"NULL")</f>
        <v>40.92307692307692</v>
      </c>
      <c r="Q2165" t="str">
        <f>LEFT(O2165,SEARCH("/",O2165,1)-1)</f>
        <v>theater</v>
      </c>
      <c r="R2165" t="str">
        <f>RIGHT(O2165,LEN(O2165)-SEARCH("/",O2165,1))</f>
        <v>plays</v>
      </c>
      <c r="S2165" s="17">
        <f>(((K2165/60)/60)/24)+DATE(1970,1,1)</f>
        <v>42184.209537037037</v>
      </c>
      <c r="T2165" s="15">
        <f>(((J2165/60)/60)/24)+DATE(1970,1,1)</f>
        <v>42202.876388888893</v>
      </c>
      <c r="U2165" t="b">
        <f>AND(L2165,N2165)</f>
        <v>0</v>
      </c>
    </row>
    <row r="2166" spans="1:21" ht="20" customHeight="1" x14ac:dyDescent="0.35">
      <c r="A2166" s="13">
        <f>F2166/E2166</f>
        <v>1.4333333333333333</v>
      </c>
      <c r="B2166">
        <v>3820</v>
      </c>
      <c r="C2166" s="3" t="s">
        <v>3817</v>
      </c>
      <c r="D2166" s="3" t="s">
        <v>7929</v>
      </c>
      <c r="E2166" s="5">
        <v>300</v>
      </c>
      <c r="F2166" s="5">
        <v>430</v>
      </c>
      <c r="G2166" t="s">
        <v>8219</v>
      </c>
      <c r="H2166" t="s">
        <v>8225</v>
      </c>
      <c r="I2166" t="s">
        <v>8247</v>
      </c>
      <c r="J2166">
        <v>1436110717</v>
      </c>
      <c r="K2166">
        <v>1433518717</v>
      </c>
      <c r="L2166" t="b">
        <v>0</v>
      </c>
      <c r="M2166">
        <v>20</v>
      </c>
      <c r="N2166" t="b">
        <v>1</v>
      </c>
      <c r="O2166" t="s">
        <v>8271</v>
      </c>
      <c r="P2166" s="9">
        <f>IFERROR(F2166/M2166,"NULL")</f>
        <v>21.5</v>
      </c>
      <c r="Q2166" t="str">
        <f>LEFT(O2166,SEARCH("/",O2166,1)-1)</f>
        <v>theater</v>
      </c>
      <c r="R2166" t="str">
        <f>RIGHT(O2166,LEN(O2166)-SEARCH("/",O2166,1))</f>
        <v>plays</v>
      </c>
      <c r="S2166" s="17">
        <f>(((K2166/60)/60)/24)+DATE(1970,1,1)</f>
        <v>42160.651817129634</v>
      </c>
      <c r="T2166" s="15">
        <f>(((J2166/60)/60)/24)+DATE(1970,1,1)</f>
        <v>42190.651817129634</v>
      </c>
      <c r="U2166" t="b">
        <f>AND(L2166,N2166)</f>
        <v>0</v>
      </c>
    </row>
    <row r="2167" spans="1:21" ht="20" customHeight="1" x14ac:dyDescent="0.35">
      <c r="A2167" s="13">
        <f>F2167/E2167</f>
        <v>1.0454285714285714</v>
      </c>
      <c r="B2167">
        <v>3821</v>
      </c>
      <c r="C2167" s="3" t="s">
        <v>3818</v>
      </c>
      <c r="D2167" s="3" t="s">
        <v>7930</v>
      </c>
      <c r="E2167" s="5">
        <v>3500</v>
      </c>
      <c r="F2167" s="5">
        <v>3659</v>
      </c>
      <c r="G2167" t="s">
        <v>8219</v>
      </c>
      <c r="H2167" t="s">
        <v>8224</v>
      </c>
      <c r="I2167" t="s">
        <v>8246</v>
      </c>
      <c r="J2167">
        <v>1451881207</v>
      </c>
      <c r="K2167">
        <v>1449116407</v>
      </c>
      <c r="L2167" t="b">
        <v>0</v>
      </c>
      <c r="M2167">
        <v>46</v>
      </c>
      <c r="N2167" t="b">
        <v>1</v>
      </c>
      <c r="O2167" t="s">
        <v>8271</v>
      </c>
      <c r="P2167" s="9">
        <f>IFERROR(F2167/M2167,"NULL")</f>
        <v>79.543478260869563</v>
      </c>
      <c r="Q2167" t="str">
        <f>LEFT(O2167,SEARCH("/",O2167,1)-1)</f>
        <v>theater</v>
      </c>
      <c r="R2167" t="str">
        <f>RIGHT(O2167,LEN(O2167)-SEARCH("/",O2167,1))</f>
        <v>plays</v>
      </c>
      <c r="S2167" s="17">
        <f>(((K2167/60)/60)/24)+DATE(1970,1,1)</f>
        <v>42341.180636574078</v>
      </c>
      <c r="T2167" s="15">
        <f>(((J2167/60)/60)/24)+DATE(1970,1,1)</f>
        <v>42373.180636574078</v>
      </c>
      <c r="U2167" t="b">
        <f>AND(L2167,N2167)</f>
        <v>0</v>
      </c>
    </row>
    <row r="2168" spans="1:21" ht="20" customHeight="1" x14ac:dyDescent="0.35">
      <c r="A2168" s="13">
        <f>F2168/E2168</f>
        <v>1.1002000000000001</v>
      </c>
      <c r="B2168">
        <v>3822</v>
      </c>
      <c r="C2168" s="3" t="s">
        <v>3819</v>
      </c>
      <c r="D2168" s="3" t="s">
        <v>7931</v>
      </c>
      <c r="E2168" s="5">
        <v>5000</v>
      </c>
      <c r="F2168" s="5">
        <v>5501</v>
      </c>
      <c r="G2168" t="s">
        <v>8219</v>
      </c>
      <c r="H2168" t="s">
        <v>8236</v>
      </c>
      <c r="I2168" t="s">
        <v>8249</v>
      </c>
      <c r="J2168">
        <v>1453244340</v>
      </c>
      <c r="K2168">
        <v>1448136417</v>
      </c>
      <c r="L2168" t="b">
        <v>0</v>
      </c>
      <c r="M2168">
        <v>76</v>
      </c>
      <c r="N2168" t="b">
        <v>1</v>
      </c>
      <c r="O2168" t="s">
        <v>8271</v>
      </c>
      <c r="P2168" s="9">
        <f>IFERROR(F2168/M2168,"NULL")</f>
        <v>72.381578947368425</v>
      </c>
      <c r="Q2168" t="str">
        <f>LEFT(O2168,SEARCH("/",O2168,1)-1)</f>
        <v>theater</v>
      </c>
      <c r="R2168" t="str">
        <f>RIGHT(O2168,LEN(O2168)-SEARCH("/",O2168,1))</f>
        <v>plays</v>
      </c>
      <c r="S2168" s="17">
        <f>(((K2168/60)/60)/24)+DATE(1970,1,1)</f>
        <v>42329.838159722218</v>
      </c>
      <c r="T2168" s="15">
        <f>(((J2168/60)/60)/24)+DATE(1970,1,1)</f>
        <v>42388.957638888889</v>
      </c>
      <c r="U2168" t="b">
        <f>AND(L2168,N2168)</f>
        <v>0</v>
      </c>
    </row>
    <row r="2169" spans="1:21" ht="20" customHeight="1" x14ac:dyDescent="0.35">
      <c r="A2169" s="13">
        <f>F2169/E2169</f>
        <v>1.06</v>
      </c>
      <c r="B2169">
        <v>3823</v>
      </c>
      <c r="C2169" s="3" t="s">
        <v>3820</v>
      </c>
      <c r="D2169" s="3" t="s">
        <v>7932</v>
      </c>
      <c r="E2169" s="5">
        <v>2500</v>
      </c>
      <c r="F2169" s="5">
        <v>2650</v>
      </c>
      <c r="G2169" t="s">
        <v>8219</v>
      </c>
      <c r="H2169" t="s">
        <v>8224</v>
      </c>
      <c r="I2169" t="s">
        <v>8246</v>
      </c>
      <c r="J2169">
        <v>1437364740</v>
      </c>
      <c r="K2169">
        <v>1434405044</v>
      </c>
      <c r="L2169" t="b">
        <v>0</v>
      </c>
      <c r="M2169">
        <v>41</v>
      </c>
      <c r="N2169" t="b">
        <v>1</v>
      </c>
      <c r="O2169" t="s">
        <v>8271</v>
      </c>
      <c r="P2169" s="9">
        <f>IFERROR(F2169/M2169,"NULL")</f>
        <v>64.634146341463421</v>
      </c>
      <c r="Q2169" t="str">
        <f>LEFT(O2169,SEARCH("/",O2169,1)-1)</f>
        <v>theater</v>
      </c>
      <c r="R2169" t="str">
        <f>RIGHT(O2169,LEN(O2169)-SEARCH("/",O2169,1))</f>
        <v>plays</v>
      </c>
      <c r="S2169" s="17">
        <f>(((K2169/60)/60)/24)+DATE(1970,1,1)</f>
        <v>42170.910231481481</v>
      </c>
      <c r="T2169" s="15">
        <f>(((J2169/60)/60)/24)+DATE(1970,1,1)</f>
        <v>42205.165972222225</v>
      </c>
      <c r="U2169" t="b">
        <f>AND(L2169,N2169)</f>
        <v>0</v>
      </c>
    </row>
    <row r="2170" spans="1:21" ht="20" customHeight="1" x14ac:dyDescent="0.35">
      <c r="A2170" s="13">
        <f>F2170/E2170</f>
        <v>1.08</v>
      </c>
      <c r="B2170">
        <v>3824</v>
      </c>
      <c r="C2170" s="3" t="s">
        <v>3821</v>
      </c>
      <c r="D2170" s="3" t="s">
        <v>7933</v>
      </c>
      <c r="E2170" s="5">
        <v>250</v>
      </c>
      <c r="F2170" s="5">
        <v>270</v>
      </c>
      <c r="G2170" t="s">
        <v>8219</v>
      </c>
      <c r="H2170" t="s">
        <v>8225</v>
      </c>
      <c r="I2170" t="s">
        <v>8247</v>
      </c>
      <c r="J2170">
        <v>1470058860</v>
      </c>
      <c r="K2170">
        <v>1469026903</v>
      </c>
      <c r="L2170" t="b">
        <v>0</v>
      </c>
      <c r="M2170">
        <v>7</v>
      </c>
      <c r="N2170" t="b">
        <v>1</v>
      </c>
      <c r="O2170" t="s">
        <v>8271</v>
      </c>
      <c r="P2170" s="9">
        <f>IFERROR(F2170/M2170,"NULL")</f>
        <v>38.571428571428569</v>
      </c>
      <c r="Q2170" t="str">
        <f>LEFT(O2170,SEARCH("/",O2170,1)-1)</f>
        <v>theater</v>
      </c>
      <c r="R2170" t="str">
        <f>RIGHT(O2170,LEN(O2170)-SEARCH("/",O2170,1))</f>
        <v>plays</v>
      </c>
      <c r="S2170" s="17">
        <f>(((K2170/60)/60)/24)+DATE(1970,1,1)</f>
        <v>42571.626192129625</v>
      </c>
      <c r="T2170" s="15">
        <f>(((J2170/60)/60)/24)+DATE(1970,1,1)</f>
        <v>42583.570138888885</v>
      </c>
      <c r="U2170" t="b">
        <f>AND(L2170,N2170)</f>
        <v>0</v>
      </c>
    </row>
    <row r="2171" spans="1:21" ht="20" customHeight="1" x14ac:dyDescent="0.35">
      <c r="A2171" s="13">
        <f>F2171/E2171</f>
        <v>1.0542</v>
      </c>
      <c r="B2171">
        <v>3825</v>
      </c>
      <c r="C2171" s="3" t="s">
        <v>3822</v>
      </c>
      <c r="D2171" s="3" t="s">
        <v>7934</v>
      </c>
      <c r="E2171" s="5">
        <v>5000</v>
      </c>
      <c r="F2171" s="5">
        <v>5271</v>
      </c>
      <c r="G2171" t="s">
        <v>8219</v>
      </c>
      <c r="H2171" t="s">
        <v>8224</v>
      </c>
      <c r="I2171" t="s">
        <v>8246</v>
      </c>
      <c r="J2171">
        <v>1434505214</v>
      </c>
      <c r="K2171">
        <v>1432690814</v>
      </c>
      <c r="L2171" t="b">
        <v>0</v>
      </c>
      <c r="M2171">
        <v>49</v>
      </c>
      <c r="N2171" t="b">
        <v>1</v>
      </c>
      <c r="O2171" t="s">
        <v>8271</v>
      </c>
      <c r="P2171" s="9">
        <f>IFERROR(F2171/M2171,"NULL")</f>
        <v>107.57142857142857</v>
      </c>
      <c r="Q2171" t="str">
        <f>LEFT(O2171,SEARCH("/",O2171,1)-1)</f>
        <v>theater</v>
      </c>
      <c r="R2171" t="str">
        <f>RIGHT(O2171,LEN(O2171)-SEARCH("/",O2171,1))</f>
        <v>plays</v>
      </c>
      <c r="S2171" s="17">
        <f>(((K2171/60)/60)/24)+DATE(1970,1,1)</f>
        <v>42151.069606481484</v>
      </c>
      <c r="T2171" s="15">
        <f>(((J2171/60)/60)/24)+DATE(1970,1,1)</f>
        <v>42172.069606481484</v>
      </c>
      <c r="U2171" t="b">
        <f>AND(L2171,N2171)</f>
        <v>0</v>
      </c>
    </row>
    <row r="2172" spans="1:21" ht="20" customHeight="1" x14ac:dyDescent="0.35">
      <c r="A2172" s="13">
        <f>F2172/E2172</f>
        <v>1.1916666666666667</v>
      </c>
      <c r="B2172">
        <v>3826</v>
      </c>
      <c r="C2172" s="3" t="s">
        <v>3823</v>
      </c>
      <c r="D2172" s="3" t="s">
        <v>7935</v>
      </c>
      <c r="E2172" s="5">
        <v>600</v>
      </c>
      <c r="F2172" s="5">
        <v>715</v>
      </c>
      <c r="G2172" t="s">
        <v>8219</v>
      </c>
      <c r="H2172" t="s">
        <v>8225</v>
      </c>
      <c r="I2172" t="s">
        <v>8247</v>
      </c>
      <c r="J2172">
        <v>1430993394</v>
      </c>
      <c r="K2172">
        <v>1428401394</v>
      </c>
      <c r="L2172" t="b">
        <v>0</v>
      </c>
      <c r="M2172">
        <v>26</v>
      </c>
      <c r="N2172" t="b">
        <v>1</v>
      </c>
      <c r="O2172" t="s">
        <v>8271</v>
      </c>
      <c r="P2172" s="9">
        <f>IFERROR(F2172/M2172,"NULL")</f>
        <v>27.5</v>
      </c>
      <c r="Q2172" t="str">
        <f>LEFT(O2172,SEARCH("/",O2172,1)-1)</f>
        <v>theater</v>
      </c>
      <c r="R2172" t="str">
        <f>RIGHT(O2172,LEN(O2172)-SEARCH("/",O2172,1))</f>
        <v>plays</v>
      </c>
      <c r="S2172" s="17">
        <f>(((K2172/60)/60)/24)+DATE(1970,1,1)</f>
        <v>42101.423541666663</v>
      </c>
      <c r="T2172" s="15">
        <f>(((J2172/60)/60)/24)+DATE(1970,1,1)</f>
        <v>42131.423541666663</v>
      </c>
      <c r="U2172" t="b">
        <f>AND(L2172,N2172)</f>
        <v>0</v>
      </c>
    </row>
    <row r="2173" spans="1:21" ht="20" customHeight="1" x14ac:dyDescent="0.35">
      <c r="A2173" s="13">
        <f>F2173/E2173</f>
        <v>1.5266666666666666</v>
      </c>
      <c r="B2173">
        <v>3827</v>
      </c>
      <c r="C2173" s="3" t="s">
        <v>3824</v>
      </c>
      <c r="D2173" s="3" t="s">
        <v>7936</v>
      </c>
      <c r="E2173" s="5">
        <v>3000</v>
      </c>
      <c r="F2173" s="5">
        <v>4580</v>
      </c>
      <c r="G2173" t="s">
        <v>8219</v>
      </c>
      <c r="H2173" t="s">
        <v>8225</v>
      </c>
      <c r="I2173" t="s">
        <v>8247</v>
      </c>
      <c r="J2173">
        <v>1427414400</v>
      </c>
      <c r="K2173">
        <v>1422656201</v>
      </c>
      <c r="L2173" t="b">
        <v>0</v>
      </c>
      <c r="M2173">
        <v>65</v>
      </c>
      <c r="N2173" t="b">
        <v>1</v>
      </c>
      <c r="O2173" t="s">
        <v>8271</v>
      </c>
      <c r="P2173" s="9">
        <f>IFERROR(F2173/M2173,"NULL")</f>
        <v>70.461538461538467</v>
      </c>
      <c r="Q2173" t="str">
        <f>LEFT(O2173,SEARCH("/",O2173,1)-1)</f>
        <v>theater</v>
      </c>
      <c r="R2173" t="str">
        <f>RIGHT(O2173,LEN(O2173)-SEARCH("/",O2173,1))</f>
        <v>plays</v>
      </c>
      <c r="S2173" s="17">
        <f>(((K2173/60)/60)/24)+DATE(1970,1,1)</f>
        <v>42034.928252314814</v>
      </c>
      <c r="T2173" s="15">
        <f>(((J2173/60)/60)/24)+DATE(1970,1,1)</f>
        <v>42090</v>
      </c>
      <c r="U2173" t="b">
        <f>AND(L2173,N2173)</f>
        <v>0</v>
      </c>
    </row>
    <row r="2174" spans="1:21" ht="20" customHeight="1" x14ac:dyDescent="0.35">
      <c r="A2174" s="13">
        <f>F2174/E2174</f>
        <v>1</v>
      </c>
      <c r="B2174">
        <v>3828</v>
      </c>
      <c r="C2174" s="3" t="s">
        <v>3825</v>
      </c>
      <c r="D2174" s="3" t="s">
        <v>7937</v>
      </c>
      <c r="E2174" s="5">
        <v>5000</v>
      </c>
      <c r="F2174" s="5">
        <v>5000</v>
      </c>
      <c r="G2174" t="s">
        <v>8219</v>
      </c>
      <c r="H2174" t="s">
        <v>8224</v>
      </c>
      <c r="I2174" t="s">
        <v>8246</v>
      </c>
      <c r="J2174">
        <v>1420033187</v>
      </c>
      <c r="K2174">
        <v>1414845587</v>
      </c>
      <c r="L2174" t="b">
        <v>0</v>
      </c>
      <c r="M2174">
        <v>28</v>
      </c>
      <c r="N2174" t="b">
        <v>1</v>
      </c>
      <c r="O2174" t="s">
        <v>8271</v>
      </c>
      <c r="P2174" s="9">
        <f>IFERROR(F2174/M2174,"NULL")</f>
        <v>178.57142857142858</v>
      </c>
      <c r="Q2174" t="str">
        <f>LEFT(O2174,SEARCH("/",O2174,1)-1)</f>
        <v>theater</v>
      </c>
      <c r="R2174" t="str">
        <f>RIGHT(O2174,LEN(O2174)-SEARCH("/",O2174,1))</f>
        <v>plays</v>
      </c>
      <c r="S2174" s="17">
        <f>(((K2174/60)/60)/24)+DATE(1970,1,1)</f>
        <v>41944.527627314819</v>
      </c>
      <c r="T2174" s="15">
        <f>(((J2174/60)/60)/24)+DATE(1970,1,1)</f>
        <v>42004.569293981483</v>
      </c>
      <c r="U2174" t="b">
        <f>AND(L2174,N2174)</f>
        <v>0</v>
      </c>
    </row>
    <row r="2175" spans="1:21" ht="20" customHeight="1" x14ac:dyDescent="0.35">
      <c r="A2175" s="13">
        <f>F2175/E2175</f>
        <v>1.002</v>
      </c>
      <c r="B2175">
        <v>3829</v>
      </c>
      <c r="C2175" s="3" t="s">
        <v>3826</v>
      </c>
      <c r="D2175" s="3" t="s">
        <v>7938</v>
      </c>
      <c r="E2175" s="5">
        <v>500</v>
      </c>
      <c r="F2175" s="5">
        <v>501</v>
      </c>
      <c r="G2175" t="s">
        <v>8219</v>
      </c>
      <c r="H2175" t="s">
        <v>8224</v>
      </c>
      <c r="I2175" t="s">
        <v>8246</v>
      </c>
      <c r="J2175">
        <v>1472676371</v>
      </c>
      <c r="K2175">
        <v>1470948371</v>
      </c>
      <c r="L2175" t="b">
        <v>0</v>
      </c>
      <c r="M2175">
        <v>8</v>
      </c>
      <c r="N2175" t="b">
        <v>1</v>
      </c>
      <c r="O2175" t="s">
        <v>8271</v>
      </c>
      <c r="P2175" s="9">
        <f>IFERROR(F2175/M2175,"NULL")</f>
        <v>62.625</v>
      </c>
      <c r="Q2175" t="str">
        <f>LEFT(O2175,SEARCH("/",O2175,1)-1)</f>
        <v>theater</v>
      </c>
      <c r="R2175" t="str">
        <f>RIGHT(O2175,LEN(O2175)-SEARCH("/",O2175,1))</f>
        <v>plays</v>
      </c>
      <c r="S2175" s="17">
        <f>(((K2175/60)/60)/24)+DATE(1970,1,1)</f>
        <v>42593.865405092598</v>
      </c>
      <c r="T2175" s="15">
        <f>(((J2175/60)/60)/24)+DATE(1970,1,1)</f>
        <v>42613.865405092598</v>
      </c>
      <c r="U2175" t="b">
        <f>AND(L2175,N2175)</f>
        <v>0</v>
      </c>
    </row>
    <row r="2176" spans="1:21" ht="20" customHeight="1" x14ac:dyDescent="0.35">
      <c r="A2176" s="13">
        <f>F2176/E2176</f>
        <v>2.25</v>
      </c>
      <c r="B2176">
        <v>3830</v>
      </c>
      <c r="C2176" s="3" t="s">
        <v>3827</v>
      </c>
      <c r="D2176" s="3" t="s">
        <v>7939</v>
      </c>
      <c r="E2176" s="5">
        <v>100</v>
      </c>
      <c r="F2176" s="5">
        <v>225</v>
      </c>
      <c r="G2176" t="s">
        <v>8219</v>
      </c>
      <c r="H2176" t="s">
        <v>8224</v>
      </c>
      <c r="I2176" t="s">
        <v>8246</v>
      </c>
      <c r="J2176">
        <v>1464371211</v>
      </c>
      <c r="K2176">
        <v>1463161611</v>
      </c>
      <c r="L2176" t="b">
        <v>0</v>
      </c>
      <c r="M2176">
        <v>3</v>
      </c>
      <c r="N2176" t="b">
        <v>1</v>
      </c>
      <c r="O2176" t="s">
        <v>8271</v>
      </c>
      <c r="P2176" s="9">
        <f>IFERROR(F2176/M2176,"NULL")</f>
        <v>75</v>
      </c>
      <c r="Q2176" t="str">
        <f>LEFT(O2176,SEARCH("/",O2176,1)-1)</f>
        <v>theater</v>
      </c>
      <c r="R2176" t="str">
        <f>RIGHT(O2176,LEN(O2176)-SEARCH("/",O2176,1))</f>
        <v>plays</v>
      </c>
      <c r="S2176" s="17">
        <f>(((K2176/60)/60)/24)+DATE(1970,1,1)</f>
        <v>42503.740868055553</v>
      </c>
      <c r="T2176" s="15">
        <f>(((J2176/60)/60)/24)+DATE(1970,1,1)</f>
        <v>42517.740868055553</v>
      </c>
      <c r="U2176" t="b">
        <f>AND(L2176,N2176)</f>
        <v>0</v>
      </c>
    </row>
    <row r="2177" spans="1:21" ht="20" customHeight="1" x14ac:dyDescent="0.35">
      <c r="A2177" s="13">
        <f>F2177/E2177</f>
        <v>1.0602199999999999</v>
      </c>
      <c r="B2177">
        <v>3831</v>
      </c>
      <c r="C2177" s="3" t="s">
        <v>3828</v>
      </c>
      <c r="D2177" s="3" t="s">
        <v>7940</v>
      </c>
      <c r="E2177" s="5">
        <v>500</v>
      </c>
      <c r="F2177" s="5">
        <v>530.11</v>
      </c>
      <c r="G2177" t="s">
        <v>8219</v>
      </c>
      <c r="H2177" t="s">
        <v>8224</v>
      </c>
      <c r="I2177" t="s">
        <v>8246</v>
      </c>
      <c r="J2177">
        <v>1415222545</v>
      </c>
      <c r="K2177">
        <v>1413404545</v>
      </c>
      <c r="L2177" t="b">
        <v>0</v>
      </c>
      <c r="M2177">
        <v>9</v>
      </c>
      <c r="N2177" t="b">
        <v>1</v>
      </c>
      <c r="O2177" t="s">
        <v>8271</v>
      </c>
      <c r="P2177" s="9">
        <f>IFERROR(F2177/M2177,"NULL")</f>
        <v>58.901111111111113</v>
      </c>
      <c r="Q2177" t="str">
        <f>LEFT(O2177,SEARCH("/",O2177,1)-1)</f>
        <v>theater</v>
      </c>
      <c r="R2177" t="str">
        <f>RIGHT(O2177,LEN(O2177)-SEARCH("/",O2177,1))</f>
        <v>plays</v>
      </c>
      <c r="S2177" s="17">
        <f>(((K2177/60)/60)/24)+DATE(1970,1,1)</f>
        <v>41927.848900462966</v>
      </c>
      <c r="T2177" s="15">
        <f>(((J2177/60)/60)/24)+DATE(1970,1,1)</f>
        <v>41948.890567129631</v>
      </c>
      <c r="U2177" t="b">
        <f>AND(L2177,N2177)</f>
        <v>0</v>
      </c>
    </row>
    <row r="2178" spans="1:21" ht="20" customHeight="1" x14ac:dyDescent="0.35">
      <c r="A2178" s="13">
        <f>F2178/E2178</f>
        <v>1.0466666666666666</v>
      </c>
      <c r="B2178">
        <v>3832</v>
      </c>
      <c r="C2178" s="3" t="s">
        <v>3829</v>
      </c>
      <c r="D2178" s="3" t="s">
        <v>7941</v>
      </c>
      <c r="E2178" s="5">
        <v>1200</v>
      </c>
      <c r="F2178" s="5">
        <v>1256</v>
      </c>
      <c r="G2178" t="s">
        <v>8219</v>
      </c>
      <c r="H2178" t="s">
        <v>8224</v>
      </c>
      <c r="I2178" t="s">
        <v>8246</v>
      </c>
      <c r="J2178">
        <v>1455936335</v>
      </c>
      <c r="K2178">
        <v>1452048335</v>
      </c>
      <c r="L2178" t="b">
        <v>0</v>
      </c>
      <c r="M2178">
        <v>9</v>
      </c>
      <c r="N2178" t="b">
        <v>1</v>
      </c>
      <c r="O2178" t="s">
        <v>8271</v>
      </c>
      <c r="P2178" s="9">
        <f>IFERROR(F2178/M2178,"NULL")</f>
        <v>139.55555555555554</v>
      </c>
      <c r="Q2178" t="str">
        <f>LEFT(O2178,SEARCH("/",O2178,1)-1)</f>
        <v>theater</v>
      </c>
      <c r="R2178" t="str">
        <f>RIGHT(O2178,LEN(O2178)-SEARCH("/",O2178,1))</f>
        <v>plays</v>
      </c>
      <c r="S2178" s="17">
        <f>(((K2178/60)/60)/24)+DATE(1970,1,1)</f>
        <v>42375.114988425921</v>
      </c>
      <c r="T2178" s="15">
        <f>(((J2178/60)/60)/24)+DATE(1970,1,1)</f>
        <v>42420.114988425921</v>
      </c>
      <c r="U2178" t="b">
        <f>AND(L2178,N2178)</f>
        <v>0</v>
      </c>
    </row>
    <row r="2179" spans="1:21" ht="20" customHeight="1" x14ac:dyDescent="0.35">
      <c r="A2179" s="13">
        <f>F2179/E2179</f>
        <v>1.1666666666666667</v>
      </c>
      <c r="B2179">
        <v>3833</v>
      </c>
      <c r="C2179" s="3" t="s">
        <v>3830</v>
      </c>
      <c r="D2179" s="3" t="s">
        <v>7942</v>
      </c>
      <c r="E2179" s="5">
        <v>1200</v>
      </c>
      <c r="F2179" s="5">
        <v>1400</v>
      </c>
      <c r="G2179" t="s">
        <v>8219</v>
      </c>
      <c r="H2179" t="s">
        <v>8229</v>
      </c>
      <c r="I2179" t="s">
        <v>8251</v>
      </c>
      <c r="J2179">
        <v>1417460940</v>
      </c>
      <c r="K2179">
        <v>1416516972</v>
      </c>
      <c r="L2179" t="b">
        <v>0</v>
      </c>
      <c r="M2179">
        <v>20</v>
      </c>
      <c r="N2179" t="b">
        <v>1</v>
      </c>
      <c r="O2179" t="s">
        <v>8271</v>
      </c>
      <c r="P2179" s="9">
        <f>IFERROR(F2179/M2179,"NULL")</f>
        <v>70</v>
      </c>
      <c r="Q2179" t="str">
        <f>LEFT(O2179,SEARCH("/",O2179,1)-1)</f>
        <v>theater</v>
      </c>
      <c r="R2179" t="str">
        <f>RIGHT(O2179,LEN(O2179)-SEARCH("/",O2179,1))</f>
        <v>plays</v>
      </c>
      <c r="S2179" s="17">
        <f>(((K2179/60)/60)/24)+DATE(1970,1,1)</f>
        <v>41963.872361111105</v>
      </c>
      <c r="T2179" s="15">
        <f>(((J2179/60)/60)/24)+DATE(1970,1,1)</f>
        <v>41974.797916666663</v>
      </c>
      <c r="U2179" t="b">
        <f>AND(L2179,N2179)</f>
        <v>0</v>
      </c>
    </row>
    <row r="2180" spans="1:21" ht="20" customHeight="1" x14ac:dyDescent="0.35">
      <c r="A2180" s="13">
        <f>F2180/E2180</f>
        <v>1.0903333333333334</v>
      </c>
      <c r="B2180">
        <v>3834</v>
      </c>
      <c r="C2180" s="3" t="s">
        <v>3831</v>
      </c>
      <c r="D2180" s="3" t="s">
        <v>7943</v>
      </c>
      <c r="E2180" s="5">
        <v>3000</v>
      </c>
      <c r="F2180" s="5">
        <v>3271</v>
      </c>
      <c r="G2180" t="s">
        <v>8219</v>
      </c>
      <c r="H2180" t="s">
        <v>8225</v>
      </c>
      <c r="I2180" t="s">
        <v>8247</v>
      </c>
      <c r="J2180">
        <v>1434624067</v>
      </c>
      <c r="K2180">
        <v>1432032067</v>
      </c>
      <c r="L2180" t="b">
        <v>0</v>
      </c>
      <c r="M2180">
        <v>57</v>
      </c>
      <c r="N2180" t="b">
        <v>1</v>
      </c>
      <c r="O2180" t="s">
        <v>8271</v>
      </c>
      <c r="P2180" s="9">
        <f>IFERROR(F2180/M2180,"NULL")</f>
        <v>57.385964912280699</v>
      </c>
      <c r="Q2180" t="str">
        <f>LEFT(O2180,SEARCH("/",O2180,1)-1)</f>
        <v>theater</v>
      </c>
      <c r="R2180" t="str">
        <f>RIGHT(O2180,LEN(O2180)-SEARCH("/",O2180,1))</f>
        <v>plays</v>
      </c>
      <c r="S2180" s="17">
        <f>(((K2180/60)/60)/24)+DATE(1970,1,1)</f>
        <v>42143.445219907408</v>
      </c>
      <c r="T2180" s="15">
        <f>(((J2180/60)/60)/24)+DATE(1970,1,1)</f>
        <v>42173.445219907408</v>
      </c>
      <c r="U2180" t="b">
        <f>AND(L2180,N2180)</f>
        <v>0</v>
      </c>
    </row>
    <row r="2181" spans="1:21" ht="20" customHeight="1" x14ac:dyDescent="0.35">
      <c r="A2181" s="13">
        <f>F2181/E2181</f>
        <v>1.6</v>
      </c>
      <c r="B2181">
        <v>3835</v>
      </c>
      <c r="C2181" s="3" t="s">
        <v>3832</v>
      </c>
      <c r="D2181" s="3" t="s">
        <v>7944</v>
      </c>
      <c r="E2181" s="5">
        <v>200</v>
      </c>
      <c r="F2181" s="5">
        <v>320</v>
      </c>
      <c r="G2181" t="s">
        <v>8219</v>
      </c>
      <c r="H2181" t="s">
        <v>8225</v>
      </c>
      <c r="I2181" t="s">
        <v>8247</v>
      </c>
      <c r="J2181">
        <v>1461278208</v>
      </c>
      <c r="K2181">
        <v>1459463808</v>
      </c>
      <c r="L2181" t="b">
        <v>0</v>
      </c>
      <c r="M2181">
        <v>8</v>
      </c>
      <c r="N2181" t="b">
        <v>1</v>
      </c>
      <c r="O2181" t="s">
        <v>8271</v>
      </c>
      <c r="P2181" s="9">
        <f>IFERROR(F2181/M2181,"NULL")</f>
        <v>40</v>
      </c>
      <c r="Q2181" t="str">
        <f>LEFT(O2181,SEARCH("/",O2181,1)-1)</f>
        <v>theater</v>
      </c>
      <c r="R2181" t="str">
        <f>RIGHT(O2181,LEN(O2181)-SEARCH("/",O2181,1))</f>
        <v>plays</v>
      </c>
      <c r="S2181" s="17">
        <f>(((K2181/60)/60)/24)+DATE(1970,1,1)</f>
        <v>42460.94222222222</v>
      </c>
      <c r="T2181" s="15">
        <f>(((J2181/60)/60)/24)+DATE(1970,1,1)</f>
        <v>42481.94222222222</v>
      </c>
      <c r="U2181" t="b">
        <f>AND(L2181,N2181)</f>
        <v>0</v>
      </c>
    </row>
    <row r="2182" spans="1:21" ht="20" customHeight="1" x14ac:dyDescent="0.35">
      <c r="A2182" s="13">
        <f>F2182/E2182</f>
        <v>1.125</v>
      </c>
      <c r="B2182">
        <v>3836</v>
      </c>
      <c r="C2182" s="3" t="s">
        <v>3833</v>
      </c>
      <c r="D2182" s="3" t="s">
        <v>7945</v>
      </c>
      <c r="E2182" s="5">
        <v>800</v>
      </c>
      <c r="F2182" s="5">
        <v>900</v>
      </c>
      <c r="G2182" t="s">
        <v>8219</v>
      </c>
      <c r="H2182" t="s">
        <v>8224</v>
      </c>
      <c r="I2182" t="s">
        <v>8246</v>
      </c>
      <c r="J2182">
        <v>1470197340</v>
      </c>
      <c r="K2182">
        <v>1467497652</v>
      </c>
      <c r="L2182" t="b">
        <v>0</v>
      </c>
      <c r="M2182">
        <v>14</v>
      </c>
      <c r="N2182" t="b">
        <v>1</v>
      </c>
      <c r="O2182" t="s">
        <v>8271</v>
      </c>
      <c r="P2182" s="9">
        <f>IFERROR(F2182/M2182,"NULL")</f>
        <v>64.285714285714292</v>
      </c>
      <c r="Q2182" t="str">
        <f>LEFT(O2182,SEARCH("/",O2182,1)-1)</f>
        <v>theater</v>
      </c>
      <c r="R2182" t="str">
        <f>RIGHT(O2182,LEN(O2182)-SEARCH("/",O2182,1))</f>
        <v>plays</v>
      </c>
      <c r="S2182" s="17">
        <f>(((K2182/60)/60)/24)+DATE(1970,1,1)</f>
        <v>42553.926527777774</v>
      </c>
      <c r="T2182" s="15">
        <f>(((J2182/60)/60)/24)+DATE(1970,1,1)</f>
        <v>42585.172916666663</v>
      </c>
      <c r="U2182" t="b">
        <f>AND(L2182,N2182)</f>
        <v>0</v>
      </c>
    </row>
    <row r="2183" spans="1:21" ht="20" customHeight="1" x14ac:dyDescent="0.35">
      <c r="A2183" s="13">
        <f>F2183/E2183</f>
        <v>1.0209999999999999</v>
      </c>
      <c r="B2183">
        <v>3837</v>
      </c>
      <c r="C2183" s="3" t="s">
        <v>3834</v>
      </c>
      <c r="D2183" s="3" t="s">
        <v>7946</v>
      </c>
      <c r="E2183" s="5">
        <v>2000</v>
      </c>
      <c r="F2183" s="5">
        <v>2042</v>
      </c>
      <c r="G2183" t="s">
        <v>8219</v>
      </c>
      <c r="H2183" t="s">
        <v>8225</v>
      </c>
      <c r="I2183" t="s">
        <v>8247</v>
      </c>
      <c r="J2183">
        <v>1435947758</v>
      </c>
      <c r="K2183">
        <v>1432837358</v>
      </c>
      <c r="L2183" t="b">
        <v>0</v>
      </c>
      <c r="M2183">
        <v>17</v>
      </c>
      <c r="N2183" t="b">
        <v>1</v>
      </c>
      <c r="O2183" t="s">
        <v>8271</v>
      </c>
      <c r="P2183" s="9">
        <f>IFERROR(F2183/M2183,"NULL")</f>
        <v>120.11764705882354</v>
      </c>
      <c r="Q2183" t="str">
        <f>LEFT(O2183,SEARCH("/",O2183,1)-1)</f>
        <v>theater</v>
      </c>
      <c r="R2183" t="str">
        <f>RIGHT(O2183,LEN(O2183)-SEARCH("/",O2183,1))</f>
        <v>plays</v>
      </c>
      <c r="S2183" s="17">
        <f>(((K2183/60)/60)/24)+DATE(1970,1,1)</f>
        <v>42152.765717592592</v>
      </c>
      <c r="T2183" s="15">
        <f>(((J2183/60)/60)/24)+DATE(1970,1,1)</f>
        <v>42188.765717592592</v>
      </c>
      <c r="U2183" t="b">
        <f>AND(L2183,N2183)</f>
        <v>0</v>
      </c>
    </row>
    <row r="2184" spans="1:21" ht="20" customHeight="1" x14ac:dyDescent="0.35">
      <c r="A2184" s="13">
        <f>F2184/E2184</f>
        <v>1.00824</v>
      </c>
      <c r="B2184">
        <v>3838</v>
      </c>
      <c r="C2184" s="3" t="s">
        <v>3835</v>
      </c>
      <c r="D2184" s="3" t="s">
        <v>7947</v>
      </c>
      <c r="E2184" s="5">
        <v>100000</v>
      </c>
      <c r="F2184" s="5">
        <v>100824</v>
      </c>
      <c r="G2184" t="s">
        <v>8219</v>
      </c>
      <c r="H2184" t="s">
        <v>8235</v>
      </c>
      <c r="I2184" t="s">
        <v>8255</v>
      </c>
      <c r="J2184">
        <v>1432314209</v>
      </c>
      <c r="K2184">
        <v>1429722209</v>
      </c>
      <c r="L2184" t="b">
        <v>0</v>
      </c>
      <c r="M2184">
        <v>100</v>
      </c>
      <c r="N2184" t="b">
        <v>1</v>
      </c>
      <c r="O2184" t="s">
        <v>8271</v>
      </c>
      <c r="P2184" s="9">
        <f>IFERROR(F2184/M2184,"NULL")</f>
        <v>1008.24</v>
      </c>
      <c r="Q2184" t="str">
        <f>LEFT(O2184,SEARCH("/",O2184,1)-1)</f>
        <v>theater</v>
      </c>
      <c r="R2184" t="str">
        <f>RIGHT(O2184,LEN(O2184)-SEARCH("/",O2184,1))</f>
        <v>plays</v>
      </c>
      <c r="S2184" s="17">
        <f>(((K2184/60)/60)/24)+DATE(1970,1,1)</f>
        <v>42116.710752314815</v>
      </c>
      <c r="T2184" s="15">
        <f>(((J2184/60)/60)/24)+DATE(1970,1,1)</f>
        <v>42146.710752314815</v>
      </c>
      <c r="U2184" t="b">
        <f>AND(L2184,N2184)</f>
        <v>0</v>
      </c>
    </row>
    <row r="2185" spans="1:21" ht="20" customHeight="1" x14ac:dyDescent="0.35">
      <c r="A2185" s="13">
        <f>F2185/E2185</f>
        <v>1.0125</v>
      </c>
      <c r="B2185">
        <v>3839</v>
      </c>
      <c r="C2185" s="3" t="s">
        <v>3836</v>
      </c>
      <c r="D2185" s="3" t="s">
        <v>7948</v>
      </c>
      <c r="E2185" s="5">
        <v>2000</v>
      </c>
      <c r="F2185" s="5">
        <v>2025</v>
      </c>
      <c r="G2185" t="s">
        <v>8219</v>
      </c>
      <c r="H2185" t="s">
        <v>8224</v>
      </c>
      <c r="I2185" t="s">
        <v>8246</v>
      </c>
      <c r="J2185">
        <v>1438226724</v>
      </c>
      <c r="K2185">
        <v>1433042724</v>
      </c>
      <c r="L2185" t="b">
        <v>0</v>
      </c>
      <c r="M2185">
        <v>32</v>
      </c>
      <c r="N2185" t="b">
        <v>1</v>
      </c>
      <c r="O2185" t="s">
        <v>8271</v>
      </c>
      <c r="P2185" s="9">
        <f>IFERROR(F2185/M2185,"NULL")</f>
        <v>63.28125</v>
      </c>
      <c r="Q2185" t="str">
        <f>LEFT(O2185,SEARCH("/",O2185,1)-1)</f>
        <v>theater</v>
      </c>
      <c r="R2185" t="str">
        <f>RIGHT(O2185,LEN(O2185)-SEARCH("/",O2185,1))</f>
        <v>plays</v>
      </c>
      <c r="S2185" s="17">
        <f>(((K2185/60)/60)/24)+DATE(1970,1,1)</f>
        <v>42155.142638888887</v>
      </c>
      <c r="T2185" s="15">
        <f>(((J2185/60)/60)/24)+DATE(1970,1,1)</f>
        <v>42215.142638888887</v>
      </c>
      <c r="U2185" t="b">
        <f>AND(L2185,N2185)</f>
        <v>0</v>
      </c>
    </row>
    <row r="2186" spans="1:21" ht="20" customHeight="1" x14ac:dyDescent="0.35">
      <c r="A2186" s="13">
        <f>F2186/E2186</f>
        <v>65</v>
      </c>
      <c r="B2186">
        <v>3840</v>
      </c>
      <c r="C2186" s="3" t="s">
        <v>3837</v>
      </c>
      <c r="D2186" s="3" t="s">
        <v>7949</v>
      </c>
      <c r="E2186" s="5">
        <v>1</v>
      </c>
      <c r="F2186" s="5">
        <v>65</v>
      </c>
      <c r="G2186" t="s">
        <v>8219</v>
      </c>
      <c r="H2186" t="s">
        <v>8225</v>
      </c>
      <c r="I2186" t="s">
        <v>8247</v>
      </c>
      <c r="J2186">
        <v>1459180229</v>
      </c>
      <c r="K2186">
        <v>1457023829</v>
      </c>
      <c r="L2186" t="b">
        <v>0</v>
      </c>
      <c r="M2186">
        <v>3</v>
      </c>
      <c r="N2186" t="b">
        <v>1</v>
      </c>
      <c r="O2186" t="s">
        <v>8271</v>
      </c>
      <c r="P2186" s="9">
        <f>IFERROR(F2186/M2186,"NULL")</f>
        <v>21.666666666666668</v>
      </c>
      <c r="Q2186" t="str">
        <f>LEFT(O2186,SEARCH("/",O2186,1)-1)</f>
        <v>theater</v>
      </c>
      <c r="R2186" t="str">
        <f>RIGHT(O2186,LEN(O2186)-SEARCH("/",O2186,1))</f>
        <v>plays</v>
      </c>
      <c r="S2186" s="17">
        <f>(((K2186/60)/60)/24)+DATE(1970,1,1)</f>
        <v>42432.701724537037</v>
      </c>
      <c r="T2186" s="15">
        <f>(((J2186/60)/60)/24)+DATE(1970,1,1)</f>
        <v>42457.660057870366</v>
      </c>
      <c r="U2186" t="b">
        <f>AND(L2186,N2186)</f>
        <v>0</v>
      </c>
    </row>
    <row r="2187" spans="1:21" ht="20" customHeight="1" x14ac:dyDescent="0.35">
      <c r="A2187" s="13">
        <f>F2187/E2187</f>
        <v>1.0142212307692309</v>
      </c>
      <c r="B2187">
        <v>1681</v>
      </c>
      <c r="C2187" s="3" t="s">
        <v>1682</v>
      </c>
      <c r="D2187" s="3" t="s">
        <v>5791</v>
      </c>
      <c r="E2187" s="5">
        <v>65000</v>
      </c>
      <c r="F2187" s="5">
        <v>65924.38</v>
      </c>
      <c r="G2187" t="s">
        <v>8222</v>
      </c>
      <c r="H2187" t="s">
        <v>8224</v>
      </c>
      <c r="I2187" t="s">
        <v>8246</v>
      </c>
      <c r="J2187">
        <v>1490752800</v>
      </c>
      <c r="K2187">
        <v>1486522484</v>
      </c>
      <c r="L2187" t="b">
        <v>0</v>
      </c>
      <c r="M2187">
        <v>884</v>
      </c>
      <c r="N2187" t="b">
        <v>0</v>
      </c>
      <c r="O2187" t="s">
        <v>8293</v>
      </c>
      <c r="P2187" s="9">
        <f>IFERROR(F2187/M2187,"NULL")</f>
        <v>74.575090497737563</v>
      </c>
      <c r="Q2187" t="str">
        <f>LEFT(O2187,SEARCH("/",O2187,1)-1)</f>
        <v>music</v>
      </c>
      <c r="R2187" t="str">
        <f>RIGHT(O2187,LEN(O2187)-SEARCH("/",O2187,1))</f>
        <v>faith</v>
      </c>
      <c r="S2187" s="17">
        <f>(((K2187/60)/60)/24)+DATE(1970,1,1)</f>
        <v>42774.121342592596</v>
      </c>
      <c r="T2187" s="15">
        <f>(((J2187/60)/60)/24)+DATE(1970,1,1)</f>
        <v>42823.083333333328</v>
      </c>
      <c r="U2187" t="b">
        <f>AND(L2187,N2187)</f>
        <v>0</v>
      </c>
    </row>
    <row r="2188" spans="1:21" ht="20" customHeight="1" x14ac:dyDescent="0.35">
      <c r="A2188" s="13">
        <f>F2188/E2188</f>
        <v>0</v>
      </c>
      <c r="B2188">
        <v>1682</v>
      </c>
      <c r="C2188" s="3" t="s">
        <v>1683</v>
      </c>
      <c r="D2188" s="3" t="s">
        <v>5792</v>
      </c>
      <c r="E2188" s="5">
        <v>6000</v>
      </c>
      <c r="F2188" s="5">
        <v>0</v>
      </c>
      <c r="G2188" t="s">
        <v>8222</v>
      </c>
      <c r="H2188" t="s">
        <v>8224</v>
      </c>
      <c r="I2188" t="s">
        <v>8246</v>
      </c>
      <c r="J2188">
        <v>1492142860</v>
      </c>
      <c r="K2188">
        <v>1486962460</v>
      </c>
      <c r="L2188" t="b">
        <v>0</v>
      </c>
      <c r="M2188">
        <v>0</v>
      </c>
      <c r="N2188" t="b">
        <v>0</v>
      </c>
      <c r="O2188" t="s">
        <v>8293</v>
      </c>
      <c r="P2188" s="9" t="str">
        <f>IFERROR(F2188/M2188,"NULL")</f>
        <v>NULL</v>
      </c>
      <c r="Q2188" t="str">
        <f>LEFT(O2188,SEARCH("/",O2188,1)-1)</f>
        <v>music</v>
      </c>
      <c r="R2188" t="str">
        <f>RIGHT(O2188,LEN(O2188)-SEARCH("/",O2188,1))</f>
        <v>faith</v>
      </c>
      <c r="S2188" s="17">
        <f>(((K2188/60)/60)/24)+DATE(1970,1,1)</f>
        <v>42779.21365740741</v>
      </c>
      <c r="T2188" s="15">
        <f>(((J2188/60)/60)/24)+DATE(1970,1,1)</f>
        <v>42839.171990740739</v>
      </c>
      <c r="U2188" t="b">
        <f>AND(L2188,N2188)</f>
        <v>0</v>
      </c>
    </row>
    <row r="2189" spans="1:21" ht="20" customHeight="1" x14ac:dyDescent="0.35">
      <c r="A2189" s="13">
        <f>F2189/E2189</f>
        <v>0.21714285714285714</v>
      </c>
      <c r="B2189">
        <v>1683</v>
      </c>
      <c r="C2189" s="3" t="s">
        <v>1684</v>
      </c>
      <c r="D2189" s="3" t="s">
        <v>5793</v>
      </c>
      <c r="E2189" s="5">
        <v>3500</v>
      </c>
      <c r="F2189" s="5">
        <v>760</v>
      </c>
      <c r="G2189" t="s">
        <v>8222</v>
      </c>
      <c r="H2189" t="s">
        <v>8230</v>
      </c>
      <c r="I2189" t="s">
        <v>8249</v>
      </c>
      <c r="J2189">
        <v>1491590738</v>
      </c>
      <c r="K2189">
        <v>1489517138</v>
      </c>
      <c r="L2189" t="b">
        <v>0</v>
      </c>
      <c r="M2189">
        <v>10</v>
      </c>
      <c r="N2189" t="b">
        <v>0</v>
      </c>
      <c r="O2189" t="s">
        <v>8293</v>
      </c>
      <c r="P2189" s="9">
        <f>IFERROR(F2189/M2189,"NULL")</f>
        <v>76</v>
      </c>
      <c r="Q2189" t="str">
        <f>LEFT(O2189,SEARCH("/",O2189,1)-1)</f>
        <v>music</v>
      </c>
      <c r="R2189" t="str">
        <f>RIGHT(O2189,LEN(O2189)-SEARCH("/",O2189,1))</f>
        <v>faith</v>
      </c>
      <c r="S2189" s="17">
        <f>(((K2189/60)/60)/24)+DATE(1970,1,1)</f>
        <v>42808.781689814816</v>
      </c>
      <c r="T2189" s="15">
        <f>(((J2189/60)/60)/24)+DATE(1970,1,1)</f>
        <v>42832.781689814816</v>
      </c>
      <c r="U2189" t="b">
        <f>AND(L2189,N2189)</f>
        <v>0</v>
      </c>
    </row>
    <row r="2190" spans="1:21" ht="20" customHeight="1" x14ac:dyDescent="0.35">
      <c r="A2190" s="13">
        <f>F2190/E2190</f>
        <v>1.0912500000000001</v>
      </c>
      <c r="B2190">
        <v>1684</v>
      </c>
      <c r="C2190" s="3" t="s">
        <v>1685</v>
      </c>
      <c r="D2190" s="3" t="s">
        <v>5794</v>
      </c>
      <c r="E2190" s="5">
        <v>8000</v>
      </c>
      <c r="F2190" s="5">
        <v>8730</v>
      </c>
      <c r="G2190" t="s">
        <v>8222</v>
      </c>
      <c r="H2190" t="s">
        <v>8224</v>
      </c>
      <c r="I2190" t="s">
        <v>8246</v>
      </c>
      <c r="J2190">
        <v>1489775641</v>
      </c>
      <c r="K2190">
        <v>1487360041</v>
      </c>
      <c r="L2190" t="b">
        <v>0</v>
      </c>
      <c r="M2190">
        <v>101</v>
      </c>
      <c r="N2190" t="b">
        <v>0</v>
      </c>
      <c r="O2190" t="s">
        <v>8293</v>
      </c>
      <c r="P2190" s="9">
        <f>IFERROR(F2190/M2190,"NULL")</f>
        <v>86.43564356435644</v>
      </c>
      <c r="Q2190" t="str">
        <f>LEFT(O2190,SEARCH("/",O2190,1)-1)</f>
        <v>music</v>
      </c>
      <c r="R2190" t="str">
        <f>RIGHT(O2190,LEN(O2190)-SEARCH("/",O2190,1))</f>
        <v>faith</v>
      </c>
      <c r="S2190" s="17">
        <f>(((K2190/60)/60)/24)+DATE(1970,1,1)</f>
        <v>42783.815289351856</v>
      </c>
      <c r="T2190" s="15">
        <f>(((J2190/60)/60)/24)+DATE(1970,1,1)</f>
        <v>42811.773622685185</v>
      </c>
      <c r="U2190" t="b">
        <f>AND(L2190,N2190)</f>
        <v>0</v>
      </c>
    </row>
    <row r="2191" spans="1:21" ht="20" customHeight="1" x14ac:dyDescent="0.35">
      <c r="A2191" s="13">
        <f>F2191/E2191</f>
        <v>1.0285714285714285</v>
      </c>
      <c r="B2191">
        <v>1685</v>
      </c>
      <c r="C2191" s="3" t="s">
        <v>1686</v>
      </c>
      <c r="D2191" s="3" t="s">
        <v>5795</v>
      </c>
      <c r="E2191" s="5">
        <v>350</v>
      </c>
      <c r="F2191" s="5">
        <v>360</v>
      </c>
      <c r="G2191" t="s">
        <v>8222</v>
      </c>
      <c r="H2191" t="s">
        <v>8224</v>
      </c>
      <c r="I2191" t="s">
        <v>8246</v>
      </c>
      <c r="J2191">
        <v>1490331623</v>
      </c>
      <c r="K2191">
        <v>1487743223</v>
      </c>
      <c r="L2191" t="b">
        <v>0</v>
      </c>
      <c r="M2191">
        <v>15</v>
      </c>
      <c r="N2191" t="b">
        <v>0</v>
      </c>
      <c r="O2191" t="s">
        <v>8293</v>
      </c>
      <c r="P2191" s="9">
        <f>IFERROR(F2191/M2191,"NULL")</f>
        <v>24</v>
      </c>
      <c r="Q2191" t="str">
        <f>LEFT(O2191,SEARCH("/",O2191,1)-1)</f>
        <v>music</v>
      </c>
      <c r="R2191" t="str">
        <f>RIGHT(O2191,LEN(O2191)-SEARCH("/",O2191,1))</f>
        <v>faith</v>
      </c>
      <c r="S2191" s="17">
        <f>(((K2191/60)/60)/24)+DATE(1970,1,1)</f>
        <v>42788.2502662037</v>
      </c>
      <c r="T2191" s="15">
        <f>(((J2191/60)/60)/24)+DATE(1970,1,1)</f>
        <v>42818.208599537036</v>
      </c>
      <c r="U2191" t="b">
        <f>AND(L2191,N2191)</f>
        <v>0</v>
      </c>
    </row>
    <row r="2192" spans="1:21" ht="20" customHeight="1" x14ac:dyDescent="0.35">
      <c r="A2192" s="13">
        <f>F2192/E2192</f>
        <v>3.5999999999999999E-3</v>
      </c>
      <c r="B2192">
        <v>1686</v>
      </c>
      <c r="C2192" s="3" t="s">
        <v>1687</v>
      </c>
      <c r="D2192" s="3" t="s">
        <v>5796</v>
      </c>
      <c r="E2192" s="5">
        <v>5000</v>
      </c>
      <c r="F2192" s="5">
        <v>18</v>
      </c>
      <c r="G2192" t="s">
        <v>8222</v>
      </c>
      <c r="H2192" t="s">
        <v>8229</v>
      </c>
      <c r="I2192" t="s">
        <v>8251</v>
      </c>
      <c r="J2192">
        <v>1493320519</v>
      </c>
      <c r="K2192">
        <v>1488140119</v>
      </c>
      <c r="L2192" t="b">
        <v>0</v>
      </c>
      <c r="M2192">
        <v>1</v>
      </c>
      <c r="N2192" t="b">
        <v>0</v>
      </c>
      <c r="O2192" t="s">
        <v>8293</v>
      </c>
      <c r="P2192" s="9">
        <f>IFERROR(F2192/M2192,"NULL")</f>
        <v>18</v>
      </c>
      <c r="Q2192" t="str">
        <f>LEFT(O2192,SEARCH("/",O2192,1)-1)</f>
        <v>music</v>
      </c>
      <c r="R2192" t="str">
        <f>RIGHT(O2192,LEN(O2192)-SEARCH("/",O2192,1))</f>
        <v>faith</v>
      </c>
      <c r="S2192" s="17">
        <f>(((K2192/60)/60)/24)+DATE(1970,1,1)</f>
        <v>42792.843969907408</v>
      </c>
      <c r="T2192" s="15">
        <f>(((J2192/60)/60)/24)+DATE(1970,1,1)</f>
        <v>42852.802303240736</v>
      </c>
      <c r="U2192" t="b">
        <f>AND(L2192,N2192)</f>
        <v>0</v>
      </c>
    </row>
    <row r="2193" spans="1:21" ht="20" customHeight="1" x14ac:dyDescent="0.35">
      <c r="A2193" s="13">
        <f>F2193/E2193</f>
        <v>0.3125</v>
      </c>
      <c r="B2193">
        <v>1687</v>
      </c>
      <c r="C2193" s="3" t="s">
        <v>1688</v>
      </c>
      <c r="D2193" s="3" t="s">
        <v>5797</v>
      </c>
      <c r="E2193" s="5">
        <v>10000</v>
      </c>
      <c r="F2193" s="5">
        <v>3125</v>
      </c>
      <c r="G2193" t="s">
        <v>8222</v>
      </c>
      <c r="H2193" t="s">
        <v>8224</v>
      </c>
      <c r="I2193" t="s">
        <v>8246</v>
      </c>
      <c r="J2193">
        <v>1491855300</v>
      </c>
      <c r="K2193">
        <v>1488935245</v>
      </c>
      <c r="L2193" t="b">
        <v>0</v>
      </c>
      <c r="M2193">
        <v>39</v>
      </c>
      <c r="N2193" t="b">
        <v>0</v>
      </c>
      <c r="O2193" t="s">
        <v>8293</v>
      </c>
      <c r="P2193" s="9">
        <f>IFERROR(F2193/M2193,"NULL")</f>
        <v>80.128205128205124</v>
      </c>
      <c r="Q2193" t="str">
        <f>LEFT(O2193,SEARCH("/",O2193,1)-1)</f>
        <v>music</v>
      </c>
      <c r="R2193" t="str">
        <f>RIGHT(O2193,LEN(O2193)-SEARCH("/",O2193,1))</f>
        <v>faith</v>
      </c>
      <c r="S2193" s="17">
        <f>(((K2193/60)/60)/24)+DATE(1970,1,1)</f>
        <v>42802.046817129631</v>
      </c>
      <c r="T2193" s="15">
        <f>(((J2193/60)/60)/24)+DATE(1970,1,1)</f>
        <v>42835.84375</v>
      </c>
      <c r="U2193" t="b">
        <f>AND(L2193,N2193)</f>
        <v>0</v>
      </c>
    </row>
    <row r="2194" spans="1:21" ht="20" customHeight="1" x14ac:dyDescent="0.35">
      <c r="A2194" s="13">
        <f>F2194/E2194</f>
        <v>0.443</v>
      </c>
      <c r="B2194">
        <v>1688</v>
      </c>
      <c r="C2194" s="3" t="s">
        <v>1689</v>
      </c>
      <c r="D2194" s="3" t="s">
        <v>5798</v>
      </c>
      <c r="E2194" s="5">
        <v>4000</v>
      </c>
      <c r="F2194" s="5">
        <v>1772</v>
      </c>
      <c r="G2194" t="s">
        <v>8222</v>
      </c>
      <c r="H2194" t="s">
        <v>8224</v>
      </c>
      <c r="I2194" t="s">
        <v>8246</v>
      </c>
      <c r="J2194">
        <v>1491738594</v>
      </c>
      <c r="K2194">
        <v>1489150194</v>
      </c>
      <c r="L2194" t="b">
        <v>0</v>
      </c>
      <c r="M2194">
        <v>7</v>
      </c>
      <c r="N2194" t="b">
        <v>0</v>
      </c>
      <c r="O2194" t="s">
        <v>8293</v>
      </c>
      <c r="P2194" s="9">
        <f>IFERROR(F2194/M2194,"NULL")</f>
        <v>253.14285714285714</v>
      </c>
      <c r="Q2194" t="str">
        <f>LEFT(O2194,SEARCH("/",O2194,1)-1)</f>
        <v>music</v>
      </c>
      <c r="R2194" t="str">
        <f>RIGHT(O2194,LEN(O2194)-SEARCH("/",O2194,1))</f>
        <v>faith</v>
      </c>
      <c r="S2194" s="17">
        <f>(((K2194/60)/60)/24)+DATE(1970,1,1)</f>
        <v>42804.534652777773</v>
      </c>
      <c r="T2194" s="15">
        <f>(((J2194/60)/60)/24)+DATE(1970,1,1)</f>
        <v>42834.492986111116</v>
      </c>
      <c r="U2194" t="b">
        <f>AND(L2194,N2194)</f>
        <v>0</v>
      </c>
    </row>
    <row r="2195" spans="1:21" ht="20" customHeight="1" x14ac:dyDescent="0.35">
      <c r="A2195" s="13">
        <f>F2195/E2195</f>
        <v>1</v>
      </c>
      <c r="B2195">
        <v>1689</v>
      </c>
      <c r="C2195" s="3" t="s">
        <v>1690</v>
      </c>
      <c r="D2195" s="3" t="s">
        <v>5799</v>
      </c>
      <c r="E2195" s="5">
        <v>2400</v>
      </c>
      <c r="F2195" s="5">
        <v>2400</v>
      </c>
      <c r="G2195" t="s">
        <v>8222</v>
      </c>
      <c r="H2195" t="s">
        <v>8224</v>
      </c>
      <c r="I2195" t="s">
        <v>8246</v>
      </c>
      <c r="J2195">
        <v>1489700230</v>
      </c>
      <c r="K2195">
        <v>1487111830</v>
      </c>
      <c r="L2195" t="b">
        <v>0</v>
      </c>
      <c r="M2195">
        <v>14</v>
      </c>
      <c r="N2195" t="b">
        <v>0</v>
      </c>
      <c r="O2195" t="s">
        <v>8293</v>
      </c>
      <c r="P2195" s="9">
        <f>IFERROR(F2195/M2195,"NULL")</f>
        <v>171.42857142857142</v>
      </c>
      <c r="Q2195" t="str">
        <f>LEFT(O2195,SEARCH("/",O2195,1)-1)</f>
        <v>music</v>
      </c>
      <c r="R2195" t="str">
        <f>RIGHT(O2195,LEN(O2195)-SEARCH("/",O2195,1))</f>
        <v>faith</v>
      </c>
      <c r="S2195" s="17">
        <f>(((K2195/60)/60)/24)+DATE(1970,1,1)</f>
        <v>42780.942476851851</v>
      </c>
      <c r="T2195" s="15">
        <f>(((J2195/60)/60)/24)+DATE(1970,1,1)</f>
        <v>42810.900810185187</v>
      </c>
      <c r="U2195" t="b">
        <f>AND(L2195,N2195)</f>
        <v>0</v>
      </c>
    </row>
    <row r="2196" spans="1:21" ht="20" customHeight="1" x14ac:dyDescent="0.35">
      <c r="A2196" s="13">
        <f>F2196/E2196</f>
        <v>0.254</v>
      </c>
      <c r="B2196">
        <v>1690</v>
      </c>
      <c r="C2196" s="3" t="s">
        <v>1691</v>
      </c>
      <c r="D2196" s="3" t="s">
        <v>5800</v>
      </c>
      <c r="E2196" s="5">
        <v>2500</v>
      </c>
      <c r="F2196" s="5">
        <v>635</v>
      </c>
      <c r="G2196" t="s">
        <v>8222</v>
      </c>
      <c r="H2196" t="s">
        <v>8224</v>
      </c>
      <c r="I2196" t="s">
        <v>8246</v>
      </c>
      <c r="J2196">
        <v>1491470442</v>
      </c>
      <c r="K2196">
        <v>1488882042</v>
      </c>
      <c r="L2196" t="b">
        <v>0</v>
      </c>
      <c r="M2196">
        <v>11</v>
      </c>
      <c r="N2196" t="b">
        <v>0</v>
      </c>
      <c r="O2196" t="s">
        <v>8293</v>
      </c>
      <c r="P2196" s="9">
        <f>IFERROR(F2196/M2196,"NULL")</f>
        <v>57.727272727272727</v>
      </c>
      <c r="Q2196" t="str">
        <f>LEFT(O2196,SEARCH("/",O2196,1)-1)</f>
        <v>music</v>
      </c>
      <c r="R2196" t="str">
        <f>RIGHT(O2196,LEN(O2196)-SEARCH("/",O2196,1))</f>
        <v>faith</v>
      </c>
      <c r="S2196" s="17">
        <f>(((K2196/60)/60)/24)+DATE(1970,1,1)</f>
        <v>42801.43104166667</v>
      </c>
      <c r="T2196" s="15">
        <f>(((J2196/60)/60)/24)+DATE(1970,1,1)</f>
        <v>42831.389374999999</v>
      </c>
      <c r="U2196" t="b">
        <f>AND(L2196,N2196)</f>
        <v>0</v>
      </c>
    </row>
    <row r="2197" spans="1:21" ht="20" customHeight="1" x14ac:dyDescent="0.35">
      <c r="A2197" s="13">
        <f>F2197/E2197</f>
        <v>0.33473333333333333</v>
      </c>
      <c r="B2197">
        <v>1691</v>
      </c>
      <c r="C2197" s="3" t="s">
        <v>1692</v>
      </c>
      <c r="D2197" s="3" t="s">
        <v>5801</v>
      </c>
      <c r="E2197" s="5">
        <v>30000</v>
      </c>
      <c r="F2197" s="5">
        <v>10042</v>
      </c>
      <c r="G2197" t="s">
        <v>8222</v>
      </c>
      <c r="H2197" t="s">
        <v>8224</v>
      </c>
      <c r="I2197" t="s">
        <v>8246</v>
      </c>
      <c r="J2197">
        <v>1491181200</v>
      </c>
      <c r="K2197">
        <v>1488387008</v>
      </c>
      <c r="L2197" t="b">
        <v>0</v>
      </c>
      <c r="M2197">
        <v>38</v>
      </c>
      <c r="N2197" t="b">
        <v>0</v>
      </c>
      <c r="O2197" t="s">
        <v>8293</v>
      </c>
      <c r="P2197" s="9">
        <f>IFERROR(F2197/M2197,"NULL")</f>
        <v>264.26315789473682</v>
      </c>
      <c r="Q2197" t="str">
        <f>LEFT(O2197,SEARCH("/",O2197,1)-1)</f>
        <v>music</v>
      </c>
      <c r="R2197" t="str">
        <f>RIGHT(O2197,LEN(O2197)-SEARCH("/",O2197,1))</f>
        <v>faith</v>
      </c>
      <c r="S2197" s="17">
        <f>(((K2197/60)/60)/24)+DATE(1970,1,1)</f>
        <v>42795.701481481476</v>
      </c>
      <c r="T2197" s="15">
        <f>(((J2197/60)/60)/24)+DATE(1970,1,1)</f>
        <v>42828.041666666672</v>
      </c>
      <c r="U2197" t="b">
        <f>AND(L2197,N2197)</f>
        <v>0</v>
      </c>
    </row>
    <row r="2198" spans="1:21" ht="20" customHeight="1" x14ac:dyDescent="0.35">
      <c r="A2198" s="13">
        <f>F2198/E2198</f>
        <v>0.47799999999999998</v>
      </c>
      <c r="B2198">
        <v>1692</v>
      </c>
      <c r="C2198" s="3" t="s">
        <v>1693</v>
      </c>
      <c r="D2198" s="3" t="s">
        <v>5802</v>
      </c>
      <c r="E2198" s="5">
        <v>5000</v>
      </c>
      <c r="F2198" s="5">
        <v>2390</v>
      </c>
      <c r="G2198" t="s">
        <v>8222</v>
      </c>
      <c r="H2198" t="s">
        <v>8224</v>
      </c>
      <c r="I2198" t="s">
        <v>8246</v>
      </c>
      <c r="J2198">
        <v>1490572740</v>
      </c>
      <c r="K2198">
        <v>1487734667</v>
      </c>
      <c r="L2198" t="b">
        <v>0</v>
      </c>
      <c r="M2198">
        <v>15</v>
      </c>
      <c r="N2198" t="b">
        <v>0</v>
      </c>
      <c r="O2198" t="s">
        <v>8293</v>
      </c>
      <c r="P2198" s="9">
        <f>IFERROR(F2198/M2198,"NULL")</f>
        <v>159.33333333333334</v>
      </c>
      <c r="Q2198" t="str">
        <f>LEFT(O2198,SEARCH("/",O2198,1)-1)</f>
        <v>music</v>
      </c>
      <c r="R2198" t="str">
        <f>RIGHT(O2198,LEN(O2198)-SEARCH("/",O2198,1))</f>
        <v>faith</v>
      </c>
      <c r="S2198" s="17">
        <f>(((K2198/60)/60)/24)+DATE(1970,1,1)</f>
        <v>42788.151238425926</v>
      </c>
      <c r="T2198" s="15">
        <f>(((J2198/60)/60)/24)+DATE(1970,1,1)</f>
        <v>42820.999305555553</v>
      </c>
      <c r="U2198" t="b">
        <f>AND(L2198,N2198)</f>
        <v>0</v>
      </c>
    </row>
    <row r="2199" spans="1:21" ht="20" customHeight="1" x14ac:dyDescent="0.35">
      <c r="A2199" s="13">
        <f>F2199/E2199</f>
        <v>9.3333333333333338E-2</v>
      </c>
      <c r="B2199">
        <v>1693</v>
      </c>
      <c r="C2199" s="3" t="s">
        <v>1694</v>
      </c>
      <c r="D2199" s="3" t="s">
        <v>5803</v>
      </c>
      <c r="E2199" s="5">
        <v>3000</v>
      </c>
      <c r="F2199" s="5">
        <v>280</v>
      </c>
      <c r="G2199" t="s">
        <v>8222</v>
      </c>
      <c r="H2199" t="s">
        <v>8225</v>
      </c>
      <c r="I2199" t="s">
        <v>8247</v>
      </c>
      <c r="J2199">
        <v>1491768000</v>
      </c>
      <c r="K2199">
        <v>1489097112</v>
      </c>
      <c r="L2199" t="b">
        <v>0</v>
      </c>
      <c r="M2199">
        <v>8</v>
      </c>
      <c r="N2199" t="b">
        <v>0</v>
      </c>
      <c r="O2199" t="s">
        <v>8293</v>
      </c>
      <c r="P2199" s="9">
        <f>IFERROR(F2199/M2199,"NULL")</f>
        <v>35</v>
      </c>
      <c r="Q2199" t="str">
        <f>LEFT(O2199,SEARCH("/",O2199,1)-1)</f>
        <v>music</v>
      </c>
      <c r="R2199" t="str">
        <f>RIGHT(O2199,LEN(O2199)-SEARCH("/",O2199,1))</f>
        <v>faith</v>
      </c>
      <c r="S2199" s="17">
        <f>(((K2199/60)/60)/24)+DATE(1970,1,1)</f>
        <v>42803.920277777783</v>
      </c>
      <c r="T2199" s="15">
        <f>(((J2199/60)/60)/24)+DATE(1970,1,1)</f>
        <v>42834.833333333328</v>
      </c>
      <c r="U2199" t="b">
        <f>AND(L2199,N2199)</f>
        <v>0</v>
      </c>
    </row>
    <row r="2200" spans="1:21" ht="20" customHeight="1" x14ac:dyDescent="0.35">
      <c r="A2200" s="13">
        <f>F2200/E2200</f>
        <v>5.0000000000000001E-4</v>
      </c>
      <c r="B2200">
        <v>1694</v>
      </c>
      <c r="C2200" s="3" t="s">
        <v>1695</v>
      </c>
      <c r="D2200" s="3" t="s">
        <v>5804</v>
      </c>
      <c r="E2200" s="5">
        <v>10000</v>
      </c>
      <c r="F2200" s="5">
        <v>5</v>
      </c>
      <c r="G2200" t="s">
        <v>8222</v>
      </c>
      <c r="H2200" t="s">
        <v>8224</v>
      </c>
      <c r="I2200" t="s">
        <v>8246</v>
      </c>
      <c r="J2200">
        <v>1490589360</v>
      </c>
      <c r="K2200">
        <v>1488038674</v>
      </c>
      <c r="L2200" t="b">
        <v>0</v>
      </c>
      <c r="M2200">
        <v>1</v>
      </c>
      <c r="N2200" t="b">
        <v>0</v>
      </c>
      <c r="O2200" t="s">
        <v>8293</v>
      </c>
      <c r="P2200" s="9">
        <f>IFERROR(F2200/M2200,"NULL")</f>
        <v>5</v>
      </c>
      <c r="Q2200" t="str">
        <f>LEFT(O2200,SEARCH("/",O2200,1)-1)</f>
        <v>music</v>
      </c>
      <c r="R2200" t="str">
        <f>RIGHT(O2200,LEN(O2200)-SEARCH("/",O2200,1))</f>
        <v>faith</v>
      </c>
      <c r="S2200" s="17">
        <f>(((K2200/60)/60)/24)+DATE(1970,1,1)</f>
        <v>42791.669837962967</v>
      </c>
      <c r="T2200" s="15">
        <f>(((J2200/60)/60)/24)+DATE(1970,1,1)</f>
        <v>42821.191666666666</v>
      </c>
      <c r="U2200" t="b">
        <f>AND(L2200,N2200)</f>
        <v>0</v>
      </c>
    </row>
    <row r="2201" spans="1:21" ht="20" customHeight="1" x14ac:dyDescent="0.35">
      <c r="A2201" s="13">
        <f>F2201/E2201</f>
        <v>0.11708333333333333</v>
      </c>
      <c r="B2201">
        <v>1695</v>
      </c>
      <c r="C2201" s="3" t="s">
        <v>1696</v>
      </c>
      <c r="D2201" s="3" t="s">
        <v>5805</v>
      </c>
      <c r="E2201" s="5">
        <v>12000</v>
      </c>
      <c r="F2201" s="5">
        <v>1405</v>
      </c>
      <c r="G2201" t="s">
        <v>8222</v>
      </c>
      <c r="H2201" t="s">
        <v>8224</v>
      </c>
      <c r="I2201" t="s">
        <v>8246</v>
      </c>
      <c r="J2201">
        <v>1491786000</v>
      </c>
      <c r="K2201">
        <v>1488847514</v>
      </c>
      <c r="L2201" t="b">
        <v>0</v>
      </c>
      <c r="M2201">
        <v>23</v>
      </c>
      <c r="N2201" t="b">
        <v>0</v>
      </c>
      <c r="O2201" t="s">
        <v>8293</v>
      </c>
      <c r="P2201" s="9">
        <f>IFERROR(F2201/M2201,"NULL")</f>
        <v>61.086956521739133</v>
      </c>
      <c r="Q2201" t="str">
        <f>LEFT(O2201,SEARCH("/",O2201,1)-1)</f>
        <v>music</v>
      </c>
      <c r="R2201" t="str">
        <f>RIGHT(O2201,LEN(O2201)-SEARCH("/",O2201,1))</f>
        <v>faith</v>
      </c>
      <c r="S2201" s="17">
        <f>(((K2201/60)/60)/24)+DATE(1970,1,1)</f>
        <v>42801.031412037039</v>
      </c>
      <c r="T2201" s="15">
        <f>(((J2201/60)/60)/24)+DATE(1970,1,1)</f>
        <v>42835.041666666672</v>
      </c>
      <c r="U2201" t="b">
        <f>AND(L2201,N2201)</f>
        <v>0</v>
      </c>
    </row>
    <row r="2202" spans="1:21" ht="20" customHeight="1" x14ac:dyDescent="0.35">
      <c r="A2202" s="13">
        <f>F2202/E2202</f>
        <v>0</v>
      </c>
      <c r="B2202">
        <v>1696</v>
      </c>
      <c r="C2202" s="3" t="s">
        <v>1697</v>
      </c>
      <c r="D2202" s="3" t="s">
        <v>5806</v>
      </c>
      <c r="E2202" s="5">
        <v>300000</v>
      </c>
      <c r="F2202" s="5">
        <v>0</v>
      </c>
      <c r="G2202" t="s">
        <v>8222</v>
      </c>
      <c r="H2202" t="s">
        <v>8224</v>
      </c>
      <c r="I2202" t="s">
        <v>8246</v>
      </c>
      <c r="J2202">
        <v>1491007211</v>
      </c>
      <c r="K2202">
        <v>1488418811</v>
      </c>
      <c r="L2202" t="b">
        <v>0</v>
      </c>
      <c r="M2202">
        <v>0</v>
      </c>
      <c r="N2202" t="b">
        <v>0</v>
      </c>
      <c r="O2202" t="s">
        <v>8293</v>
      </c>
      <c r="P2202" s="9" t="str">
        <f>IFERROR(F2202/M2202,"NULL")</f>
        <v>NULL</v>
      </c>
      <c r="Q2202" t="str">
        <f>LEFT(O2202,SEARCH("/",O2202,1)-1)</f>
        <v>music</v>
      </c>
      <c r="R2202" t="str">
        <f>RIGHT(O2202,LEN(O2202)-SEARCH("/",O2202,1))</f>
        <v>faith</v>
      </c>
      <c r="S2202" s="17">
        <f>(((K2202/60)/60)/24)+DATE(1970,1,1)</f>
        <v>42796.069571759261</v>
      </c>
      <c r="T2202" s="15">
        <f>(((J2202/60)/60)/24)+DATE(1970,1,1)</f>
        <v>42826.027905092589</v>
      </c>
      <c r="U2202" t="b">
        <f>AND(L2202,N2202)</f>
        <v>0</v>
      </c>
    </row>
    <row r="2203" spans="1:21" ht="20" customHeight="1" x14ac:dyDescent="0.35">
      <c r="A2203" s="13">
        <f>F2203/E2203</f>
        <v>0.20208000000000001</v>
      </c>
      <c r="B2203">
        <v>1697</v>
      </c>
      <c r="C2203" s="3" t="s">
        <v>1698</v>
      </c>
      <c r="D2203" s="3" t="s">
        <v>5807</v>
      </c>
      <c r="E2203" s="5">
        <v>12500</v>
      </c>
      <c r="F2203" s="5">
        <v>2526</v>
      </c>
      <c r="G2203" t="s">
        <v>8222</v>
      </c>
      <c r="H2203" t="s">
        <v>8224</v>
      </c>
      <c r="I2203" t="s">
        <v>8246</v>
      </c>
      <c r="J2203">
        <v>1491781648</v>
      </c>
      <c r="K2203">
        <v>1489193248</v>
      </c>
      <c r="L2203" t="b">
        <v>0</v>
      </c>
      <c r="M2203">
        <v>22</v>
      </c>
      <c r="N2203" t="b">
        <v>0</v>
      </c>
      <c r="O2203" t="s">
        <v>8293</v>
      </c>
      <c r="P2203" s="9">
        <f>IFERROR(F2203/M2203,"NULL")</f>
        <v>114.81818181818181</v>
      </c>
      <c r="Q2203" t="str">
        <f>LEFT(O2203,SEARCH("/",O2203,1)-1)</f>
        <v>music</v>
      </c>
      <c r="R2203" t="str">
        <f>RIGHT(O2203,LEN(O2203)-SEARCH("/",O2203,1))</f>
        <v>faith</v>
      </c>
      <c r="S2203" s="17">
        <f>(((K2203/60)/60)/24)+DATE(1970,1,1)</f>
        <v>42805.032962962956</v>
      </c>
      <c r="T2203" s="15">
        <f>(((J2203/60)/60)/24)+DATE(1970,1,1)</f>
        <v>42834.991296296299</v>
      </c>
      <c r="U2203" t="b">
        <f>AND(L2203,N2203)</f>
        <v>0</v>
      </c>
    </row>
    <row r="2204" spans="1:21" ht="20" customHeight="1" x14ac:dyDescent="0.35">
      <c r="A2204" s="13">
        <f>F2204/E2204</f>
        <v>0</v>
      </c>
      <c r="B2204">
        <v>1698</v>
      </c>
      <c r="C2204" s="3" t="s">
        <v>1699</v>
      </c>
      <c r="D2204" s="3" t="s">
        <v>5808</v>
      </c>
      <c r="E2204" s="5">
        <v>125000</v>
      </c>
      <c r="F2204" s="5">
        <v>0</v>
      </c>
      <c r="G2204" t="s">
        <v>8222</v>
      </c>
      <c r="H2204" t="s">
        <v>8224</v>
      </c>
      <c r="I2204" t="s">
        <v>8246</v>
      </c>
      <c r="J2204">
        <v>1490499180</v>
      </c>
      <c r="K2204">
        <v>1488430760</v>
      </c>
      <c r="L2204" t="b">
        <v>0</v>
      </c>
      <c r="M2204">
        <v>0</v>
      </c>
      <c r="N2204" t="b">
        <v>0</v>
      </c>
      <c r="O2204" t="s">
        <v>8293</v>
      </c>
      <c r="P2204" s="9" t="str">
        <f>IFERROR(F2204/M2204,"NULL")</f>
        <v>NULL</v>
      </c>
      <c r="Q2204" t="str">
        <f>LEFT(O2204,SEARCH("/",O2204,1)-1)</f>
        <v>music</v>
      </c>
      <c r="R2204" t="str">
        <f>RIGHT(O2204,LEN(O2204)-SEARCH("/",O2204,1))</f>
        <v>faith</v>
      </c>
      <c r="S2204" s="17">
        <f>(((K2204/60)/60)/24)+DATE(1970,1,1)</f>
        <v>42796.207870370374</v>
      </c>
      <c r="T2204" s="15">
        <f>(((J2204/60)/60)/24)+DATE(1970,1,1)</f>
        <v>42820.147916666669</v>
      </c>
      <c r="U2204" t="b">
        <f>AND(L2204,N2204)</f>
        <v>0</v>
      </c>
    </row>
    <row r="2205" spans="1:21" ht="20" customHeight="1" x14ac:dyDescent="0.35">
      <c r="A2205" s="13">
        <f>F2205/E2205</f>
        <v>4.2311459353574929E-2</v>
      </c>
      <c r="B2205">
        <v>1699</v>
      </c>
      <c r="C2205" s="3" t="s">
        <v>1700</v>
      </c>
      <c r="D2205" s="3" t="s">
        <v>5809</v>
      </c>
      <c r="E2205" s="5">
        <v>5105</v>
      </c>
      <c r="F2205" s="5">
        <v>216</v>
      </c>
      <c r="G2205" t="s">
        <v>8222</v>
      </c>
      <c r="H2205" t="s">
        <v>8224</v>
      </c>
      <c r="I2205" t="s">
        <v>8246</v>
      </c>
      <c r="J2205">
        <v>1491943445</v>
      </c>
      <c r="K2205">
        <v>1489351445</v>
      </c>
      <c r="L2205" t="b">
        <v>0</v>
      </c>
      <c r="M2205">
        <v>4</v>
      </c>
      <c r="N2205" t="b">
        <v>0</v>
      </c>
      <c r="O2205" t="s">
        <v>8293</v>
      </c>
      <c r="P2205" s="9">
        <f>IFERROR(F2205/M2205,"NULL")</f>
        <v>54</v>
      </c>
      <c r="Q2205" t="str">
        <f>LEFT(O2205,SEARCH("/",O2205,1)-1)</f>
        <v>music</v>
      </c>
      <c r="R2205" t="str">
        <f>RIGHT(O2205,LEN(O2205)-SEARCH("/",O2205,1))</f>
        <v>faith</v>
      </c>
      <c r="S2205" s="17">
        <f>(((K2205/60)/60)/24)+DATE(1970,1,1)</f>
        <v>42806.863946759258</v>
      </c>
      <c r="T2205" s="15">
        <f>(((J2205/60)/60)/24)+DATE(1970,1,1)</f>
        <v>42836.863946759258</v>
      </c>
      <c r="U2205" t="b">
        <f>AND(L2205,N2205)</f>
        <v>0</v>
      </c>
    </row>
    <row r="2206" spans="1:21" ht="20" customHeight="1" x14ac:dyDescent="0.35">
      <c r="A2206" s="13">
        <f>F2206/E2206</f>
        <v>0.2606</v>
      </c>
      <c r="B2206">
        <v>1700</v>
      </c>
      <c r="C2206" s="3" t="s">
        <v>1701</v>
      </c>
      <c r="D2206" s="3" t="s">
        <v>5810</v>
      </c>
      <c r="E2206" s="5">
        <v>20000</v>
      </c>
      <c r="F2206" s="5">
        <v>5212</v>
      </c>
      <c r="G2206" t="s">
        <v>8222</v>
      </c>
      <c r="H2206" t="s">
        <v>8224</v>
      </c>
      <c r="I2206" t="s">
        <v>8246</v>
      </c>
      <c r="J2206">
        <v>1491019200</v>
      </c>
      <c r="K2206">
        <v>1488418990</v>
      </c>
      <c r="L2206" t="b">
        <v>0</v>
      </c>
      <c r="M2206">
        <v>79</v>
      </c>
      <c r="N2206" t="b">
        <v>0</v>
      </c>
      <c r="O2206" t="s">
        <v>8293</v>
      </c>
      <c r="P2206" s="9">
        <f>IFERROR(F2206/M2206,"NULL")</f>
        <v>65.974683544303801</v>
      </c>
      <c r="Q2206" t="str">
        <f>LEFT(O2206,SEARCH("/",O2206,1)-1)</f>
        <v>music</v>
      </c>
      <c r="R2206" t="str">
        <f>RIGHT(O2206,LEN(O2206)-SEARCH("/",O2206,1))</f>
        <v>faith</v>
      </c>
      <c r="S2206" s="17">
        <f>(((K2206/60)/60)/24)+DATE(1970,1,1)</f>
        <v>42796.071643518517</v>
      </c>
      <c r="T2206" s="15">
        <f>(((J2206/60)/60)/24)+DATE(1970,1,1)</f>
        <v>42826.166666666672</v>
      </c>
      <c r="U2206" t="b">
        <f>AND(L2206,N2206)</f>
        <v>0</v>
      </c>
    </row>
    <row r="2207" spans="1:21" ht="20" customHeight="1" x14ac:dyDescent="0.35">
      <c r="A2207" s="13">
        <f>F2207/E2207</f>
        <v>0.39120962394619685</v>
      </c>
      <c r="B2207">
        <v>2321</v>
      </c>
      <c r="C2207" s="3" t="s">
        <v>2322</v>
      </c>
      <c r="D2207" s="3" t="s">
        <v>6431</v>
      </c>
      <c r="E2207" s="5">
        <v>10557</v>
      </c>
      <c r="F2207" s="5">
        <v>4130</v>
      </c>
      <c r="G2207" t="s">
        <v>8222</v>
      </c>
      <c r="H2207" t="s">
        <v>8239</v>
      </c>
      <c r="I2207" t="s">
        <v>8249</v>
      </c>
      <c r="J2207">
        <v>1491282901</v>
      </c>
      <c r="K2207">
        <v>1488694501</v>
      </c>
      <c r="L2207" t="b">
        <v>0</v>
      </c>
      <c r="M2207">
        <v>64</v>
      </c>
      <c r="N2207" t="b">
        <v>0</v>
      </c>
      <c r="O2207" t="s">
        <v>8298</v>
      </c>
      <c r="P2207" s="9">
        <f>IFERROR(F2207/M2207,"NULL")</f>
        <v>64.53125</v>
      </c>
      <c r="Q2207" t="str">
        <f>LEFT(O2207,SEARCH("/",O2207,1)-1)</f>
        <v>food</v>
      </c>
      <c r="R2207" t="str">
        <f>RIGHT(O2207,LEN(O2207)-SEARCH("/",O2207,1))</f>
        <v>small batch</v>
      </c>
      <c r="S2207" s="17">
        <f>(((K2207/60)/60)/24)+DATE(1970,1,1)</f>
        <v>42799.260428240741</v>
      </c>
      <c r="T2207" s="15">
        <f>(((J2207/60)/60)/24)+DATE(1970,1,1)</f>
        <v>42829.21876157407</v>
      </c>
      <c r="U2207" t="b">
        <f>AND(L2207,N2207)</f>
        <v>0</v>
      </c>
    </row>
    <row r="2208" spans="1:21" ht="20" customHeight="1" x14ac:dyDescent="0.35">
      <c r="A2208" s="13">
        <f>F2208/E2208</f>
        <v>3.1481481481481478E-2</v>
      </c>
      <c r="B2208">
        <v>2322</v>
      </c>
      <c r="C2208" s="3" t="s">
        <v>2323</v>
      </c>
      <c r="D2208" s="3" t="s">
        <v>6432</v>
      </c>
      <c r="E2208" s="5">
        <v>2700</v>
      </c>
      <c r="F2208" s="5">
        <v>85</v>
      </c>
      <c r="G2208" t="s">
        <v>8222</v>
      </c>
      <c r="H2208" t="s">
        <v>8224</v>
      </c>
      <c r="I2208" t="s">
        <v>8246</v>
      </c>
      <c r="J2208">
        <v>1491769769</v>
      </c>
      <c r="K2208">
        <v>1489181369</v>
      </c>
      <c r="L2208" t="b">
        <v>0</v>
      </c>
      <c r="M2208">
        <v>4</v>
      </c>
      <c r="N2208" t="b">
        <v>0</v>
      </c>
      <c r="O2208" t="s">
        <v>8298</v>
      </c>
      <c r="P2208" s="9">
        <f>IFERROR(F2208/M2208,"NULL")</f>
        <v>21.25</v>
      </c>
      <c r="Q2208" t="str">
        <f>LEFT(O2208,SEARCH("/",O2208,1)-1)</f>
        <v>food</v>
      </c>
      <c r="R2208" t="str">
        <f>RIGHT(O2208,LEN(O2208)-SEARCH("/",O2208,1))</f>
        <v>small batch</v>
      </c>
      <c r="S2208" s="17">
        <f>(((K2208/60)/60)/24)+DATE(1970,1,1)</f>
        <v>42804.895474537043</v>
      </c>
      <c r="T2208" s="15">
        <f>(((J2208/60)/60)/24)+DATE(1970,1,1)</f>
        <v>42834.853807870371</v>
      </c>
      <c r="U2208" t="b">
        <f>AND(L2208,N2208)</f>
        <v>0</v>
      </c>
    </row>
    <row r="2209" spans="1:21" ht="20" customHeight="1" x14ac:dyDescent="0.35">
      <c r="A2209" s="13">
        <f>F2209/E2209</f>
        <v>0.48</v>
      </c>
      <c r="B2209">
        <v>2323</v>
      </c>
      <c r="C2209" s="3" t="s">
        <v>2324</v>
      </c>
      <c r="D2209" s="3" t="s">
        <v>6433</v>
      </c>
      <c r="E2209" s="5">
        <v>250</v>
      </c>
      <c r="F2209" s="5">
        <v>120</v>
      </c>
      <c r="G2209" t="s">
        <v>8222</v>
      </c>
      <c r="H2209" t="s">
        <v>8224</v>
      </c>
      <c r="I2209" t="s">
        <v>8246</v>
      </c>
      <c r="J2209">
        <v>1490033247</v>
      </c>
      <c r="K2209">
        <v>1489428447</v>
      </c>
      <c r="L2209" t="b">
        <v>0</v>
      </c>
      <c r="M2209">
        <v>4</v>
      </c>
      <c r="N2209" t="b">
        <v>0</v>
      </c>
      <c r="O2209" t="s">
        <v>8298</v>
      </c>
      <c r="P2209" s="9">
        <f>IFERROR(F2209/M2209,"NULL")</f>
        <v>30</v>
      </c>
      <c r="Q2209" t="str">
        <f>LEFT(O2209,SEARCH("/",O2209,1)-1)</f>
        <v>food</v>
      </c>
      <c r="R2209" t="str">
        <f>RIGHT(O2209,LEN(O2209)-SEARCH("/",O2209,1))</f>
        <v>small batch</v>
      </c>
      <c r="S2209" s="17">
        <f>(((K2209/60)/60)/24)+DATE(1970,1,1)</f>
        <v>42807.755173611105</v>
      </c>
      <c r="T2209" s="15">
        <f>(((J2209/60)/60)/24)+DATE(1970,1,1)</f>
        <v>42814.755173611105</v>
      </c>
      <c r="U2209" t="b">
        <f>AND(L2209,N2209)</f>
        <v>0</v>
      </c>
    </row>
    <row r="2210" spans="1:21" ht="20" customHeight="1" x14ac:dyDescent="0.35">
      <c r="A2210" s="13">
        <f>F2210/E2210</f>
        <v>0.20733333333333334</v>
      </c>
      <c r="B2210">
        <v>2324</v>
      </c>
      <c r="C2210" s="3" t="s">
        <v>2325</v>
      </c>
      <c r="D2210" s="3" t="s">
        <v>6434</v>
      </c>
      <c r="E2210" s="5">
        <v>7500</v>
      </c>
      <c r="F2210" s="5">
        <v>1555</v>
      </c>
      <c r="G2210" t="s">
        <v>8222</v>
      </c>
      <c r="H2210" t="s">
        <v>8225</v>
      </c>
      <c r="I2210" t="s">
        <v>8247</v>
      </c>
      <c r="J2210">
        <v>1490559285</v>
      </c>
      <c r="K2210">
        <v>1487970885</v>
      </c>
      <c r="L2210" t="b">
        <v>0</v>
      </c>
      <c r="M2210">
        <v>61</v>
      </c>
      <c r="N2210" t="b">
        <v>0</v>
      </c>
      <c r="O2210" t="s">
        <v>8298</v>
      </c>
      <c r="P2210" s="9">
        <f>IFERROR(F2210/M2210,"NULL")</f>
        <v>25.491803278688526</v>
      </c>
      <c r="Q2210" t="str">
        <f>LEFT(O2210,SEARCH("/",O2210,1)-1)</f>
        <v>food</v>
      </c>
      <c r="R2210" t="str">
        <f>RIGHT(O2210,LEN(O2210)-SEARCH("/",O2210,1))</f>
        <v>small batch</v>
      </c>
      <c r="S2210" s="17">
        <f>(((K2210/60)/60)/24)+DATE(1970,1,1)</f>
        <v>42790.885243055556</v>
      </c>
      <c r="T2210" s="15">
        <f>(((J2210/60)/60)/24)+DATE(1970,1,1)</f>
        <v>42820.843576388885</v>
      </c>
      <c r="U2210" t="b">
        <f>AND(L2210,N2210)</f>
        <v>0</v>
      </c>
    </row>
    <row r="2211" spans="1:21" ht="20" customHeight="1" x14ac:dyDescent="0.35">
      <c r="A2211" s="13">
        <f>F2211/E2211</f>
        <v>0.08</v>
      </c>
      <c r="B2211">
        <v>2325</v>
      </c>
      <c r="C2211" s="3" t="s">
        <v>2326</v>
      </c>
      <c r="D2211" s="3" t="s">
        <v>6435</v>
      </c>
      <c r="E2211" s="5">
        <v>1000</v>
      </c>
      <c r="F2211" s="5">
        <v>80</v>
      </c>
      <c r="G2211" t="s">
        <v>8222</v>
      </c>
      <c r="H2211" t="s">
        <v>8224</v>
      </c>
      <c r="I2211" t="s">
        <v>8246</v>
      </c>
      <c r="J2211">
        <v>1490830331</v>
      </c>
      <c r="K2211">
        <v>1488241931</v>
      </c>
      <c r="L2211" t="b">
        <v>0</v>
      </c>
      <c r="M2211">
        <v>7</v>
      </c>
      <c r="N2211" t="b">
        <v>0</v>
      </c>
      <c r="O2211" t="s">
        <v>8298</v>
      </c>
      <c r="P2211" s="9">
        <f>IFERROR(F2211/M2211,"NULL")</f>
        <v>11.428571428571429</v>
      </c>
      <c r="Q2211" t="str">
        <f>LEFT(O2211,SEARCH("/",O2211,1)-1)</f>
        <v>food</v>
      </c>
      <c r="R2211" t="str">
        <f>RIGHT(O2211,LEN(O2211)-SEARCH("/",O2211,1))</f>
        <v>small batch</v>
      </c>
      <c r="S2211" s="17">
        <f>(((K2211/60)/60)/24)+DATE(1970,1,1)</f>
        <v>42794.022349537037</v>
      </c>
      <c r="T2211" s="15">
        <f>(((J2211/60)/60)/24)+DATE(1970,1,1)</f>
        <v>42823.980682870373</v>
      </c>
      <c r="U2211" t="b">
        <f>AND(L2211,N2211)</f>
        <v>0</v>
      </c>
    </row>
    <row r="2212" spans="1:21" ht="20" customHeight="1" x14ac:dyDescent="0.35">
      <c r="A2212" s="13">
        <f>F2212/E2212</f>
        <v>7.1999999999999998E-3</v>
      </c>
      <c r="B2212">
        <v>2326</v>
      </c>
      <c r="C2212" s="3" t="s">
        <v>2327</v>
      </c>
      <c r="D2212" s="3" t="s">
        <v>6436</v>
      </c>
      <c r="E2212" s="5">
        <v>15000</v>
      </c>
      <c r="F2212" s="5">
        <v>108</v>
      </c>
      <c r="G2212" t="s">
        <v>8222</v>
      </c>
      <c r="H2212" t="s">
        <v>8224</v>
      </c>
      <c r="I2212" t="s">
        <v>8246</v>
      </c>
      <c r="J2212">
        <v>1493571600</v>
      </c>
      <c r="K2212">
        <v>1489106948</v>
      </c>
      <c r="L2212" t="b">
        <v>0</v>
      </c>
      <c r="M2212">
        <v>1</v>
      </c>
      <c r="N2212" t="b">
        <v>0</v>
      </c>
      <c r="O2212" t="s">
        <v>8298</v>
      </c>
      <c r="P2212" s="9">
        <f>IFERROR(F2212/M2212,"NULL")</f>
        <v>108</v>
      </c>
      <c r="Q2212" t="str">
        <f>LEFT(O2212,SEARCH("/",O2212,1)-1)</f>
        <v>food</v>
      </c>
      <c r="R2212" t="str">
        <f>RIGHT(O2212,LEN(O2212)-SEARCH("/",O2212,1))</f>
        <v>small batch</v>
      </c>
      <c r="S2212" s="17">
        <f>(((K2212/60)/60)/24)+DATE(1970,1,1)</f>
        <v>42804.034120370372</v>
      </c>
      <c r="T2212" s="15">
        <f>(((J2212/60)/60)/24)+DATE(1970,1,1)</f>
        <v>42855.708333333328</v>
      </c>
      <c r="U2212" t="b">
        <f>AND(L2212,N2212)</f>
        <v>0</v>
      </c>
    </row>
    <row r="2213" spans="1:21" ht="20" customHeight="1" x14ac:dyDescent="0.35">
      <c r="A2213" s="13">
        <f>F2213/E2213</f>
        <v>0.46176470588235297</v>
      </c>
      <c r="B2213">
        <v>2701</v>
      </c>
      <c r="C2213" s="3" t="s">
        <v>2701</v>
      </c>
      <c r="D2213" s="3" t="s">
        <v>6811</v>
      </c>
      <c r="E2213" s="5">
        <v>3400</v>
      </c>
      <c r="F2213" s="5">
        <v>1570</v>
      </c>
      <c r="G2213" t="s">
        <v>8222</v>
      </c>
      <c r="H2213" t="s">
        <v>8241</v>
      </c>
      <c r="I2213" t="s">
        <v>8249</v>
      </c>
      <c r="J2213">
        <v>1491586534</v>
      </c>
      <c r="K2213">
        <v>1488911734</v>
      </c>
      <c r="L2213" t="b">
        <v>0</v>
      </c>
      <c r="M2213">
        <v>46</v>
      </c>
      <c r="N2213" t="b">
        <v>0</v>
      </c>
      <c r="O2213" t="s">
        <v>8303</v>
      </c>
      <c r="P2213" s="9">
        <f>IFERROR(F2213/M2213,"NULL")</f>
        <v>34.130434782608695</v>
      </c>
      <c r="Q2213" t="str">
        <f>LEFT(O2213,SEARCH("/",O2213,1)-1)</f>
        <v>theater</v>
      </c>
      <c r="R2213" t="str">
        <f>RIGHT(O2213,LEN(O2213)-SEARCH("/",O2213,1))</f>
        <v>spaces</v>
      </c>
      <c r="S2213" s="17">
        <f>(((K2213/60)/60)/24)+DATE(1970,1,1)</f>
        <v>42801.774699074071</v>
      </c>
      <c r="T2213" s="15">
        <f>(((J2213/60)/60)/24)+DATE(1970,1,1)</f>
        <v>42832.733032407406</v>
      </c>
      <c r="U2213" t="b">
        <f>AND(L2213,N2213)</f>
        <v>0</v>
      </c>
    </row>
    <row r="2214" spans="1:21" ht="20" customHeight="1" x14ac:dyDescent="0.35">
      <c r="A2214" s="13">
        <f>F2214/E2214</f>
        <v>0.34410000000000002</v>
      </c>
      <c r="B2214">
        <v>2702</v>
      </c>
      <c r="C2214" s="3" t="s">
        <v>2702</v>
      </c>
      <c r="D2214" s="3" t="s">
        <v>6812</v>
      </c>
      <c r="E2214" s="5">
        <v>10000</v>
      </c>
      <c r="F2214" s="5">
        <v>3441</v>
      </c>
      <c r="G2214" t="s">
        <v>8222</v>
      </c>
      <c r="H2214" t="s">
        <v>8224</v>
      </c>
      <c r="I2214" t="s">
        <v>8246</v>
      </c>
      <c r="J2214">
        <v>1491416077</v>
      </c>
      <c r="K2214">
        <v>1488827677</v>
      </c>
      <c r="L2214" t="b">
        <v>1</v>
      </c>
      <c r="M2214">
        <v>26</v>
      </c>
      <c r="N2214" t="b">
        <v>0</v>
      </c>
      <c r="O2214" t="s">
        <v>8303</v>
      </c>
      <c r="P2214" s="9">
        <f>IFERROR(F2214/M2214,"NULL")</f>
        <v>132.34615384615384</v>
      </c>
      <c r="Q2214" t="str">
        <f>LEFT(O2214,SEARCH("/",O2214,1)-1)</f>
        <v>theater</v>
      </c>
      <c r="R2214" t="str">
        <f>RIGHT(O2214,LEN(O2214)-SEARCH("/",O2214,1))</f>
        <v>spaces</v>
      </c>
      <c r="S2214" s="17">
        <f>(((K2214/60)/60)/24)+DATE(1970,1,1)</f>
        <v>42800.801817129628</v>
      </c>
      <c r="T2214" s="15">
        <f>(((J2214/60)/60)/24)+DATE(1970,1,1)</f>
        <v>42830.760150462964</v>
      </c>
      <c r="U2214" t="b">
        <f>AND(L2214,N2214)</f>
        <v>0</v>
      </c>
    </row>
    <row r="2215" spans="1:21" ht="20" customHeight="1" x14ac:dyDescent="0.35">
      <c r="A2215" s="13">
        <f>F2215/E2215</f>
        <v>1.0375000000000001</v>
      </c>
      <c r="B2215">
        <v>2703</v>
      </c>
      <c r="C2215" s="3" t="s">
        <v>2703</v>
      </c>
      <c r="D2215" s="3" t="s">
        <v>6813</v>
      </c>
      <c r="E2215" s="5">
        <v>40000</v>
      </c>
      <c r="F2215" s="5">
        <v>41500</v>
      </c>
      <c r="G2215" t="s">
        <v>8222</v>
      </c>
      <c r="H2215" t="s">
        <v>8238</v>
      </c>
      <c r="I2215" t="s">
        <v>8256</v>
      </c>
      <c r="J2215">
        <v>1490196830</v>
      </c>
      <c r="K2215">
        <v>1485016430</v>
      </c>
      <c r="L2215" t="b">
        <v>0</v>
      </c>
      <c r="M2215">
        <v>45</v>
      </c>
      <c r="N2215" t="b">
        <v>0</v>
      </c>
      <c r="O2215" t="s">
        <v>8303</v>
      </c>
      <c r="P2215" s="9">
        <f>IFERROR(F2215/M2215,"NULL")</f>
        <v>922.22222222222217</v>
      </c>
      <c r="Q2215" t="str">
        <f>LEFT(O2215,SEARCH("/",O2215,1)-1)</f>
        <v>theater</v>
      </c>
      <c r="R2215" t="str">
        <f>RIGHT(O2215,LEN(O2215)-SEARCH("/",O2215,1))</f>
        <v>spaces</v>
      </c>
      <c r="S2215" s="17">
        <f>(((K2215/60)/60)/24)+DATE(1970,1,1)</f>
        <v>42756.690162037034</v>
      </c>
      <c r="T2215" s="15">
        <f>(((J2215/60)/60)/24)+DATE(1970,1,1)</f>
        <v>42816.648495370369</v>
      </c>
      <c r="U2215" t="b">
        <f>AND(L2215,N2215)</f>
        <v>0</v>
      </c>
    </row>
    <row r="2216" spans="1:21" ht="20" customHeight="1" x14ac:dyDescent="0.35">
      <c r="A2216" s="13">
        <f>F2216/E2216</f>
        <v>6.0263157894736845E-2</v>
      </c>
      <c r="B2216">
        <v>2704</v>
      </c>
      <c r="C2216" s="3" t="s">
        <v>2704</v>
      </c>
      <c r="D2216" s="3" t="s">
        <v>6814</v>
      </c>
      <c r="E2216" s="5">
        <v>19000</v>
      </c>
      <c r="F2216" s="5">
        <v>1145</v>
      </c>
      <c r="G2216" t="s">
        <v>8222</v>
      </c>
      <c r="H2216" t="s">
        <v>8224</v>
      </c>
      <c r="I2216" t="s">
        <v>8246</v>
      </c>
      <c r="J2216">
        <v>1491421314</v>
      </c>
      <c r="K2216">
        <v>1487709714</v>
      </c>
      <c r="L2216" t="b">
        <v>0</v>
      </c>
      <c r="M2216">
        <v>7</v>
      </c>
      <c r="N2216" t="b">
        <v>0</v>
      </c>
      <c r="O2216" t="s">
        <v>8303</v>
      </c>
      <c r="P2216" s="9">
        <f>IFERROR(F2216/M2216,"NULL")</f>
        <v>163.57142857142858</v>
      </c>
      <c r="Q2216" t="str">
        <f>LEFT(O2216,SEARCH("/",O2216,1)-1)</f>
        <v>theater</v>
      </c>
      <c r="R2216" t="str">
        <f>RIGHT(O2216,LEN(O2216)-SEARCH("/",O2216,1))</f>
        <v>spaces</v>
      </c>
      <c r="S2216" s="17">
        <f>(((K2216/60)/60)/24)+DATE(1970,1,1)</f>
        <v>42787.862430555557</v>
      </c>
      <c r="T2216" s="15">
        <f>(((J2216/60)/60)/24)+DATE(1970,1,1)</f>
        <v>42830.820763888885</v>
      </c>
      <c r="U2216" t="b">
        <f>AND(L2216,N2216)</f>
        <v>0</v>
      </c>
    </row>
    <row r="2217" spans="1:21" ht="20" customHeight="1" x14ac:dyDescent="0.35">
      <c r="A2217" s="13">
        <f>F2217/E2217</f>
        <v>0.10539393939393939</v>
      </c>
      <c r="B2217">
        <v>2705</v>
      </c>
      <c r="C2217" s="3" t="s">
        <v>2705</v>
      </c>
      <c r="D2217" s="3" t="s">
        <v>6815</v>
      </c>
      <c r="E2217" s="5">
        <v>16500</v>
      </c>
      <c r="F2217" s="5">
        <v>1739</v>
      </c>
      <c r="G2217" t="s">
        <v>8222</v>
      </c>
      <c r="H2217" t="s">
        <v>8224</v>
      </c>
      <c r="I2217" t="s">
        <v>8246</v>
      </c>
      <c r="J2217">
        <v>1490389158</v>
      </c>
      <c r="K2217">
        <v>1486504758</v>
      </c>
      <c r="L2217" t="b">
        <v>0</v>
      </c>
      <c r="M2217">
        <v>8</v>
      </c>
      <c r="N2217" t="b">
        <v>0</v>
      </c>
      <c r="O2217" t="s">
        <v>8303</v>
      </c>
      <c r="P2217" s="9">
        <f>IFERROR(F2217/M2217,"NULL")</f>
        <v>217.375</v>
      </c>
      <c r="Q2217" t="str">
        <f>LEFT(O2217,SEARCH("/",O2217,1)-1)</f>
        <v>theater</v>
      </c>
      <c r="R2217" t="str">
        <f>RIGHT(O2217,LEN(O2217)-SEARCH("/",O2217,1))</f>
        <v>spaces</v>
      </c>
      <c r="S2217" s="17">
        <f>(((K2217/60)/60)/24)+DATE(1970,1,1)</f>
        <v>42773.916180555556</v>
      </c>
      <c r="T2217" s="15">
        <f>(((J2217/60)/60)/24)+DATE(1970,1,1)</f>
        <v>42818.874513888892</v>
      </c>
      <c r="U2217" t="b">
        <f>AND(L2217,N2217)</f>
        <v>0</v>
      </c>
    </row>
    <row r="2218" spans="1:21" ht="20" customHeight="1" x14ac:dyDescent="0.35">
      <c r="A2218" s="13">
        <f>F2218/E2218</f>
        <v>1.0860666666666667</v>
      </c>
      <c r="B2218">
        <v>3128</v>
      </c>
      <c r="C2218" s="3" t="s">
        <v>3128</v>
      </c>
      <c r="D2218" s="3" t="s">
        <v>7238</v>
      </c>
      <c r="E2218" s="5">
        <v>15000</v>
      </c>
      <c r="F2218" s="5">
        <v>16291</v>
      </c>
      <c r="G2218" t="s">
        <v>8222</v>
      </c>
      <c r="H2218" t="s">
        <v>8224</v>
      </c>
      <c r="I2218" t="s">
        <v>8246</v>
      </c>
      <c r="J2218">
        <v>1489690141</v>
      </c>
      <c r="K2218">
        <v>1487101741</v>
      </c>
      <c r="L2218" t="b">
        <v>0</v>
      </c>
      <c r="M2218">
        <v>117</v>
      </c>
      <c r="N2218" t="b">
        <v>0</v>
      </c>
      <c r="O2218" t="s">
        <v>8271</v>
      </c>
      <c r="P2218" s="9">
        <f>IFERROR(F2218/M2218,"NULL")</f>
        <v>139.23931623931625</v>
      </c>
      <c r="Q2218" t="str">
        <f>LEFT(O2218,SEARCH("/",O2218,1)-1)</f>
        <v>theater</v>
      </c>
      <c r="R2218" t="str">
        <f>RIGHT(O2218,LEN(O2218)-SEARCH("/",O2218,1))</f>
        <v>plays</v>
      </c>
      <c r="S2218" s="17">
        <f>(((K2218/60)/60)/24)+DATE(1970,1,1)</f>
        <v>42780.825706018513</v>
      </c>
      <c r="T2218" s="15">
        <f>(((J2218/60)/60)/24)+DATE(1970,1,1)</f>
        <v>42810.784039351856</v>
      </c>
      <c r="U2218" t="b">
        <f>AND(L2218,N2218)</f>
        <v>0</v>
      </c>
    </row>
    <row r="2219" spans="1:21" ht="20" customHeight="1" x14ac:dyDescent="0.35">
      <c r="A2219" s="13">
        <f>F2219/E2219</f>
        <v>8.0000000000000002E-3</v>
      </c>
      <c r="B2219">
        <v>3129</v>
      </c>
      <c r="C2219" s="3" t="s">
        <v>3129</v>
      </c>
      <c r="D2219" s="3" t="s">
        <v>7239</v>
      </c>
      <c r="E2219" s="5">
        <v>1250</v>
      </c>
      <c r="F2219" s="5">
        <v>10</v>
      </c>
      <c r="G2219" t="s">
        <v>8222</v>
      </c>
      <c r="H2219" t="s">
        <v>8224</v>
      </c>
      <c r="I2219" t="s">
        <v>8246</v>
      </c>
      <c r="J2219">
        <v>1492542819</v>
      </c>
      <c r="K2219">
        <v>1489090419</v>
      </c>
      <c r="L2219" t="b">
        <v>0</v>
      </c>
      <c r="M2219">
        <v>1</v>
      </c>
      <c r="N2219" t="b">
        <v>0</v>
      </c>
      <c r="O2219" t="s">
        <v>8271</v>
      </c>
      <c r="P2219" s="9">
        <f>IFERROR(F2219/M2219,"NULL")</f>
        <v>10</v>
      </c>
      <c r="Q2219" t="str">
        <f>LEFT(O2219,SEARCH("/",O2219,1)-1)</f>
        <v>theater</v>
      </c>
      <c r="R2219" t="str">
        <f>RIGHT(O2219,LEN(O2219)-SEARCH("/",O2219,1))</f>
        <v>plays</v>
      </c>
      <c r="S2219" s="17">
        <f>(((K2219/60)/60)/24)+DATE(1970,1,1)</f>
        <v>42803.842812499999</v>
      </c>
      <c r="T2219" s="15">
        <f>(((J2219/60)/60)/24)+DATE(1970,1,1)</f>
        <v>42843.801145833335</v>
      </c>
      <c r="U2219" t="b">
        <f>AND(L2219,N2219)</f>
        <v>0</v>
      </c>
    </row>
    <row r="2220" spans="1:21" ht="20" customHeight="1" x14ac:dyDescent="0.35">
      <c r="A2220" s="13">
        <f>F2220/E2220</f>
        <v>3.7499999999999999E-2</v>
      </c>
      <c r="B2220">
        <v>3130</v>
      </c>
      <c r="C2220" s="3" t="s">
        <v>3130</v>
      </c>
      <c r="D2220" s="3" t="s">
        <v>7240</v>
      </c>
      <c r="E2220" s="5">
        <v>10000</v>
      </c>
      <c r="F2220" s="5">
        <v>375</v>
      </c>
      <c r="G2220" t="s">
        <v>8222</v>
      </c>
      <c r="H2220" t="s">
        <v>8224</v>
      </c>
      <c r="I2220" t="s">
        <v>8246</v>
      </c>
      <c r="J2220">
        <v>1492145940</v>
      </c>
      <c r="K2220">
        <v>1489504916</v>
      </c>
      <c r="L2220" t="b">
        <v>0</v>
      </c>
      <c r="M2220">
        <v>4</v>
      </c>
      <c r="N2220" t="b">
        <v>0</v>
      </c>
      <c r="O2220" t="s">
        <v>8271</v>
      </c>
      <c r="P2220" s="9">
        <f>IFERROR(F2220/M2220,"NULL")</f>
        <v>93.75</v>
      </c>
      <c r="Q2220" t="str">
        <f>LEFT(O2220,SEARCH("/",O2220,1)-1)</f>
        <v>theater</v>
      </c>
      <c r="R2220" t="str">
        <f>RIGHT(O2220,LEN(O2220)-SEARCH("/",O2220,1))</f>
        <v>plays</v>
      </c>
      <c r="S2220" s="17">
        <f>(((K2220/60)/60)/24)+DATE(1970,1,1)</f>
        <v>42808.640231481477</v>
      </c>
      <c r="T2220" s="15">
        <f>(((J2220/60)/60)/24)+DATE(1970,1,1)</f>
        <v>42839.207638888889</v>
      </c>
      <c r="U2220" t="b">
        <f>AND(L2220,N2220)</f>
        <v>0</v>
      </c>
    </row>
    <row r="2221" spans="1:21" ht="20" customHeight="1" x14ac:dyDescent="0.35">
      <c r="A2221" s="13">
        <f>F2221/E2221</f>
        <v>0.15731707317073171</v>
      </c>
      <c r="B2221">
        <v>3131</v>
      </c>
      <c r="C2221" s="3" t="s">
        <v>3131</v>
      </c>
      <c r="D2221" s="3" t="s">
        <v>7241</v>
      </c>
      <c r="E2221" s="5">
        <v>4100</v>
      </c>
      <c r="F2221" s="5">
        <v>645</v>
      </c>
      <c r="G2221" t="s">
        <v>8222</v>
      </c>
      <c r="H2221" t="s">
        <v>8224</v>
      </c>
      <c r="I2221" t="s">
        <v>8246</v>
      </c>
      <c r="J2221">
        <v>1491656045</v>
      </c>
      <c r="K2221">
        <v>1489067645</v>
      </c>
      <c r="L2221" t="b">
        <v>0</v>
      </c>
      <c r="M2221">
        <v>12</v>
      </c>
      <c r="N2221" t="b">
        <v>0</v>
      </c>
      <c r="O2221" t="s">
        <v>8271</v>
      </c>
      <c r="P2221" s="9">
        <f>IFERROR(F2221/M2221,"NULL")</f>
        <v>53.75</v>
      </c>
      <c r="Q2221" t="str">
        <f>LEFT(O2221,SEARCH("/",O2221,1)-1)</f>
        <v>theater</v>
      </c>
      <c r="R2221" t="str">
        <f>RIGHT(O2221,LEN(O2221)-SEARCH("/",O2221,1))</f>
        <v>plays</v>
      </c>
      <c r="S2221" s="17">
        <f>(((K2221/60)/60)/24)+DATE(1970,1,1)</f>
        <v>42803.579224537039</v>
      </c>
      <c r="T2221" s="15">
        <f>(((J2221/60)/60)/24)+DATE(1970,1,1)</f>
        <v>42833.537557870368</v>
      </c>
      <c r="U2221" t="b">
        <f>AND(L2221,N2221)</f>
        <v>0</v>
      </c>
    </row>
    <row r="2222" spans="1:21" ht="20" customHeight="1" x14ac:dyDescent="0.35">
      <c r="A2222" s="13">
        <f>F2222/E2222</f>
        <v>3.3333333333333332E-4</v>
      </c>
      <c r="B2222">
        <v>3132</v>
      </c>
      <c r="C2222" s="3" t="s">
        <v>3132</v>
      </c>
      <c r="D2222" s="3" t="s">
        <v>7242</v>
      </c>
      <c r="E2222" s="5">
        <v>30000</v>
      </c>
      <c r="F2222" s="5">
        <v>10</v>
      </c>
      <c r="G2222" t="s">
        <v>8222</v>
      </c>
      <c r="H2222" t="s">
        <v>8224</v>
      </c>
      <c r="I2222" t="s">
        <v>8246</v>
      </c>
      <c r="J2222">
        <v>1492759460</v>
      </c>
      <c r="K2222">
        <v>1487579060</v>
      </c>
      <c r="L2222" t="b">
        <v>0</v>
      </c>
      <c r="M2222">
        <v>1</v>
      </c>
      <c r="N2222" t="b">
        <v>0</v>
      </c>
      <c r="O2222" t="s">
        <v>8271</v>
      </c>
      <c r="P2222" s="9">
        <f>IFERROR(F2222/M2222,"NULL")</f>
        <v>10</v>
      </c>
      <c r="Q2222" t="str">
        <f>LEFT(O2222,SEARCH("/",O2222,1)-1)</f>
        <v>theater</v>
      </c>
      <c r="R2222" t="str">
        <f>RIGHT(O2222,LEN(O2222)-SEARCH("/",O2222,1))</f>
        <v>plays</v>
      </c>
      <c r="S2222" s="17">
        <f>(((K2222/60)/60)/24)+DATE(1970,1,1)</f>
        <v>42786.350231481483</v>
      </c>
      <c r="T2222" s="15">
        <f>(((J2222/60)/60)/24)+DATE(1970,1,1)</f>
        <v>42846.308564814812</v>
      </c>
      <c r="U2222" t="b">
        <f>AND(L2222,N2222)</f>
        <v>0</v>
      </c>
    </row>
    <row r="2223" spans="1:21" ht="20" customHeight="1" x14ac:dyDescent="0.35">
      <c r="A2223" s="13">
        <f>F2223/E2223</f>
        <v>1.08</v>
      </c>
      <c r="B2223">
        <v>3133</v>
      </c>
      <c r="C2223" s="3" t="s">
        <v>3133</v>
      </c>
      <c r="D2223" s="3" t="s">
        <v>7243</v>
      </c>
      <c r="E2223" s="5">
        <v>500</v>
      </c>
      <c r="F2223" s="5">
        <v>540</v>
      </c>
      <c r="G2223" t="s">
        <v>8222</v>
      </c>
      <c r="H2223" t="s">
        <v>8225</v>
      </c>
      <c r="I2223" t="s">
        <v>8247</v>
      </c>
      <c r="J2223">
        <v>1490358834</v>
      </c>
      <c r="K2223">
        <v>1487770434</v>
      </c>
      <c r="L2223" t="b">
        <v>0</v>
      </c>
      <c r="M2223">
        <v>16</v>
      </c>
      <c r="N2223" t="b">
        <v>0</v>
      </c>
      <c r="O2223" t="s">
        <v>8271</v>
      </c>
      <c r="P2223" s="9">
        <f>IFERROR(F2223/M2223,"NULL")</f>
        <v>33.75</v>
      </c>
      <c r="Q2223" t="str">
        <f>LEFT(O2223,SEARCH("/",O2223,1)-1)</f>
        <v>theater</v>
      </c>
      <c r="R2223" t="str">
        <f>RIGHT(O2223,LEN(O2223)-SEARCH("/",O2223,1))</f>
        <v>plays</v>
      </c>
      <c r="S2223" s="17">
        <f>(((K2223/60)/60)/24)+DATE(1970,1,1)</f>
        <v>42788.565208333333</v>
      </c>
      <c r="T2223" s="15">
        <f>(((J2223/60)/60)/24)+DATE(1970,1,1)</f>
        <v>42818.523541666669</v>
      </c>
      <c r="U2223" t="b">
        <f>AND(L2223,N2223)</f>
        <v>0</v>
      </c>
    </row>
    <row r="2224" spans="1:21" ht="20" customHeight="1" x14ac:dyDescent="0.35">
      <c r="A2224" s="13">
        <f>F2224/E2224</f>
        <v>0.22500000000000001</v>
      </c>
      <c r="B2224">
        <v>3134</v>
      </c>
      <c r="C2224" s="3" t="s">
        <v>3134</v>
      </c>
      <c r="D2224" s="3" t="s">
        <v>7244</v>
      </c>
      <c r="E2224" s="5">
        <v>1000</v>
      </c>
      <c r="F2224" s="5">
        <v>225</v>
      </c>
      <c r="G2224" t="s">
        <v>8222</v>
      </c>
      <c r="H2224" t="s">
        <v>8225</v>
      </c>
      <c r="I2224" t="s">
        <v>8247</v>
      </c>
      <c r="J2224">
        <v>1490631419</v>
      </c>
      <c r="K2224">
        <v>1488820619</v>
      </c>
      <c r="L2224" t="b">
        <v>0</v>
      </c>
      <c r="M2224">
        <v>12</v>
      </c>
      <c r="N2224" t="b">
        <v>0</v>
      </c>
      <c r="O2224" t="s">
        <v>8271</v>
      </c>
      <c r="P2224" s="9">
        <f>IFERROR(F2224/M2224,"NULL")</f>
        <v>18.75</v>
      </c>
      <c r="Q2224" t="str">
        <f>LEFT(O2224,SEARCH("/",O2224,1)-1)</f>
        <v>theater</v>
      </c>
      <c r="R2224" t="str">
        <f>RIGHT(O2224,LEN(O2224)-SEARCH("/",O2224,1))</f>
        <v>plays</v>
      </c>
      <c r="S2224" s="17">
        <f>(((K2224/60)/60)/24)+DATE(1970,1,1)</f>
        <v>42800.720127314817</v>
      </c>
      <c r="T2224" s="15">
        <f>(((J2224/60)/60)/24)+DATE(1970,1,1)</f>
        <v>42821.678460648152</v>
      </c>
      <c r="U2224" t="b">
        <f>AND(L2224,N2224)</f>
        <v>0</v>
      </c>
    </row>
    <row r="2225" spans="1:21" ht="20" customHeight="1" x14ac:dyDescent="0.35">
      <c r="A2225" s="13">
        <f>F2225/E2225</f>
        <v>0.20849420849420849</v>
      </c>
      <c r="B2225">
        <v>3135</v>
      </c>
      <c r="C2225" s="3" t="s">
        <v>3135</v>
      </c>
      <c r="D2225" s="3" t="s">
        <v>7245</v>
      </c>
      <c r="E2225" s="5">
        <v>777</v>
      </c>
      <c r="F2225" s="5">
        <v>162</v>
      </c>
      <c r="G2225" t="s">
        <v>8222</v>
      </c>
      <c r="H2225" t="s">
        <v>8224</v>
      </c>
      <c r="I2225" t="s">
        <v>8246</v>
      </c>
      <c r="J2225">
        <v>1491277121</v>
      </c>
      <c r="K2225">
        <v>1489376321</v>
      </c>
      <c r="L2225" t="b">
        <v>0</v>
      </c>
      <c r="M2225">
        <v>7</v>
      </c>
      <c r="N2225" t="b">
        <v>0</v>
      </c>
      <c r="O2225" t="s">
        <v>8271</v>
      </c>
      <c r="P2225" s="9">
        <f>IFERROR(F2225/M2225,"NULL")</f>
        <v>23.142857142857142</v>
      </c>
      <c r="Q2225" t="str">
        <f>LEFT(O2225,SEARCH("/",O2225,1)-1)</f>
        <v>theater</v>
      </c>
      <c r="R2225" t="str">
        <f>RIGHT(O2225,LEN(O2225)-SEARCH("/",O2225,1))</f>
        <v>plays</v>
      </c>
      <c r="S2225" s="17">
        <f>(((K2225/60)/60)/24)+DATE(1970,1,1)</f>
        <v>42807.151863425926</v>
      </c>
      <c r="T2225" s="15">
        <f>(((J2225/60)/60)/24)+DATE(1970,1,1)</f>
        <v>42829.151863425926</v>
      </c>
      <c r="U2225" t="b">
        <f>AND(L2225,N2225)</f>
        <v>0</v>
      </c>
    </row>
    <row r="2226" spans="1:21" ht="20" customHeight="1" x14ac:dyDescent="0.35">
      <c r="A2226" s="13">
        <f>F2226/E2226</f>
        <v>1.278</v>
      </c>
      <c r="B2226">
        <v>3136</v>
      </c>
      <c r="C2226" s="3" t="s">
        <v>3136</v>
      </c>
      <c r="D2226" s="3" t="s">
        <v>7246</v>
      </c>
      <c r="E2226" s="5">
        <v>500</v>
      </c>
      <c r="F2226" s="5">
        <v>639</v>
      </c>
      <c r="G2226" t="s">
        <v>8222</v>
      </c>
      <c r="H2226" t="s">
        <v>8225</v>
      </c>
      <c r="I2226" t="s">
        <v>8247</v>
      </c>
      <c r="J2226">
        <v>1491001140</v>
      </c>
      <c r="K2226">
        <v>1487847954</v>
      </c>
      <c r="L2226" t="b">
        <v>0</v>
      </c>
      <c r="M2226">
        <v>22</v>
      </c>
      <c r="N2226" t="b">
        <v>0</v>
      </c>
      <c r="O2226" t="s">
        <v>8271</v>
      </c>
      <c r="P2226" s="9">
        <f>IFERROR(F2226/M2226,"NULL")</f>
        <v>29.045454545454547</v>
      </c>
      <c r="Q2226" t="str">
        <f>LEFT(O2226,SEARCH("/",O2226,1)-1)</f>
        <v>theater</v>
      </c>
      <c r="R2226" t="str">
        <f>RIGHT(O2226,LEN(O2226)-SEARCH("/",O2226,1))</f>
        <v>plays</v>
      </c>
      <c r="S2226" s="17">
        <f>(((K2226/60)/60)/24)+DATE(1970,1,1)</f>
        <v>42789.462430555555</v>
      </c>
      <c r="T2226" s="15">
        <f>(((J2226/60)/60)/24)+DATE(1970,1,1)</f>
        <v>42825.957638888889</v>
      </c>
      <c r="U2226" t="b">
        <f>AND(L2226,N2226)</f>
        <v>0</v>
      </c>
    </row>
    <row r="2227" spans="1:21" ht="20" customHeight="1" x14ac:dyDescent="0.35">
      <c r="A2227" s="13">
        <f>F2227/E2227</f>
        <v>3.3333333333333333E-2</v>
      </c>
      <c r="B2227">
        <v>3137</v>
      </c>
      <c r="C2227" s="3" t="s">
        <v>3137</v>
      </c>
      <c r="D2227" s="3" t="s">
        <v>7247</v>
      </c>
      <c r="E2227" s="5">
        <v>1500</v>
      </c>
      <c r="F2227" s="5">
        <v>50</v>
      </c>
      <c r="G2227" t="s">
        <v>8222</v>
      </c>
      <c r="H2227" t="s">
        <v>8224</v>
      </c>
      <c r="I2227" t="s">
        <v>8246</v>
      </c>
      <c r="J2227">
        <v>1493838720</v>
      </c>
      <c r="K2227">
        <v>1489439669</v>
      </c>
      <c r="L2227" t="b">
        <v>0</v>
      </c>
      <c r="M2227">
        <v>1</v>
      </c>
      <c r="N2227" t="b">
        <v>0</v>
      </c>
      <c r="O2227" t="s">
        <v>8271</v>
      </c>
      <c r="P2227" s="9">
        <f>IFERROR(F2227/M2227,"NULL")</f>
        <v>50</v>
      </c>
      <c r="Q2227" t="str">
        <f>LEFT(O2227,SEARCH("/",O2227,1)-1)</f>
        <v>theater</v>
      </c>
      <c r="R2227" t="str">
        <f>RIGHT(O2227,LEN(O2227)-SEARCH("/",O2227,1))</f>
        <v>plays</v>
      </c>
      <c r="S2227" s="17">
        <f>(((K2227/60)/60)/24)+DATE(1970,1,1)</f>
        <v>42807.885057870371</v>
      </c>
      <c r="T2227" s="15">
        <f>(((J2227/60)/60)/24)+DATE(1970,1,1)</f>
        <v>42858.8</v>
      </c>
      <c r="U2227" t="b">
        <f>AND(L2227,N2227)</f>
        <v>0</v>
      </c>
    </row>
    <row r="2228" spans="1:21" ht="20" customHeight="1" x14ac:dyDescent="0.35">
      <c r="A2228" s="13">
        <f>F2228/E2228</f>
        <v>0</v>
      </c>
      <c r="B2228">
        <v>3138</v>
      </c>
      <c r="C2228" s="3" t="s">
        <v>3138</v>
      </c>
      <c r="D2228" s="3" t="s">
        <v>7248</v>
      </c>
      <c r="E2228" s="5">
        <v>200</v>
      </c>
      <c r="F2228" s="5">
        <v>0</v>
      </c>
      <c r="G2228" t="s">
        <v>8222</v>
      </c>
      <c r="H2228" t="s">
        <v>8225</v>
      </c>
      <c r="I2228" t="s">
        <v>8247</v>
      </c>
      <c r="J2228">
        <v>1491233407</v>
      </c>
      <c r="K2228">
        <v>1489591807</v>
      </c>
      <c r="L2228" t="b">
        <v>0</v>
      </c>
      <c r="M2228">
        <v>0</v>
      </c>
      <c r="N2228" t="b">
        <v>0</v>
      </c>
      <c r="O2228" t="s">
        <v>8271</v>
      </c>
      <c r="P2228" s="9" t="str">
        <f>IFERROR(F2228/M2228,"NULL")</f>
        <v>NULL</v>
      </c>
      <c r="Q2228" t="str">
        <f>LEFT(O2228,SEARCH("/",O2228,1)-1)</f>
        <v>theater</v>
      </c>
      <c r="R2228" t="str">
        <f>RIGHT(O2228,LEN(O2228)-SEARCH("/",O2228,1))</f>
        <v>plays</v>
      </c>
      <c r="S2228" s="17">
        <f>(((K2228/60)/60)/24)+DATE(1970,1,1)</f>
        <v>42809.645914351851</v>
      </c>
      <c r="T2228" s="15">
        <f>(((J2228/60)/60)/24)+DATE(1970,1,1)</f>
        <v>42828.645914351851</v>
      </c>
      <c r="U2228" t="b">
        <f>AND(L2228,N2228)</f>
        <v>0</v>
      </c>
    </row>
    <row r="2229" spans="1:21" ht="20" customHeight="1" x14ac:dyDescent="0.35">
      <c r="A2229" s="13">
        <f>F2229/E2229</f>
        <v>5.3999999999999999E-2</v>
      </c>
      <c r="B2229">
        <v>3139</v>
      </c>
      <c r="C2229" s="3" t="s">
        <v>3139</v>
      </c>
      <c r="D2229" s="3" t="s">
        <v>7249</v>
      </c>
      <c r="E2229" s="5">
        <v>50000</v>
      </c>
      <c r="F2229" s="5">
        <v>2700</v>
      </c>
      <c r="G2229" t="s">
        <v>8222</v>
      </c>
      <c r="H2229" t="s">
        <v>8238</v>
      </c>
      <c r="I2229" t="s">
        <v>8256</v>
      </c>
      <c r="J2229">
        <v>1490416380</v>
      </c>
      <c r="K2229">
        <v>1487485760</v>
      </c>
      <c r="L2229" t="b">
        <v>0</v>
      </c>
      <c r="M2229">
        <v>6</v>
      </c>
      <c r="N2229" t="b">
        <v>0</v>
      </c>
      <c r="O2229" t="s">
        <v>8271</v>
      </c>
      <c r="P2229" s="9">
        <f>IFERROR(F2229/M2229,"NULL")</f>
        <v>450</v>
      </c>
      <c r="Q2229" t="str">
        <f>LEFT(O2229,SEARCH("/",O2229,1)-1)</f>
        <v>theater</v>
      </c>
      <c r="R2229" t="str">
        <f>RIGHT(O2229,LEN(O2229)-SEARCH("/",O2229,1))</f>
        <v>plays</v>
      </c>
      <c r="S2229" s="17">
        <f>(((K2229/60)/60)/24)+DATE(1970,1,1)</f>
        <v>42785.270370370374</v>
      </c>
      <c r="T2229" s="15">
        <f>(((J2229/60)/60)/24)+DATE(1970,1,1)</f>
        <v>42819.189583333333</v>
      </c>
      <c r="U2229" t="b">
        <f>AND(L2229,N2229)</f>
        <v>0</v>
      </c>
    </row>
    <row r="2230" spans="1:21" ht="20" customHeight="1" x14ac:dyDescent="0.35">
      <c r="A2230" s="13">
        <f>F2230/E2230</f>
        <v>9.5999999999999992E-3</v>
      </c>
      <c r="B2230">
        <v>3140</v>
      </c>
      <c r="C2230" s="3" t="s">
        <v>3140</v>
      </c>
      <c r="D2230" s="3" t="s">
        <v>7250</v>
      </c>
      <c r="E2230" s="5">
        <v>10000</v>
      </c>
      <c r="F2230" s="5">
        <v>96</v>
      </c>
      <c r="G2230" t="s">
        <v>8222</v>
      </c>
      <c r="H2230" t="s">
        <v>8230</v>
      </c>
      <c r="I2230" t="s">
        <v>8249</v>
      </c>
      <c r="J2230">
        <v>1491581703</v>
      </c>
      <c r="K2230">
        <v>1488993303</v>
      </c>
      <c r="L2230" t="b">
        <v>0</v>
      </c>
      <c r="M2230">
        <v>4</v>
      </c>
      <c r="N2230" t="b">
        <v>0</v>
      </c>
      <c r="O2230" t="s">
        <v>8271</v>
      </c>
      <c r="P2230" s="9">
        <f>IFERROR(F2230/M2230,"NULL")</f>
        <v>24</v>
      </c>
      <c r="Q2230" t="str">
        <f>LEFT(O2230,SEARCH("/",O2230,1)-1)</f>
        <v>theater</v>
      </c>
      <c r="R2230" t="str">
        <f>RIGHT(O2230,LEN(O2230)-SEARCH("/",O2230,1))</f>
        <v>plays</v>
      </c>
      <c r="S2230" s="17">
        <f>(((K2230/60)/60)/24)+DATE(1970,1,1)</f>
        <v>42802.718784722223</v>
      </c>
      <c r="T2230" s="15">
        <f>(((J2230/60)/60)/24)+DATE(1970,1,1)</f>
        <v>42832.677118055552</v>
      </c>
      <c r="U2230" t="b">
        <f>AND(L2230,N2230)</f>
        <v>0</v>
      </c>
    </row>
    <row r="2231" spans="1:21" ht="20" customHeight="1" x14ac:dyDescent="0.35">
      <c r="A2231" s="13">
        <f>F2231/E2231</f>
        <v>0.51600000000000001</v>
      </c>
      <c r="B2231">
        <v>3141</v>
      </c>
      <c r="C2231" s="3" t="s">
        <v>3141</v>
      </c>
      <c r="D2231" s="3" t="s">
        <v>7251</v>
      </c>
      <c r="E2231" s="5">
        <v>500</v>
      </c>
      <c r="F2231" s="5">
        <v>258</v>
      </c>
      <c r="G2231" t="s">
        <v>8222</v>
      </c>
      <c r="H2231" t="s">
        <v>8233</v>
      </c>
      <c r="I2231" t="s">
        <v>8249</v>
      </c>
      <c r="J2231">
        <v>1492372800</v>
      </c>
      <c r="K2231">
        <v>1488823488</v>
      </c>
      <c r="L2231" t="b">
        <v>0</v>
      </c>
      <c r="M2231">
        <v>8</v>
      </c>
      <c r="N2231" t="b">
        <v>0</v>
      </c>
      <c r="O2231" t="s">
        <v>8271</v>
      </c>
      <c r="P2231" s="9">
        <f>IFERROR(F2231/M2231,"NULL")</f>
        <v>32.25</v>
      </c>
      <c r="Q2231" t="str">
        <f>LEFT(O2231,SEARCH("/",O2231,1)-1)</f>
        <v>theater</v>
      </c>
      <c r="R2231" t="str">
        <f>RIGHT(O2231,LEN(O2231)-SEARCH("/",O2231,1))</f>
        <v>plays</v>
      </c>
      <c r="S2231" s="17">
        <f>(((K2231/60)/60)/24)+DATE(1970,1,1)</f>
        <v>42800.753333333334</v>
      </c>
      <c r="T2231" s="15">
        <f>(((J2231/60)/60)/24)+DATE(1970,1,1)</f>
        <v>42841.833333333328</v>
      </c>
      <c r="U2231" t="b">
        <f>AND(L2231,N2231)</f>
        <v>0</v>
      </c>
    </row>
    <row r="2232" spans="1:21" ht="20" customHeight="1" x14ac:dyDescent="0.35">
      <c r="A2232" s="13">
        <f>F2232/E2232</f>
        <v>1.6363636363636365E-2</v>
      </c>
      <c r="B2232">
        <v>3142</v>
      </c>
      <c r="C2232" s="3" t="s">
        <v>3142</v>
      </c>
      <c r="D2232" s="3" t="s">
        <v>7252</v>
      </c>
      <c r="E2232" s="5">
        <v>2750</v>
      </c>
      <c r="F2232" s="5">
        <v>45</v>
      </c>
      <c r="G2232" t="s">
        <v>8222</v>
      </c>
      <c r="H2232" t="s">
        <v>8225</v>
      </c>
      <c r="I2232" t="s">
        <v>8247</v>
      </c>
      <c r="J2232">
        <v>1489922339</v>
      </c>
      <c r="K2232">
        <v>1487333939</v>
      </c>
      <c r="L2232" t="b">
        <v>0</v>
      </c>
      <c r="M2232">
        <v>3</v>
      </c>
      <c r="N2232" t="b">
        <v>0</v>
      </c>
      <c r="O2232" t="s">
        <v>8271</v>
      </c>
      <c r="P2232" s="9">
        <f>IFERROR(F2232/M2232,"NULL")</f>
        <v>15</v>
      </c>
      <c r="Q2232" t="str">
        <f>LEFT(O2232,SEARCH("/",O2232,1)-1)</f>
        <v>theater</v>
      </c>
      <c r="R2232" t="str">
        <f>RIGHT(O2232,LEN(O2232)-SEARCH("/",O2232,1))</f>
        <v>plays</v>
      </c>
      <c r="S2232" s="17">
        <f>(((K2232/60)/60)/24)+DATE(1970,1,1)</f>
        <v>42783.513182870374</v>
      </c>
      <c r="T2232" s="15">
        <f>(((J2232/60)/60)/24)+DATE(1970,1,1)</f>
        <v>42813.471516203703</v>
      </c>
      <c r="U2232" t="b">
        <f>AND(L2232,N2232)</f>
        <v>0</v>
      </c>
    </row>
    <row r="2233" spans="1:21" ht="20" customHeight="1" x14ac:dyDescent="0.35">
      <c r="A2233" s="13">
        <f>F2233/E2233</f>
        <v>0</v>
      </c>
      <c r="B2233">
        <v>3143</v>
      </c>
      <c r="C2233" s="3" t="s">
        <v>3143</v>
      </c>
      <c r="D2233" s="3" t="s">
        <v>7253</v>
      </c>
      <c r="E2233" s="5">
        <v>700</v>
      </c>
      <c r="F2233" s="5">
        <v>0</v>
      </c>
      <c r="G2233" t="s">
        <v>8222</v>
      </c>
      <c r="H2233" t="s">
        <v>8225</v>
      </c>
      <c r="I2233" t="s">
        <v>8247</v>
      </c>
      <c r="J2233">
        <v>1491726956</v>
      </c>
      <c r="K2233">
        <v>1489480556</v>
      </c>
      <c r="L2233" t="b">
        <v>0</v>
      </c>
      <c r="M2233">
        <v>0</v>
      </c>
      <c r="N2233" t="b">
        <v>0</v>
      </c>
      <c r="O2233" t="s">
        <v>8271</v>
      </c>
      <c r="P2233" s="9" t="str">
        <f>IFERROR(F2233/M2233,"NULL")</f>
        <v>NULL</v>
      </c>
      <c r="Q2233" t="str">
        <f>LEFT(O2233,SEARCH("/",O2233,1)-1)</f>
        <v>theater</v>
      </c>
      <c r="R2233" t="str">
        <f>RIGHT(O2233,LEN(O2233)-SEARCH("/",O2233,1))</f>
        <v>plays</v>
      </c>
      <c r="S2233" s="17">
        <f>(((K2233/60)/60)/24)+DATE(1970,1,1)</f>
        <v>42808.358287037037</v>
      </c>
      <c r="T2233" s="15">
        <f>(((J2233/60)/60)/24)+DATE(1970,1,1)</f>
        <v>42834.358287037037</v>
      </c>
      <c r="U2233" t="b">
        <f>AND(L2233,N2233)</f>
        <v>0</v>
      </c>
    </row>
    <row r="2234" spans="1:21" ht="20" customHeight="1" x14ac:dyDescent="0.35">
      <c r="A2234" s="13">
        <f>F2234/E2234</f>
        <v>0.754</v>
      </c>
      <c r="B2234">
        <v>3144</v>
      </c>
      <c r="C2234" s="3" t="s">
        <v>3144</v>
      </c>
      <c r="D2234" s="3" t="s">
        <v>7254</v>
      </c>
      <c r="E2234" s="5">
        <v>10000</v>
      </c>
      <c r="F2234" s="5">
        <v>7540</v>
      </c>
      <c r="G2234" t="s">
        <v>8222</v>
      </c>
      <c r="H2234" t="s">
        <v>8224</v>
      </c>
      <c r="I2234" t="s">
        <v>8246</v>
      </c>
      <c r="J2234">
        <v>1489903200</v>
      </c>
      <c r="K2234">
        <v>1488459307</v>
      </c>
      <c r="L2234" t="b">
        <v>0</v>
      </c>
      <c r="M2234">
        <v>30</v>
      </c>
      <c r="N2234" t="b">
        <v>0</v>
      </c>
      <c r="O2234" t="s">
        <v>8271</v>
      </c>
      <c r="P2234" s="9">
        <f>IFERROR(F2234/M2234,"NULL")</f>
        <v>251.33333333333334</v>
      </c>
      <c r="Q2234" t="str">
        <f>LEFT(O2234,SEARCH("/",O2234,1)-1)</f>
        <v>theater</v>
      </c>
      <c r="R2234" t="str">
        <f>RIGHT(O2234,LEN(O2234)-SEARCH("/",O2234,1))</f>
        <v>plays</v>
      </c>
      <c r="S2234" s="17">
        <f>(((K2234/60)/60)/24)+DATE(1970,1,1)</f>
        <v>42796.538275462968</v>
      </c>
      <c r="T2234" s="15">
        <f>(((J2234/60)/60)/24)+DATE(1970,1,1)</f>
        <v>42813.25</v>
      </c>
      <c r="U2234" t="b">
        <f>AND(L2234,N2234)</f>
        <v>0</v>
      </c>
    </row>
    <row r="2235" spans="1:21" ht="20" customHeight="1" x14ac:dyDescent="0.35">
      <c r="A2235" s="13">
        <f>F2235/E2235</f>
        <v>0</v>
      </c>
      <c r="B2235">
        <v>3145</v>
      </c>
      <c r="C2235" s="3" t="s">
        <v>3145</v>
      </c>
      <c r="D2235" s="3" t="s">
        <v>7255</v>
      </c>
      <c r="E2235" s="5">
        <v>25000</v>
      </c>
      <c r="F2235" s="5">
        <v>0</v>
      </c>
      <c r="G2235" t="s">
        <v>8222</v>
      </c>
      <c r="H2235" t="s">
        <v>8224</v>
      </c>
      <c r="I2235" t="s">
        <v>8246</v>
      </c>
      <c r="J2235">
        <v>1490659134</v>
      </c>
      <c r="K2235">
        <v>1485478734</v>
      </c>
      <c r="L2235" t="b">
        <v>0</v>
      </c>
      <c r="M2235">
        <v>0</v>
      </c>
      <c r="N2235" t="b">
        <v>0</v>
      </c>
      <c r="O2235" t="s">
        <v>8271</v>
      </c>
      <c r="P2235" s="9" t="str">
        <f>IFERROR(F2235/M2235,"NULL")</f>
        <v>NULL</v>
      </c>
      <c r="Q2235" t="str">
        <f>LEFT(O2235,SEARCH("/",O2235,1)-1)</f>
        <v>theater</v>
      </c>
      <c r="R2235" t="str">
        <f>RIGHT(O2235,LEN(O2235)-SEARCH("/",O2235,1))</f>
        <v>plays</v>
      </c>
      <c r="S2235" s="17">
        <f>(((K2235/60)/60)/24)+DATE(1970,1,1)</f>
        <v>42762.040902777779</v>
      </c>
      <c r="T2235" s="15">
        <f>(((J2235/60)/60)/24)+DATE(1970,1,1)</f>
        <v>42821.999236111107</v>
      </c>
      <c r="U2235" t="b">
        <f>AND(L2235,N2235)</f>
        <v>0</v>
      </c>
    </row>
    <row r="2236" spans="1:21" ht="20" customHeight="1" x14ac:dyDescent="0.35">
      <c r="A2236" s="13">
        <f>F2236/E2236</f>
        <v>0.105</v>
      </c>
      <c r="B2236">
        <v>3146</v>
      </c>
      <c r="C2236" s="3" t="s">
        <v>3146</v>
      </c>
      <c r="D2236" s="3" t="s">
        <v>7256</v>
      </c>
      <c r="E2236" s="5">
        <v>50000</v>
      </c>
      <c r="F2236" s="5">
        <v>5250</v>
      </c>
      <c r="G2236" t="s">
        <v>8222</v>
      </c>
      <c r="H2236" t="s">
        <v>8238</v>
      </c>
      <c r="I2236" t="s">
        <v>8256</v>
      </c>
      <c r="J2236">
        <v>1492356166</v>
      </c>
      <c r="K2236">
        <v>1488471766</v>
      </c>
      <c r="L2236" t="b">
        <v>0</v>
      </c>
      <c r="M2236">
        <v>12</v>
      </c>
      <c r="N2236" t="b">
        <v>0</v>
      </c>
      <c r="O2236" t="s">
        <v>8271</v>
      </c>
      <c r="P2236" s="9">
        <f>IFERROR(F2236/M2236,"NULL")</f>
        <v>437.5</v>
      </c>
      <c r="Q2236" t="str">
        <f>LEFT(O2236,SEARCH("/",O2236,1)-1)</f>
        <v>theater</v>
      </c>
      <c r="R2236" t="str">
        <f>RIGHT(O2236,LEN(O2236)-SEARCH("/",O2236,1))</f>
        <v>plays</v>
      </c>
      <c r="S2236" s="17">
        <f>(((K2236/60)/60)/24)+DATE(1970,1,1)</f>
        <v>42796.682476851856</v>
      </c>
      <c r="T2236" s="15">
        <f>(((J2236/60)/60)/24)+DATE(1970,1,1)</f>
        <v>42841.640810185185</v>
      </c>
      <c r="U2236" t="b">
        <f>AND(L2236,N2236)</f>
        <v>0</v>
      </c>
    </row>
    <row r="2237" spans="1:21" ht="20" customHeight="1" x14ac:dyDescent="0.35">
      <c r="A2237" s="13">
        <f>F2237/E2237</f>
        <v>0</v>
      </c>
      <c r="B2237">
        <v>160</v>
      </c>
      <c r="C2237" s="3" t="s">
        <v>162</v>
      </c>
      <c r="D2237" s="3" t="s">
        <v>4270</v>
      </c>
      <c r="E2237" s="5">
        <v>5000</v>
      </c>
      <c r="F2237" s="5">
        <v>0</v>
      </c>
      <c r="G2237" t="s">
        <v>8221</v>
      </c>
      <c r="H2237" t="s">
        <v>8224</v>
      </c>
      <c r="I2237" t="s">
        <v>8246</v>
      </c>
      <c r="J2237">
        <v>1439675691</v>
      </c>
      <c r="K2237">
        <v>1434491691</v>
      </c>
      <c r="L2237" t="b">
        <v>0</v>
      </c>
      <c r="M2237">
        <v>0</v>
      </c>
      <c r="N2237" t="b">
        <v>0</v>
      </c>
      <c r="O2237" t="s">
        <v>8268</v>
      </c>
      <c r="P2237" s="9" t="str">
        <f>IFERROR(F2237/M2237,"NULL")</f>
        <v>NULL</v>
      </c>
      <c r="Q2237" t="str">
        <f>LEFT(O2237,SEARCH("/",O2237,1)-1)</f>
        <v>film &amp; video</v>
      </c>
      <c r="R2237" t="str">
        <f>RIGHT(O2237,LEN(O2237)-SEARCH("/",O2237,1))</f>
        <v>drama</v>
      </c>
      <c r="S2237" s="17">
        <f>(((K2237/60)/60)/24)+DATE(1970,1,1)</f>
        <v>42171.913090277783</v>
      </c>
      <c r="T2237" s="15">
        <f>(((J2237/60)/60)/24)+DATE(1970,1,1)</f>
        <v>42231.913090277783</v>
      </c>
      <c r="U2237" t="b">
        <f>AND(L2237,N2237)</f>
        <v>0</v>
      </c>
    </row>
    <row r="2238" spans="1:21" ht="20" customHeight="1" x14ac:dyDescent="0.35">
      <c r="A2238" s="13">
        <f>F2238/E2238</f>
        <v>1E-4</v>
      </c>
      <c r="B2238">
        <v>161</v>
      </c>
      <c r="C2238" s="3" t="s">
        <v>163</v>
      </c>
      <c r="D2238" s="3" t="s">
        <v>4271</v>
      </c>
      <c r="E2238" s="5">
        <v>50000</v>
      </c>
      <c r="F2238" s="5">
        <v>5</v>
      </c>
      <c r="G2238" t="s">
        <v>8221</v>
      </c>
      <c r="H2238" t="s">
        <v>8224</v>
      </c>
      <c r="I2238" t="s">
        <v>8246</v>
      </c>
      <c r="J2238">
        <v>1404318595</v>
      </c>
      <c r="K2238">
        <v>1401726595</v>
      </c>
      <c r="L2238" t="b">
        <v>0</v>
      </c>
      <c r="M2238">
        <v>1</v>
      </c>
      <c r="N2238" t="b">
        <v>0</v>
      </c>
      <c r="O2238" t="s">
        <v>8268</v>
      </c>
      <c r="P2238" s="9">
        <f>IFERROR(F2238/M2238,"NULL")</f>
        <v>5</v>
      </c>
      <c r="Q2238" t="str">
        <f>LEFT(O2238,SEARCH("/",O2238,1)-1)</f>
        <v>film &amp; video</v>
      </c>
      <c r="R2238" t="str">
        <f>RIGHT(O2238,LEN(O2238)-SEARCH("/",O2238,1))</f>
        <v>drama</v>
      </c>
      <c r="S2238" s="17">
        <f>(((K2238/60)/60)/24)+DATE(1970,1,1)</f>
        <v>41792.687442129631</v>
      </c>
      <c r="T2238" s="15">
        <f>(((J2238/60)/60)/24)+DATE(1970,1,1)</f>
        <v>41822.687442129631</v>
      </c>
      <c r="U2238" t="b">
        <f>AND(L2238,N2238)</f>
        <v>0</v>
      </c>
    </row>
    <row r="2239" spans="1:21" ht="20" customHeight="1" x14ac:dyDescent="0.35">
      <c r="A2239" s="13">
        <f>F2239/E2239</f>
        <v>0.15535714285714286</v>
      </c>
      <c r="B2239">
        <v>162</v>
      </c>
      <c r="C2239" s="3" t="s">
        <v>164</v>
      </c>
      <c r="D2239" s="3" t="s">
        <v>4272</v>
      </c>
      <c r="E2239" s="5">
        <v>2800</v>
      </c>
      <c r="F2239" s="5">
        <v>435</v>
      </c>
      <c r="G2239" t="s">
        <v>8221</v>
      </c>
      <c r="H2239" t="s">
        <v>8224</v>
      </c>
      <c r="I2239" t="s">
        <v>8246</v>
      </c>
      <c r="J2239">
        <v>1408232520</v>
      </c>
      <c r="K2239">
        <v>1405393356</v>
      </c>
      <c r="L2239" t="b">
        <v>0</v>
      </c>
      <c r="M2239">
        <v>10</v>
      </c>
      <c r="N2239" t="b">
        <v>0</v>
      </c>
      <c r="O2239" t="s">
        <v>8268</v>
      </c>
      <c r="P2239" s="9">
        <f>IFERROR(F2239/M2239,"NULL")</f>
        <v>43.5</v>
      </c>
      <c r="Q2239" t="str">
        <f>LEFT(O2239,SEARCH("/",O2239,1)-1)</f>
        <v>film &amp; video</v>
      </c>
      <c r="R2239" t="str">
        <f>RIGHT(O2239,LEN(O2239)-SEARCH("/",O2239,1))</f>
        <v>drama</v>
      </c>
      <c r="S2239" s="17">
        <f>(((K2239/60)/60)/24)+DATE(1970,1,1)</f>
        <v>41835.126805555556</v>
      </c>
      <c r="T2239" s="15">
        <f>(((J2239/60)/60)/24)+DATE(1970,1,1)</f>
        <v>41867.987500000003</v>
      </c>
      <c r="U2239" t="b">
        <f>AND(L2239,N2239)</f>
        <v>0</v>
      </c>
    </row>
    <row r="2240" spans="1:21" ht="20" customHeight="1" x14ac:dyDescent="0.35">
      <c r="A2240" s="13">
        <f>F2240/E2240</f>
        <v>0</v>
      </c>
      <c r="B2240">
        <v>163</v>
      </c>
      <c r="C2240" s="3" t="s">
        <v>165</v>
      </c>
      <c r="D2240" s="3" t="s">
        <v>4273</v>
      </c>
      <c r="E2240" s="5">
        <v>2000000</v>
      </c>
      <c r="F2240" s="5">
        <v>0</v>
      </c>
      <c r="G2240" t="s">
        <v>8221</v>
      </c>
      <c r="H2240" t="s">
        <v>8224</v>
      </c>
      <c r="I2240" t="s">
        <v>8246</v>
      </c>
      <c r="J2240">
        <v>1443657600</v>
      </c>
      <c r="K2240">
        <v>1440716654</v>
      </c>
      <c r="L2240" t="b">
        <v>0</v>
      </c>
      <c r="M2240">
        <v>0</v>
      </c>
      <c r="N2240" t="b">
        <v>0</v>
      </c>
      <c r="O2240" t="s">
        <v>8268</v>
      </c>
      <c r="P2240" s="9" t="str">
        <f>IFERROR(F2240/M2240,"NULL")</f>
        <v>NULL</v>
      </c>
      <c r="Q2240" t="str">
        <f>LEFT(O2240,SEARCH("/",O2240,1)-1)</f>
        <v>film &amp; video</v>
      </c>
      <c r="R2240" t="str">
        <f>RIGHT(O2240,LEN(O2240)-SEARCH("/",O2240,1))</f>
        <v>drama</v>
      </c>
      <c r="S2240" s="17">
        <f>(((K2240/60)/60)/24)+DATE(1970,1,1)</f>
        <v>42243.961273148147</v>
      </c>
      <c r="T2240" s="15">
        <f>(((J2240/60)/60)/24)+DATE(1970,1,1)</f>
        <v>42278</v>
      </c>
      <c r="U2240" t="b">
        <f>AND(L2240,N2240)</f>
        <v>0</v>
      </c>
    </row>
    <row r="2241" spans="1:21" ht="20" customHeight="1" x14ac:dyDescent="0.35">
      <c r="A2241" s="13">
        <f>F2241/E2241</f>
        <v>5.3333333333333332E-3</v>
      </c>
      <c r="B2241">
        <v>164</v>
      </c>
      <c r="C2241" s="3" t="s">
        <v>166</v>
      </c>
      <c r="D2241" s="3" t="s">
        <v>4274</v>
      </c>
      <c r="E2241" s="5">
        <v>120000</v>
      </c>
      <c r="F2241" s="5">
        <v>640</v>
      </c>
      <c r="G2241" t="s">
        <v>8221</v>
      </c>
      <c r="H2241" t="s">
        <v>8224</v>
      </c>
      <c r="I2241" t="s">
        <v>8246</v>
      </c>
      <c r="J2241">
        <v>1411150701</v>
      </c>
      <c r="K2241">
        <v>1405966701</v>
      </c>
      <c r="L2241" t="b">
        <v>0</v>
      </c>
      <c r="M2241">
        <v>7</v>
      </c>
      <c r="N2241" t="b">
        <v>0</v>
      </c>
      <c r="O2241" t="s">
        <v>8268</v>
      </c>
      <c r="P2241" s="9">
        <f>IFERROR(F2241/M2241,"NULL")</f>
        <v>91.428571428571431</v>
      </c>
      <c r="Q2241" t="str">
        <f>LEFT(O2241,SEARCH("/",O2241,1)-1)</f>
        <v>film &amp; video</v>
      </c>
      <c r="R2241" t="str">
        <f>RIGHT(O2241,LEN(O2241)-SEARCH("/",O2241,1))</f>
        <v>drama</v>
      </c>
      <c r="S2241" s="17">
        <f>(((K2241/60)/60)/24)+DATE(1970,1,1)</f>
        <v>41841.762743055559</v>
      </c>
      <c r="T2241" s="15">
        <f>(((J2241/60)/60)/24)+DATE(1970,1,1)</f>
        <v>41901.762743055559</v>
      </c>
      <c r="U2241" t="b">
        <f>AND(L2241,N2241)</f>
        <v>0</v>
      </c>
    </row>
    <row r="2242" spans="1:21" ht="20" customHeight="1" x14ac:dyDescent="0.35">
      <c r="A2242" s="13">
        <f>F2242/E2242</f>
        <v>0</v>
      </c>
      <c r="B2242">
        <v>165</v>
      </c>
      <c r="C2242" s="3" t="s">
        <v>167</v>
      </c>
      <c r="D2242" s="3" t="s">
        <v>4275</v>
      </c>
      <c r="E2242" s="5">
        <v>17000</v>
      </c>
      <c r="F2242" s="5">
        <v>0</v>
      </c>
      <c r="G2242" t="s">
        <v>8221</v>
      </c>
      <c r="H2242" t="s">
        <v>8225</v>
      </c>
      <c r="I2242" t="s">
        <v>8247</v>
      </c>
      <c r="J2242">
        <v>1452613724</v>
      </c>
      <c r="K2242">
        <v>1450021724</v>
      </c>
      <c r="L2242" t="b">
        <v>0</v>
      </c>
      <c r="M2242">
        <v>0</v>
      </c>
      <c r="N2242" t="b">
        <v>0</v>
      </c>
      <c r="O2242" t="s">
        <v>8268</v>
      </c>
      <c r="P2242" s="9" t="str">
        <f>IFERROR(F2242/M2242,"NULL")</f>
        <v>NULL</v>
      </c>
      <c r="Q2242" t="str">
        <f>LEFT(O2242,SEARCH("/",O2242,1)-1)</f>
        <v>film &amp; video</v>
      </c>
      <c r="R2242" t="str">
        <f>RIGHT(O2242,LEN(O2242)-SEARCH("/",O2242,1))</f>
        <v>drama</v>
      </c>
      <c r="S2242" s="17">
        <f>(((K2242/60)/60)/24)+DATE(1970,1,1)</f>
        <v>42351.658842592587</v>
      </c>
      <c r="T2242" s="15">
        <f>(((J2242/60)/60)/24)+DATE(1970,1,1)</f>
        <v>42381.658842592587</v>
      </c>
      <c r="U2242" t="b">
        <f>AND(L2242,N2242)</f>
        <v>0</v>
      </c>
    </row>
    <row r="2243" spans="1:21" ht="20" customHeight="1" x14ac:dyDescent="0.35">
      <c r="A2243" s="13">
        <f>F2243/E2243</f>
        <v>0.6</v>
      </c>
      <c r="B2243">
        <v>166</v>
      </c>
      <c r="C2243" s="3" t="s">
        <v>168</v>
      </c>
      <c r="D2243" s="3" t="s">
        <v>4276</v>
      </c>
      <c r="E2243" s="5">
        <v>5000</v>
      </c>
      <c r="F2243" s="5">
        <v>3000</v>
      </c>
      <c r="G2243" t="s">
        <v>8221</v>
      </c>
      <c r="H2243" t="s">
        <v>8224</v>
      </c>
      <c r="I2243" t="s">
        <v>8246</v>
      </c>
      <c r="J2243">
        <v>1484531362</v>
      </c>
      <c r="K2243">
        <v>1481939362</v>
      </c>
      <c r="L2243" t="b">
        <v>0</v>
      </c>
      <c r="M2243">
        <v>1</v>
      </c>
      <c r="N2243" t="b">
        <v>0</v>
      </c>
      <c r="O2243" t="s">
        <v>8268</v>
      </c>
      <c r="P2243" s="9">
        <f>IFERROR(F2243/M2243,"NULL")</f>
        <v>3000</v>
      </c>
      <c r="Q2243" t="str">
        <f>LEFT(O2243,SEARCH("/",O2243,1)-1)</f>
        <v>film &amp; video</v>
      </c>
      <c r="R2243" t="str">
        <f>RIGHT(O2243,LEN(O2243)-SEARCH("/",O2243,1))</f>
        <v>drama</v>
      </c>
      <c r="S2243" s="17">
        <f>(((K2243/60)/60)/24)+DATE(1970,1,1)</f>
        <v>42721.075949074075</v>
      </c>
      <c r="T2243" s="15">
        <f>(((J2243/60)/60)/24)+DATE(1970,1,1)</f>
        <v>42751.075949074075</v>
      </c>
      <c r="U2243" t="b">
        <f>AND(L2243,N2243)</f>
        <v>0</v>
      </c>
    </row>
    <row r="2244" spans="1:21" ht="20" customHeight="1" x14ac:dyDescent="0.35">
      <c r="A2244" s="13">
        <f>F2244/E2244</f>
        <v>1E-4</v>
      </c>
      <c r="B2244">
        <v>167</v>
      </c>
      <c r="C2244" s="3" t="s">
        <v>169</v>
      </c>
      <c r="D2244" s="3" t="s">
        <v>4277</v>
      </c>
      <c r="E2244" s="5">
        <v>110000</v>
      </c>
      <c r="F2244" s="5">
        <v>11</v>
      </c>
      <c r="G2244" t="s">
        <v>8221</v>
      </c>
      <c r="H2244" t="s">
        <v>8224</v>
      </c>
      <c r="I2244" t="s">
        <v>8246</v>
      </c>
      <c r="J2244">
        <v>1438726535</v>
      </c>
      <c r="K2244">
        <v>1433542535</v>
      </c>
      <c r="L2244" t="b">
        <v>0</v>
      </c>
      <c r="M2244">
        <v>2</v>
      </c>
      <c r="N2244" t="b">
        <v>0</v>
      </c>
      <c r="O2244" t="s">
        <v>8268</v>
      </c>
      <c r="P2244" s="9">
        <f>IFERROR(F2244/M2244,"NULL")</f>
        <v>5.5</v>
      </c>
      <c r="Q2244" t="str">
        <f>LEFT(O2244,SEARCH("/",O2244,1)-1)</f>
        <v>film &amp; video</v>
      </c>
      <c r="R2244" t="str">
        <f>RIGHT(O2244,LEN(O2244)-SEARCH("/",O2244,1))</f>
        <v>drama</v>
      </c>
      <c r="S2244" s="17">
        <f>(((K2244/60)/60)/24)+DATE(1970,1,1)</f>
        <v>42160.927488425921</v>
      </c>
      <c r="T2244" s="15">
        <f>(((J2244/60)/60)/24)+DATE(1970,1,1)</f>
        <v>42220.927488425921</v>
      </c>
      <c r="U2244" t="b">
        <f>AND(L2244,N2244)</f>
        <v>0</v>
      </c>
    </row>
    <row r="2245" spans="1:21" ht="20" customHeight="1" x14ac:dyDescent="0.35">
      <c r="A2245" s="13">
        <f>F2245/E2245</f>
        <v>4.0625000000000001E-2</v>
      </c>
      <c r="B2245">
        <v>168</v>
      </c>
      <c r="C2245" s="3" t="s">
        <v>170</v>
      </c>
      <c r="D2245" s="3" t="s">
        <v>4278</v>
      </c>
      <c r="E2245" s="5">
        <v>8000</v>
      </c>
      <c r="F2245" s="5">
        <v>325</v>
      </c>
      <c r="G2245" t="s">
        <v>8221</v>
      </c>
      <c r="H2245" t="s">
        <v>8224</v>
      </c>
      <c r="I2245" t="s">
        <v>8246</v>
      </c>
      <c r="J2245">
        <v>1426791770</v>
      </c>
      <c r="K2245">
        <v>1424203370</v>
      </c>
      <c r="L2245" t="b">
        <v>0</v>
      </c>
      <c r="M2245">
        <v>3</v>
      </c>
      <c r="N2245" t="b">
        <v>0</v>
      </c>
      <c r="O2245" t="s">
        <v>8268</v>
      </c>
      <c r="P2245" s="9">
        <f>IFERROR(F2245/M2245,"NULL")</f>
        <v>108.33333333333333</v>
      </c>
      <c r="Q2245" t="str">
        <f>LEFT(O2245,SEARCH("/",O2245,1)-1)</f>
        <v>film &amp; video</v>
      </c>
      <c r="R2245" t="str">
        <f>RIGHT(O2245,LEN(O2245)-SEARCH("/",O2245,1))</f>
        <v>drama</v>
      </c>
      <c r="S2245" s="17">
        <f>(((K2245/60)/60)/24)+DATE(1970,1,1)</f>
        <v>42052.83530092593</v>
      </c>
      <c r="T2245" s="15">
        <f>(((J2245/60)/60)/24)+DATE(1970,1,1)</f>
        <v>42082.793634259258</v>
      </c>
      <c r="U2245" t="b">
        <f>AND(L2245,N2245)</f>
        <v>0</v>
      </c>
    </row>
    <row r="2246" spans="1:21" ht="20" customHeight="1" x14ac:dyDescent="0.35">
      <c r="A2246" s="13">
        <f>F2246/E2246</f>
        <v>0.224</v>
      </c>
      <c r="B2246">
        <v>169</v>
      </c>
      <c r="C2246" s="3" t="s">
        <v>171</v>
      </c>
      <c r="D2246" s="3" t="s">
        <v>4279</v>
      </c>
      <c r="E2246" s="5">
        <v>2500</v>
      </c>
      <c r="F2246" s="5">
        <v>560</v>
      </c>
      <c r="G2246" t="s">
        <v>8221</v>
      </c>
      <c r="H2246" t="s">
        <v>8225</v>
      </c>
      <c r="I2246" t="s">
        <v>8247</v>
      </c>
      <c r="J2246">
        <v>1413634059</v>
      </c>
      <c r="K2246">
        <v>1411042059</v>
      </c>
      <c r="L2246" t="b">
        <v>0</v>
      </c>
      <c r="M2246">
        <v>10</v>
      </c>
      <c r="N2246" t="b">
        <v>0</v>
      </c>
      <c r="O2246" t="s">
        <v>8268</v>
      </c>
      <c r="P2246" s="9">
        <f>IFERROR(F2246/M2246,"NULL")</f>
        <v>56</v>
      </c>
      <c r="Q2246" t="str">
        <f>LEFT(O2246,SEARCH("/",O2246,1)-1)</f>
        <v>film &amp; video</v>
      </c>
      <c r="R2246" t="str">
        <f>RIGHT(O2246,LEN(O2246)-SEARCH("/",O2246,1))</f>
        <v>drama</v>
      </c>
      <c r="S2246" s="17">
        <f>(((K2246/60)/60)/24)+DATE(1970,1,1)</f>
        <v>41900.505312499998</v>
      </c>
      <c r="T2246" s="15">
        <f>(((J2246/60)/60)/24)+DATE(1970,1,1)</f>
        <v>41930.505312499998</v>
      </c>
      <c r="U2246" t="b">
        <f>AND(L2246,N2246)</f>
        <v>0</v>
      </c>
    </row>
    <row r="2247" spans="1:21" ht="20" customHeight="1" x14ac:dyDescent="0.35">
      <c r="A2247" s="13">
        <f>F2247/E2247</f>
        <v>3.2500000000000001E-2</v>
      </c>
      <c r="B2247">
        <v>170</v>
      </c>
      <c r="C2247" s="3" t="s">
        <v>172</v>
      </c>
      <c r="D2247" s="3" t="s">
        <v>4280</v>
      </c>
      <c r="E2247" s="5">
        <v>10000</v>
      </c>
      <c r="F2247" s="5">
        <v>325</v>
      </c>
      <c r="G2247" t="s">
        <v>8221</v>
      </c>
      <c r="H2247" t="s">
        <v>8224</v>
      </c>
      <c r="I2247" t="s">
        <v>8246</v>
      </c>
      <c r="J2247">
        <v>1440912480</v>
      </c>
      <c r="K2247">
        <v>1438385283</v>
      </c>
      <c r="L2247" t="b">
        <v>0</v>
      </c>
      <c r="M2247">
        <v>10</v>
      </c>
      <c r="N2247" t="b">
        <v>0</v>
      </c>
      <c r="O2247" t="s">
        <v>8268</v>
      </c>
      <c r="P2247" s="9">
        <f>IFERROR(F2247/M2247,"NULL")</f>
        <v>32.5</v>
      </c>
      <c r="Q2247" t="str">
        <f>LEFT(O2247,SEARCH("/",O2247,1)-1)</f>
        <v>film &amp; video</v>
      </c>
      <c r="R2247" t="str">
        <f>RIGHT(O2247,LEN(O2247)-SEARCH("/",O2247,1))</f>
        <v>drama</v>
      </c>
      <c r="S2247" s="17">
        <f>(((K2247/60)/60)/24)+DATE(1970,1,1)</f>
        <v>42216.977812500001</v>
      </c>
      <c r="T2247" s="15">
        <f>(((J2247/60)/60)/24)+DATE(1970,1,1)</f>
        <v>42246.227777777778</v>
      </c>
      <c r="U2247" t="b">
        <f>AND(L2247,N2247)</f>
        <v>0</v>
      </c>
    </row>
    <row r="2248" spans="1:21" ht="20" customHeight="1" x14ac:dyDescent="0.35">
      <c r="A2248" s="13">
        <f>F2248/E2248</f>
        <v>2.0000000000000002E-5</v>
      </c>
      <c r="B2248">
        <v>171</v>
      </c>
      <c r="C2248" s="3" t="s">
        <v>173</v>
      </c>
      <c r="D2248" s="3" t="s">
        <v>4281</v>
      </c>
      <c r="E2248" s="5">
        <v>50000</v>
      </c>
      <c r="F2248" s="5">
        <v>1</v>
      </c>
      <c r="G2248" t="s">
        <v>8221</v>
      </c>
      <c r="H2248" t="s">
        <v>8224</v>
      </c>
      <c r="I2248" t="s">
        <v>8246</v>
      </c>
      <c r="J2248">
        <v>1470975614</v>
      </c>
      <c r="K2248">
        <v>1465791614</v>
      </c>
      <c r="L2248" t="b">
        <v>0</v>
      </c>
      <c r="M2248">
        <v>1</v>
      </c>
      <c r="N2248" t="b">
        <v>0</v>
      </c>
      <c r="O2248" t="s">
        <v>8268</v>
      </c>
      <c r="P2248" s="9">
        <f>IFERROR(F2248/M2248,"NULL")</f>
        <v>1</v>
      </c>
      <c r="Q2248" t="str">
        <f>LEFT(O2248,SEARCH("/",O2248,1)-1)</f>
        <v>film &amp; video</v>
      </c>
      <c r="R2248" t="str">
        <f>RIGHT(O2248,LEN(O2248)-SEARCH("/",O2248,1))</f>
        <v>drama</v>
      </c>
      <c r="S2248" s="17">
        <f>(((K2248/60)/60)/24)+DATE(1970,1,1)</f>
        <v>42534.180717592593</v>
      </c>
      <c r="T2248" s="15">
        <f>(((J2248/60)/60)/24)+DATE(1970,1,1)</f>
        <v>42594.180717592593</v>
      </c>
      <c r="U2248" t="b">
        <f>AND(L2248,N2248)</f>
        <v>0</v>
      </c>
    </row>
    <row r="2249" spans="1:21" ht="20" customHeight="1" x14ac:dyDescent="0.35">
      <c r="A2249" s="13">
        <f>F2249/E2249</f>
        <v>0</v>
      </c>
      <c r="B2249">
        <v>172</v>
      </c>
      <c r="C2249" s="3" t="s">
        <v>174</v>
      </c>
      <c r="D2249" s="3" t="s">
        <v>4282</v>
      </c>
      <c r="E2249" s="5">
        <v>95000</v>
      </c>
      <c r="F2249" s="5">
        <v>0</v>
      </c>
      <c r="G2249" t="s">
        <v>8221</v>
      </c>
      <c r="H2249" t="s">
        <v>8224</v>
      </c>
      <c r="I2249" t="s">
        <v>8246</v>
      </c>
      <c r="J2249">
        <v>1426753723</v>
      </c>
      <c r="K2249">
        <v>1423733323</v>
      </c>
      <c r="L2249" t="b">
        <v>0</v>
      </c>
      <c r="M2249">
        <v>0</v>
      </c>
      <c r="N2249" t="b">
        <v>0</v>
      </c>
      <c r="O2249" t="s">
        <v>8268</v>
      </c>
      <c r="P2249" s="9" t="str">
        <f>IFERROR(F2249/M2249,"NULL")</f>
        <v>NULL</v>
      </c>
      <c r="Q2249" t="str">
        <f>LEFT(O2249,SEARCH("/",O2249,1)-1)</f>
        <v>film &amp; video</v>
      </c>
      <c r="R2249" t="str">
        <f>RIGHT(O2249,LEN(O2249)-SEARCH("/",O2249,1))</f>
        <v>drama</v>
      </c>
      <c r="S2249" s="17">
        <f>(((K2249/60)/60)/24)+DATE(1970,1,1)</f>
        <v>42047.394942129627</v>
      </c>
      <c r="T2249" s="15">
        <f>(((J2249/60)/60)/24)+DATE(1970,1,1)</f>
        <v>42082.353275462956</v>
      </c>
      <c r="U2249" t="b">
        <f>AND(L2249,N2249)</f>
        <v>0</v>
      </c>
    </row>
    <row r="2250" spans="1:21" ht="20" customHeight="1" x14ac:dyDescent="0.35">
      <c r="A2250" s="13">
        <f>F2250/E2250</f>
        <v>0</v>
      </c>
      <c r="B2250">
        <v>173</v>
      </c>
      <c r="C2250" s="3" t="s">
        <v>175</v>
      </c>
      <c r="D2250" s="3" t="s">
        <v>4283</v>
      </c>
      <c r="E2250" s="5">
        <v>1110</v>
      </c>
      <c r="F2250" s="5">
        <v>0</v>
      </c>
      <c r="G2250" t="s">
        <v>8221</v>
      </c>
      <c r="H2250" t="s">
        <v>8225</v>
      </c>
      <c r="I2250" t="s">
        <v>8247</v>
      </c>
      <c r="J2250">
        <v>1425131108</v>
      </c>
      <c r="K2250">
        <v>1422539108</v>
      </c>
      <c r="L2250" t="b">
        <v>0</v>
      </c>
      <c r="M2250">
        <v>0</v>
      </c>
      <c r="N2250" t="b">
        <v>0</v>
      </c>
      <c r="O2250" t="s">
        <v>8268</v>
      </c>
      <c r="P2250" s="9" t="str">
        <f>IFERROR(F2250/M2250,"NULL")</f>
        <v>NULL</v>
      </c>
      <c r="Q2250" t="str">
        <f>LEFT(O2250,SEARCH("/",O2250,1)-1)</f>
        <v>film &amp; video</v>
      </c>
      <c r="R2250" t="str">
        <f>RIGHT(O2250,LEN(O2250)-SEARCH("/",O2250,1))</f>
        <v>drama</v>
      </c>
      <c r="S2250" s="17">
        <f>(((K2250/60)/60)/24)+DATE(1970,1,1)</f>
        <v>42033.573009259257</v>
      </c>
      <c r="T2250" s="15">
        <f>(((J2250/60)/60)/24)+DATE(1970,1,1)</f>
        <v>42063.573009259257</v>
      </c>
      <c r="U2250" t="b">
        <f>AND(L2250,N2250)</f>
        <v>0</v>
      </c>
    </row>
    <row r="2251" spans="1:21" ht="20" customHeight="1" x14ac:dyDescent="0.35">
      <c r="A2251" s="13">
        <f>F2251/E2251</f>
        <v>0</v>
      </c>
      <c r="B2251">
        <v>174</v>
      </c>
      <c r="C2251" s="3" t="s">
        <v>176</v>
      </c>
      <c r="D2251" s="3" t="s">
        <v>4284</v>
      </c>
      <c r="E2251" s="5">
        <v>6000</v>
      </c>
      <c r="F2251" s="5">
        <v>0</v>
      </c>
      <c r="G2251" t="s">
        <v>8221</v>
      </c>
      <c r="H2251" t="s">
        <v>8233</v>
      </c>
      <c r="I2251" t="s">
        <v>8249</v>
      </c>
      <c r="J2251">
        <v>1431108776</v>
      </c>
      <c r="K2251">
        <v>1425924776</v>
      </c>
      <c r="L2251" t="b">
        <v>0</v>
      </c>
      <c r="M2251">
        <v>0</v>
      </c>
      <c r="N2251" t="b">
        <v>0</v>
      </c>
      <c r="O2251" t="s">
        <v>8268</v>
      </c>
      <c r="P2251" s="9" t="str">
        <f>IFERROR(F2251/M2251,"NULL")</f>
        <v>NULL</v>
      </c>
      <c r="Q2251" t="str">
        <f>LEFT(O2251,SEARCH("/",O2251,1)-1)</f>
        <v>film &amp; video</v>
      </c>
      <c r="R2251" t="str">
        <f>RIGHT(O2251,LEN(O2251)-SEARCH("/",O2251,1))</f>
        <v>drama</v>
      </c>
      <c r="S2251" s="17">
        <f>(((K2251/60)/60)/24)+DATE(1970,1,1)</f>
        <v>42072.758981481486</v>
      </c>
      <c r="T2251" s="15">
        <f>(((J2251/60)/60)/24)+DATE(1970,1,1)</f>
        <v>42132.758981481486</v>
      </c>
      <c r="U2251" t="b">
        <f>AND(L2251,N2251)</f>
        <v>0</v>
      </c>
    </row>
    <row r="2252" spans="1:21" ht="20" customHeight="1" x14ac:dyDescent="0.35">
      <c r="A2252" s="13">
        <f>F2252/E2252</f>
        <v>6.4850000000000005E-2</v>
      </c>
      <c r="B2252">
        <v>175</v>
      </c>
      <c r="C2252" s="3" t="s">
        <v>177</v>
      </c>
      <c r="D2252" s="3" t="s">
        <v>4285</v>
      </c>
      <c r="E2252" s="5">
        <v>20000</v>
      </c>
      <c r="F2252" s="5">
        <v>1297</v>
      </c>
      <c r="G2252" t="s">
        <v>8221</v>
      </c>
      <c r="H2252" t="s">
        <v>8225</v>
      </c>
      <c r="I2252" t="s">
        <v>8247</v>
      </c>
      <c r="J2252">
        <v>1409337611</v>
      </c>
      <c r="K2252">
        <v>1407177611</v>
      </c>
      <c r="L2252" t="b">
        <v>0</v>
      </c>
      <c r="M2252">
        <v>26</v>
      </c>
      <c r="N2252" t="b">
        <v>0</v>
      </c>
      <c r="O2252" t="s">
        <v>8268</v>
      </c>
      <c r="P2252" s="9">
        <f>IFERROR(F2252/M2252,"NULL")</f>
        <v>49.884615384615387</v>
      </c>
      <c r="Q2252" t="str">
        <f>LEFT(O2252,SEARCH("/",O2252,1)-1)</f>
        <v>film &amp; video</v>
      </c>
      <c r="R2252" t="str">
        <f>RIGHT(O2252,LEN(O2252)-SEARCH("/",O2252,1))</f>
        <v>drama</v>
      </c>
      <c r="S2252" s="17">
        <f>(((K2252/60)/60)/24)+DATE(1970,1,1)</f>
        <v>41855.777905092589</v>
      </c>
      <c r="T2252" s="15">
        <f>(((J2252/60)/60)/24)+DATE(1970,1,1)</f>
        <v>41880.777905092589</v>
      </c>
      <c r="U2252" t="b">
        <f>AND(L2252,N2252)</f>
        <v>0</v>
      </c>
    </row>
    <row r="2253" spans="1:21" ht="20" customHeight="1" x14ac:dyDescent="0.35">
      <c r="A2253" s="13">
        <f>F2253/E2253</f>
        <v>0</v>
      </c>
      <c r="B2253">
        <v>176</v>
      </c>
      <c r="C2253" s="3" t="s">
        <v>178</v>
      </c>
      <c r="D2253" s="3" t="s">
        <v>4286</v>
      </c>
      <c r="E2253" s="5">
        <v>1500</v>
      </c>
      <c r="F2253" s="5">
        <v>0</v>
      </c>
      <c r="G2253" t="s">
        <v>8221</v>
      </c>
      <c r="H2253" t="s">
        <v>8224</v>
      </c>
      <c r="I2253" t="s">
        <v>8246</v>
      </c>
      <c r="J2253">
        <v>1438803999</v>
      </c>
      <c r="K2253">
        <v>1436211999</v>
      </c>
      <c r="L2253" t="b">
        <v>0</v>
      </c>
      <c r="M2253">
        <v>0</v>
      </c>
      <c r="N2253" t="b">
        <v>0</v>
      </c>
      <c r="O2253" t="s">
        <v>8268</v>
      </c>
      <c r="P2253" s="9" t="str">
        <f>IFERROR(F2253/M2253,"NULL")</f>
        <v>NULL</v>
      </c>
      <c r="Q2253" t="str">
        <f>LEFT(O2253,SEARCH("/",O2253,1)-1)</f>
        <v>film &amp; video</v>
      </c>
      <c r="R2253" t="str">
        <f>RIGHT(O2253,LEN(O2253)-SEARCH("/",O2253,1))</f>
        <v>drama</v>
      </c>
      <c r="S2253" s="17">
        <f>(((K2253/60)/60)/24)+DATE(1970,1,1)</f>
        <v>42191.824062500003</v>
      </c>
      <c r="T2253" s="15">
        <f>(((J2253/60)/60)/24)+DATE(1970,1,1)</f>
        <v>42221.824062500003</v>
      </c>
      <c r="U2253" t="b">
        <f>AND(L2253,N2253)</f>
        <v>0</v>
      </c>
    </row>
    <row r="2254" spans="1:21" ht="20" customHeight="1" x14ac:dyDescent="0.35">
      <c r="A2254" s="13">
        <f>F2254/E2254</f>
        <v>0.4</v>
      </c>
      <c r="B2254">
        <v>177</v>
      </c>
      <c r="C2254" s="3" t="s">
        <v>179</v>
      </c>
      <c r="D2254" s="3" t="s">
        <v>4287</v>
      </c>
      <c r="E2254" s="5">
        <v>450</v>
      </c>
      <c r="F2254" s="5">
        <v>180</v>
      </c>
      <c r="G2254" t="s">
        <v>8221</v>
      </c>
      <c r="H2254" t="s">
        <v>8224</v>
      </c>
      <c r="I2254" t="s">
        <v>8246</v>
      </c>
      <c r="J2254">
        <v>1427155726</v>
      </c>
      <c r="K2254">
        <v>1425690526</v>
      </c>
      <c r="L2254" t="b">
        <v>0</v>
      </c>
      <c r="M2254">
        <v>7</v>
      </c>
      <c r="N2254" t="b">
        <v>0</v>
      </c>
      <c r="O2254" t="s">
        <v>8268</v>
      </c>
      <c r="P2254" s="9">
        <f>IFERROR(F2254/M2254,"NULL")</f>
        <v>25.714285714285715</v>
      </c>
      <c r="Q2254" t="str">
        <f>LEFT(O2254,SEARCH("/",O2254,1)-1)</f>
        <v>film &amp; video</v>
      </c>
      <c r="R2254" t="str">
        <f>RIGHT(O2254,LEN(O2254)-SEARCH("/",O2254,1))</f>
        <v>drama</v>
      </c>
      <c r="S2254" s="17">
        <f>(((K2254/60)/60)/24)+DATE(1970,1,1)</f>
        <v>42070.047754629632</v>
      </c>
      <c r="T2254" s="15">
        <f>(((J2254/60)/60)/24)+DATE(1970,1,1)</f>
        <v>42087.00608796296</v>
      </c>
      <c r="U2254" t="b">
        <f>AND(L2254,N2254)</f>
        <v>0</v>
      </c>
    </row>
    <row r="2255" spans="1:21" ht="20" customHeight="1" x14ac:dyDescent="0.35">
      <c r="A2255" s="13">
        <f>F2255/E2255</f>
        <v>0</v>
      </c>
      <c r="B2255">
        <v>178</v>
      </c>
      <c r="C2255" s="3" t="s">
        <v>180</v>
      </c>
      <c r="D2255" s="3" t="s">
        <v>4288</v>
      </c>
      <c r="E2255" s="5">
        <v>500000</v>
      </c>
      <c r="F2255" s="5">
        <v>0</v>
      </c>
      <c r="G2255" t="s">
        <v>8221</v>
      </c>
      <c r="H2255" t="s">
        <v>8227</v>
      </c>
      <c r="I2255" t="s">
        <v>8249</v>
      </c>
      <c r="J2255">
        <v>1448582145</v>
      </c>
      <c r="K2255">
        <v>1445986545</v>
      </c>
      <c r="L2255" t="b">
        <v>0</v>
      </c>
      <c r="M2255">
        <v>0</v>
      </c>
      <c r="N2255" t="b">
        <v>0</v>
      </c>
      <c r="O2255" t="s">
        <v>8268</v>
      </c>
      <c r="P2255" s="9" t="str">
        <f>IFERROR(F2255/M2255,"NULL")</f>
        <v>NULL</v>
      </c>
      <c r="Q2255" t="str">
        <f>LEFT(O2255,SEARCH("/",O2255,1)-1)</f>
        <v>film &amp; video</v>
      </c>
      <c r="R2255" t="str">
        <f>RIGHT(O2255,LEN(O2255)-SEARCH("/",O2255,1))</f>
        <v>drama</v>
      </c>
      <c r="S2255" s="17">
        <f>(((K2255/60)/60)/24)+DATE(1970,1,1)</f>
        <v>42304.955381944441</v>
      </c>
      <c r="T2255" s="15">
        <f>(((J2255/60)/60)/24)+DATE(1970,1,1)</f>
        <v>42334.997048611112</v>
      </c>
      <c r="U2255" t="b">
        <f>AND(L2255,N2255)</f>
        <v>0</v>
      </c>
    </row>
    <row r="2256" spans="1:21" ht="20" customHeight="1" x14ac:dyDescent="0.35">
      <c r="A2256" s="13">
        <f>F2256/E2256</f>
        <v>0.2</v>
      </c>
      <c r="B2256">
        <v>179</v>
      </c>
      <c r="C2256" s="3" t="s">
        <v>181</v>
      </c>
      <c r="D2256" s="3" t="s">
        <v>4289</v>
      </c>
      <c r="E2256" s="5">
        <v>1000</v>
      </c>
      <c r="F2256" s="5">
        <v>200</v>
      </c>
      <c r="G2256" t="s">
        <v>8221</v>
      </c>
      <c r="H2256" t="s">
        <v>8224</v>
      </c>
      <c r="I2256" t="s">
        <v>8246</v>
      </c>
      <c r="J2256">
        <v>1457056555</v>
      </c>
      <c r="K2256">
        <v>1454464555</v>
      </c>
      <c r="L2256" t="b">
        <v>0</v>
      </c>
      <c r="M2256">
        <v>2</v>
      </c>
      <c r="N2256" t="b">
        <v>0</v>
      </c>
      <c r="O2256" t="s">
        <v>8268</v>
      </c>
      <c r="P2256" s="9">
        <f>IFERROR(F2256/M2256,"NULL")</f>
        <v>100</v>
      </c>
      <c r="Q2256" t="str">
        <f>LEFT(O2256,SEARCH("/",O2256,1)-1)</f>
        <v>film &amp; video</v>
      </c>
      <c r="R2256" t="str">
        <f>RIGHT(O2256,LEN(O2256)-SEARCH("/",O2256,1))</f>
        <v>drama</v>
      </c>
      <c r="S2256" s="17">
        <f>(((K2256/60)/60)/24)+DATE(1970,1,1)</f>
        <v>42403.080497685187</v>
      </c>
      <c r="T2256" s="15">
        <f>(((J2256/60)/60)/24)+DATE(1970,1,1)</f>
        <v>42433.080497685187</v>
      </c>
      <c r="U2256" t="b">
        <f>AND(L2256,N2256)</f>
        <v>0</v>
      </c>
    </row>
    <row r="2257" spans="1:21" ht="20" customHeight="1" x14ac:dyDescent="0.35">
      <c r="A2257" s="13">
        <f>F2257/E2257</f>
        <v>0.33416666666666667</v>
      </c>
      <c r="B2257">
        <v>180</v>
      </c>
      <c r="C2257" s="3" t="s">
        <v>182</v>
      </c>
      <c r="D2257" s="3" t="s">
        <v>4290</v>
      </c>
      <c r="E2257" s="5">
        <v>1200</v>
      </c>
      <c r="F2257" s="5">
        <v>401</v>
      </c>
      <c r="G2257" t="s">
        <v>8221</v>
      </c>
      <c r="H2257" t="s">
        <v>8225</v>
      </c>
      <c r="I2257" t="s">
        <v>8247</v>
      </c>
      <c r="J2257">
        <v>1428951600</v>
      </c>
      <c r="K2257">
        <v>1425512843</v>
      </c>
      <c r="L2257" t="b">
        <v>0</v>
      </c>
      <c r="M2257">
        <v>13</v>
      </c>
      <c r="N2257" t="b">
        <v>0</v>
      </c>
      <c r="O2257" t="s">
        <v>8268</v>
      </c>
      <c r="P2257" s="9">
        <f>IFERROR(F2257/M2257,"NULL")</f>
        <v>30.846153846153847</v>
      </c>
      <c r="Q2257" t="str">
        <f>LEFT(O2257,SEARCH("/",O2257,1)-1)</f>
        <v>film &amp; video</v>
      </c>
      <c r="R2257" t="str">
        <f>RIGHT(O2257,LEN(O2257)-SEARCH("/",O2257,1))</f>
        <v>drama</v>
      </c>
      <c r="S2257" s="17">
        <f>(((K2257/60)/60)/24)+DATE(1970,1,1)</f>
        <v>42067.991238425922</v>
      </c>
      <c r="T2257" s="15">
        <f>(((J2257/60)/60)/24)+DATE(1970,1,1)</f>
        <v>42107.791666666672</v>
      </c>
      <c r="U2257" t="b">
        <f>AND(L2257,N2257)</f>
        <v>0</v>
      </c>
    </row>
    <row r="2258" spans="1:21" ht="20" customHeight="1" x14ac:dyDescent="0.35">
      <c r="A2258" s="13">
        <f>F2258/E2258</f>
        <v>0.21092608822670172</v>
      </c>
      <c r="B2258">
        <v>181</v>
      </c>
      <c r="C2258" s="3" t="s">
        <v>183</v>
      </c>
      <c r="D2258" s="3" t="s">
        <v>4291</v>
      </c>
      <c r="E2258" s="5">
        <v>3423</v>
      </c>
      <c r="F2258" s="5">
        <v>722</v>
      </c>
      <c r="G2258" t="s">
        <v>8221</v>
      </c>
      <c r="H2258" t="s">
        <v>8225</v>
      </c>
      <c r="I2258" t="s">
        <v>8247</v>
      </c>
      <c r="J2258">
        <v>1434995295</v>
      </c>
      <c r="K2258">
        <v>1432403295</v>
      </c>
      <c r="L2258" t="b">
        <v>0</v>
      </c>
      <c r="M2258">
        <v>4</v>
      </c>
      <c r="N2258" t="b">
        <v>0</v>
      </c>
      <c r="O2258" t="s">
        <v>8268</v>
      </c>
      <c r="P2258" s="9">
        <f>IFERROR(F2258/M2258,"NULL")</f>
        <v>180.5</v>
      </c>
      <c r="Q2258" t="str">
        <f>LEFT(O2258,SEARCH("/",O2258,1)-1)</f>
        <v>film &amp; video</v>
      </c>
      <c r="R2258" t="str">
        <f>RIGHT(O2258,LEN(O2258)-SEARCH("/",O2258,1))</f>
        <v>drama</v>
      </c>
      <c r="S2258" s="17">
        <f>(((K2258/60)/60)/24)+DATE(1970,1,1)</f>
        <v>42147.741840277777</v>
      </c>
      <c r="T2258" s="15">
        <f>(((J2258/60)/60)/24)+DATE(1970,1,1)</f>
        <v>42177.741840277777</v>
      </c>
      <c r="U2258" t="b">
        <f>AND(L2258,N2258)</f>
        <v>0</v>
      </c>
    </row>
    <row r="2259" spans="1:21" ht="20" customHeight="1" x14ac:dyDescent="0.35">
      <c r="A2259" s="13">
        <f>F2259/E2259</f>
        <v>0</v>
      </c>
      <c r="B2259">
        <v>182</v>
      </c>
      <c r="C2259" s="3" t="s">
        <v>184</v>
      </c>
      <c r="D2259" s="3" t="s">
        <v>4292</v>
      </c>
      <c r="E2259" s="5">
        <v>1000</v>
      </c>
      <c r="F2259" s="5">
        <v>0</v>
      </c>
      <c r="G2259" t="s">
        <v>8221</v>
      </c>
      <c r="H2259" t="s">
        <v>8224</v>
      </c>
      <c r="I2259" t="s">
        <v>8246</v>
      </c>
      <c r="J2259">
        <v>1483748232</v>
      </c>
      <c r="K2259">
        <v>1481156232</v>
      </c>
      <c r="L2259" t="b">
        <v>0</v>
      </c>
      <c r="M2259">
        <v>0</v>
      </c>
      <c r="N2259" t="b">
        <v>0</v>
      </c>
      <c r="O2259" t="s">
        <v>8268</v>
      </c>
      <c r="P2259" s="9" t="str">
        <f>IFERROR(F2259/M2259,"NULL")</f>
        <v>NULL</v>
      </c>
      <c r="Q2259" t="str">
        <f>LEFT(O2259,SEARCH("/",O2259,1)-1)</f>
        <v>film &amp; video</v>
      </c>
      <c r="R2259" t="str">
        <f>RIGHT(O2259,LEN(O2259)-SEARCH("/",O2259,1))</f>
        <v>drama</v>
      </c>
      <c r="S2259" s="17">
        <f>(((K2259/60)/60)/24)+DATE(1970,1,1)</f>
        <v>42712.011944444443</v>
      </c>
      <c r="T2259" s="15">
        <f>(((J2259/60)/60)/24)+DATE(1970,1,1)</f>
        <v>42742.011944444443</v>
      </c>
      <c r="U2259" t="b">
        <f>AND(L2259,N2259)</f>
        <v>0</v>
      </c>
    </row>
    <row r="2260" spans="1:21" ht="20" customHeight="1" x14ac:dyDescent="0.35">
      <c r="A2260" s="13">
        <f>F2260/E2260</f>
        <v>0.35855999999999999</v>
      </c>
      <c r="B2260">
        <v>183</v>
      </c>
      <c r="C2260" s="3" t="s">
        <v>185</v>
      </c>
      <c r="D2260" s="3" t="s">
        <v>4293</v>
      </c>
      <c r="E2260" s="5">
        <v>12500</v>
      </c>
      <c r="F2260" s="5">
        <v>4482</v>
      </c>
      <c r="G2260" t="s">
        <v>8221</v>
      </c>
      <c r="H2260" t="s">
        <v>8225</v>
      </c>
      <c r="I2260" t="s">
        <v>8247</v>
      </c>
      <c r="J2260">
        <v>1417033610</v>
      </c>
      <c r="K2260">
        <v>1414438010</v>
      </c>
      <c r="L2260" t="b">
        <v>0</v>
      </c>
      <c r="M2260">
        <v>12</v>
      </c>
      <c r="N2260" t="b">
        <v>0</v>
      </c>
      <c r="O2260" t="s">
        <v>8268</v>
      </c>
      <c r="P2260" s="9">
        <f>IFERROR(F2260/M2260,"NULL")</f>
        <v>373.5</v>
      </c>
      <c r="Q2260" t="str">
        <f>LEFT(O2260,SEARCH("/",O2260,1)-1)</f>
        <v>film &amp; video</v>
      </c>
      <c r="R2260" t="str">
        <f>RIGHT(O2260,LEN(O2260)-SEARCH("/",O2260,1))</f>
        <v>drama</v>
      </c>
      <c r="S2260" s="17">
        <f>(((K2260/60)/60)/24)+DATE(1970,1,1)</f>
        <v>41939.810300925928</v>
      </c>
      <c r="T2260" s="15">
        <f>(((J2260/60)/60)/24)+DATE(1970,1,1)</f>
        <v>41969.851967592593</v>
      </c>
      <c r="U2260" t="b">
        <f>AND(L2260,N2260)</f>
        <v>0</v>
      </c>
    </row>
    <row r="2261" spans="1:21" ht="20" customHeight="1" x14ac:dyDescent="0.35">
      <c r="A2261" s="13">
        <f>F2261/E2261</f>
        <v>3.4000000000000002E-2</v>
      </c>
      <c r="B2261">
        <v>184</v>
      </c>
      <c r="C2261" s="3" t="s">
        <v>186</v>
      </c>
      <c r="D2261" s="3" t="s">
        <v>4294</v>
      </c>
      <c r="E2261" s="5">
        <v>1500</v>
      </c>
      <c r="F2261" s="5">
        <v>51</v>
      </c>
      <c r="G2261" t="s">
        <v>8221</v>
      </c>
      <c r="H2261" t="s">
        <v>8229</v>
      </c>
      <c r="I2261" t="s">
        <v>8251</v>
      </c>
      <c r="J2261">
        <v>1409543940</v>
      </c>
      <c r="K2261">
        <v>1404586762</v>
      </c>
      <c r="L2261" t="b">
        <v>0</v>
      </c>
      <c r="M2261">
        <v>2</v>
      </c>
      <c r="N2261" t="b">
        <v>0</v>
      </c>
      <c r="O2261" t="s">
        <v>8268</v>
      </c>
      <c r="P2261" s="9">
        <f>IFERROR(F2261/M2261,"NULL")</f>
        <v>25.5</v>
      </c>
      <c r="Q2261" t="str">
        <f>LEFT(O2261,SEARCH("/",O2261,1)-1)</f>
        <v>film &amp; video</v>
      </c>
      <c r="R2261" t="str">
        <f>RIGHT(O2261,LEN(O2261)-SEARCH("/",O2261,1))</f>
        <v>drama</v>
      </c>
      <c r="S2261" s="17">
        <f>(((K2261/60)/60)/24)+DATE(1970,1,1)</f>
        <v>41825.791226851856</v>
      </c>
      <c r="T2261" s="15">
        <f>(((J2261/60)/60)/24)+DATE(1970,1,1)</f>
        <v>41883.165972222225</v>
      </c>
      <c r="U2261" t="b">
        <f>AND(L2261,N2261)</f>
        <v>0</v>
      </c>
    </row>
    <row r="2262" spans="1:21" ht="20" customHeight="1" x14ac:dyDescent="0.35">
      <c r="A2262" s="13">
        <f>F2262/E2262</f>
        <v>5.5E-2</v>
      </c>
      <c r="B2262">
        <v>185</v>
      </c>
      <c r="C2262" s="3" t="s">
        <v>187</v>
      </c>
      <c r="D2262" s="3" t="s">
        <v>4295</v>
      </c>
      <c r="E2262" s="5">
        <v>40000</v>
      </c>
      <c r="F2262" s="5">
        <v>2200</v>
      </c>
      <c r="G2262" t="s">
        <v>8221</v>
      </c>
      <c r="H2262" t="s">
        <v>8234</v>
      </c>
      <c r="I2262" t="s">
        <v>8254</v>
      </c>
      <c r="J2262">
        <v>1471557139</v>
      </c>
      <c r="K2262">
        <v>1468965139</v>
      </c>
      <c r="L2262" t="b">
        <v>0</v>
      </c>
      <c r="M2262">
        <v>10</v>
      </c>
      <c r="N2262" t="b">
        <v>0</v>
      </c>
      <c r="O2262" t="s">
        <v>8268</v>
      </c>
      <c r="P2262" s="9">
        <f>IFERROR(F2262/M2262,"NULL")</f>
        <v>220</v>
      </c>
      <c r="Q2262" t="str">
        <f>LEFT(O2262,SEARCH("/",O2262,1)-1)</f>
        <v>film &amp; video</v>
      </c>
      <c r="R2262" t="str">
        <f>RIGHT(O2262,LEN(O2262)-SEARCH("/",O2262,1))</f>
        <v>drama</v>
      </c>
      <c r="S2262" s="17">
        <f>(((K2262/60)/60)/24)+DATE(1970,1,1)</f>
        <v>42570.91133101852</v>
      </c>
      <c r="T2262" s="15">
        <f>(((J2262/60)/60)/24)+DATE(1970,1,1)</f>
        <v>42600.91133101852</v>
      </c>
      <c r="U2262" t="b">
        <f>AND(L2262,N2262)</f>
        <v>0</v>
      </c>
    </row>
    <row r="2263" spans="1:21" ht="20" customHeight="1" x14ac:dyDescent="0.35">
      <c r="A2263" s="13">
        <f>F2263/E2263</f>
        <v>0</v>
      </c>
      <c r="B2263">
        <v>186</v>
      </c>
      <c r="C2263" s="3" t="s">
        <v>188</v>
      </c>
      <c r="D2263" s="3" t="s">
        <v>4296</v>
      </c>
      <c r="E2263" s="5">
        <v>5000</v>
      </c>
      <c r="F2263" s="5">
        <v>0</v>
      </c>
      <c r="G2263" t="s">
        <v>8221</v>
      </c>
      <c r="H2263" t="s">
        <v>8224</v>
      </c>
      <c r="I2263" t="s">
        <v>8246</v>
      </c>
      <c r="J2263">
        <v>1488571200</v>
      </c>
      <c r="K2263">
        <v>1485977434</v>
      </c>
      <c r="L2263" t="b">
        <v>0</v>
      </c>
      <c r="M2263">
        <v>0</v>
      </c>
      <c r="N2263" t="b">
        <v>0</v>
      </c>
      <c r="O2263" t="s">
        <v>8268</v>
      </c>
      <c r="P2263" s="9" t="str">
        <f>IFERROR(F2263/M2263,"NULL")</f>
        <v>NULL</v>
      </c>
      <c r="Q2263" t="str">
        <f>LEFT(O2263,SEARCH("/",O2263,1)-1)</f>
        <v>film &amp; video</v>
      </c>
      <c r="R2263" t="str">
        <f>RIGHT(O2263,LEN(O2263)-SEARCH("/",O2263,1))</f>
        <v>drama</v>
      </c>
      <c r="S2263" s="17">
        <f>(((K2263/60)/60)/24)+DATE(1970,1,1)</f>
        <v>42767.812893518523</v>
      </c>
      <c r="T2263" s="15">
        <f>(((J2263/60)/60)/24)+DATE(1970,1,1)</f>
        <v>42797.833333333328</v>
      </c>
      <c r="U2263" t="b">
        <f>AND(L2263,N2263)</f>
        <v>0</v>
      </c>
    </row>
    <row r="2264" spans="1:21" ht="20" customHeight="1" x14ac:dyDescent="0.35">
      <c r="A2264" s="13">
        <f>F2264/E2264</f>
        <v>0.16</v>
      </c>
      <c r="B2264">
        <v>187</v>
      </c>
      <c r="C2264" s="3" t="s">
        <v>189</v>
      </c>
      <c r="D2264" s="3" t="s">
        <v>4297</v>
      </c>
      <c r="E2264" s="5">
        <v>5000</v>
      </c>
      <c r="F2264" s="5">
        <v>800</v>
      </c>
      <c r="G2264" t="s">
        <v>8221</v>
      </c>
      <c r="H2264" t="s">
        <v>8224</v>
      </c>
      <c r="I2264" t="s">
        <v>8246</v>
      </c>
      <c r="J2264">
        <v>1437461940</v>
      </c>
      <c r="K2264">
        <v>1435383457</v>
      </c>
      <c r="L2264" t="b">
        <v>0</v>
      </c>
      <c r="M2264">
        <v>5</v>
      </c>
      <c r="N2264" t="b">
        <v>0</v>
      </c>
      <c r="O2264" t="s">
        <v>8268</v>
      </c>
      <c r="P2264" s="9">
        <f>IFERROR(F2264/M2264,"NULL")</f>
        <v>160</v>
      </c>
      <c r="Q2264" t="str">
        <f>LEFT(O2264,SEARCH("/",O2264,1)-1)</f>
        <v>film &amp; video</v>
      </c>
      <c r="R2264" t="str">
        <f>RIGHT(O2264,LEN(O2264)-SEARCH("/",O2264,1))</f>
        <v>drama</v>
      </c>
      <c r="S2264" s="17">
        <f>(((K2264/60)/60)/24)+DATE(1970,1,1)</f>
        <v>42182.234456018516</v>
      </c>
      <c r="T2264" s="15">
        <f>(((J2264/60)/60)/24)+DATE(1970,1,1)</f>
        <v>42206.290972222225</v>
      </c>
      <c r="U2264" t="b">
        <f>AND(L2264,N2264)</f>
        <v>0</v>
      </c>
    </row>
    <row r="2265" spans="1:21" ht="20" customHeight="1" x14ac:dyDescent="0.35">
      <c r="A2265" s="13">
        <f>F2265/E2265</f>
        <v>0</v>
      </c>
      <c r="B2265">
        <v>188</v>
      </c>
      <c r="C2265" s="3" t="s">
        <v>190</v>
      </c>
      <c r="D2265" s="3" t="s">
        <v>4298</v>
      </c>
      <c r="E2265" s="5">
        <v>1500</v>
      </c>
      <c r="F2265" s="5">
        <v>0</v>
      </c>
      <c r="G2265" t="s">
        <v>8221</v>
      </c>
      <c r="H2265" t="s">
        <v>8224</v>
      </c>
      <c r="I2265" t="s">
        <v>8246</v>
      </c>
      <c r="J2265">
        <v>1409891015</v>
      </c>
      <c r="K2265">
        <v>1407299015</v>
      </c>
      <c r="L2265" t="b">
        <v>0</v>
      </c>
      <c r="M2265">
        <v>0</v>
      </c>
      <c r="N2265" t="b">
        <v>0</v>
      </c>
      <c r="O2265" t="s">
        <v>8268</v>
      </c>
      <c r="P2265" s="9" t="str">
        <f>IFERROR(F2265/M2265,"NULL")</f>
        <v>NULL</v>
      </c>
      <c r="Q2265" t="str">
        <f>LEFT(O2265,SEARCH("/",O2265,1)-1)</f>
        <v>film &amp; video</v>
      </c>
      <c r="R2265" t="str">
        <f>RIGHT(O2265,LEN(O2265)-SEARCH("/",O2265,1))</f>
        <v>drama</v>
      </c>
      <c r="S2265" s="17">
        <f>(((K2265/60)/60)/24)+DATE(1970,1,1)</f>
        <v>41857.18304398148</v>
      </c>
      <c r="T2265" s="15">
        <f>(((J2265/60)/60)/24)+DATE(1970,1,1)</f>
        <v>41887.18304398148</v>
      </c>
      <c r="U2265" t="b">
        <f>AND(L2265,N2265)</f>
        <v>0</v>
      </c>
    </row>
    <row r="2266" spans="1:21" ht="20" customHeight="1" x14ac:dyDescent="0.35">
      <c r="A2266" s="13">
        <f>F2266/E2266</f>
        <v>6.8999999999999997E-4</v>
      </c>
      <c r="B2266">
        <v>189</v>
      </c>
      <c r="C2266" s="3" t="s">
        <v>191</v>
      </c>
      <c r="D2266" s="3" t="s">
        <v>4299</v>
      </c>
      <c r="E2266" s="5">
        <v>500000</v>
      </c>
      <c r="F2266" s="5">
        <v>345</v>
      </c>
      <c r="G2266" t="s">
        <v>8221</v>
      </c>
      <c r="H2266" t="s">
        <v>8224</v>
      </c>
      <c r="I2266" t="s">
        <v>8246</v>
      </c>
      <c r="J2266">
        <v>1472920477</v>
      </c>
      <c r="K2266">
        <v>1467736477</v>
      </c>
      <c r="L2266" t="b">
        <v>0</v>
      </c>
      <c r="M2266">
        <v>5</v>
      </c>
      <c r="N2266" t="b">
        <v>0</v>
      </c>
      <c r="O2266" t="s">
        <v>8268</v>
      </c>
      <c r="P2266" s="9">
        <f>IFERROR(F2266/M2266,"NULL")</f>
        <v>69</v>
      </c>
      <c r="Q2266" t="str">
        <f>LEFT(O2266,SEARCH("/",O2266,1)-1)</f>
        <v>film &amp; video</v>
      </c>
      <c r="R2266" t="str">
        <f>RIGHT(O2266,LEN(O2266)-SEARCH("/",O2266,1))</f>
        <v>drama</v>
      </c>
      <c r="S2266" s="17">
        <f>(((K2266/60)/60)/24)+DATE(1970,1,1)</f>
        <v>42556.690706018519</v>
      </c>
      <c r="T2266" s="15">
        <f>(((J2266/60)/60)/24)+DATE(1970,1,1)</f>
        <v>42616.690706018519</v>
      </c>
      <c r="U2266" t="b">
        <f>AND(L2266,N2266)</f>
        <v>0</v>
      </c>
    </row>
    <row r="2267" spans="1:21" ht="20" customHeight="1" x14ac:dyDescent="0.35">
      <c r="A2267" s="13">
        <f>F2267/E2267</f>
        <v>4.1666666666666666E-3</v>
      </c>
      <c r="B2267">
        <v>190</v>
      </c>
      <c r="C2267" s="3" t="s">
        <v>192</v>
      </c>
      <c r="D2267" s="3" t="s">
        <v>4300</v>
      </c>
      <c r="E2267" s="5">
        <v>12000</v>
      </c>
      <c r="F2267" s="5">
        <v>50</v>
      </c>
      <c r="G2267" t="s">
        <v>8221</v>
      </c>
      <c r="H2267" t="s">
        <v>8224</v>
      </c>
      <c r="I2267" t="s">
        <v>8246</v>
      </c>
      <c r="J2267">
        <v>1466091446</v>
      </c>
      <c r="K2267">
        <v>1465227446</v>
      </c>
      <c r="L2267" t="b">
        <v>0</v>
      </c>
      <c r="M2267">
        <v>1</v>
      </c>
      <c r="N2267" t="b">
        <v>0</v>
      </c>
      <c r="O2267" t="s">
        <v>8268</v>
      </c>
      <c r="P2267" s="9">
        <f>IFERROR(F2267/M2267,"NULL")</f>
        <v>50</v>
      </c>
      <c r="Q2267" t="str">
        <f>LEFT(O2267,SEARCH("/",O2267,1)-1)</f>
        <v>film &amp; video</v>
      </c>
      <c r="R2267" t="str">
        <f>RIGHT(O2267,LEN(O2267)-SEARCH("/",O2267,1))</f>
        <v>drama</v>
      </c>
      <c r="S2267" s="17">
        <f>(((K2267/60)/60)/24)+DATE(1970,1,1)</f>
        <v>42527.650995370372</v>
      </c>
      <c r="T2267" s="15">
        <f>(((J2267/60)/60)/24)+DATE(1970,1,1)</f>
        <v>42537.650995370372</v>
      </c>
      <c r="U2267" t="b">
        <f>AND(L2267,N2267)</f>
        <v>0</v>
      </c>
    </row>
    <row r="2268" spans="1:21" ht="20" customHeight="1" x14ac:dyDescent="0.35">
      <c r="A2268" s="13">
        <f>F2268/E2268</f>
        <v>0.05</v>
      </c>
      <c r="B2268">
        <v>191</v>
      </c>
      <c r="C2268" s="3" t="s">
        <v>193</v>
      </c>
      <c r="D2268" s="3" t="s">
        <v>4301</v>
      </c>
      <c r="E2268" s="5">
        <v>5000</v>
      </c>
      <c r="F2268" s="5">
        <v>250</v>
      </c>
      <c r="G2268" t="s">
        <v>8221</v>
      </c>
      <c r="H2268" t="s">
        <v>8226</v>
      </c>
      <c r="I2268" t="s">
        <v>8248</v>
      </c>
      <c r="J2268">
        <v>1443782138</v>
      </c>
      <c r="K2268">
        <v>1440326138</v>
      </c>
      <c r="L2268" t="b">
        <v>0</v>
      </c>
      <c r="M2268">
        <v>3</v>
      </c>
      <c r="N2268" t="b">
        <v>0</v>
      </c>
      <c r="O2268" t="s">
        <v>8268</v>
      </c>
      <c r="P2268" s="9">
        <f>IFERROR(F2268/M2268,"NULL")</f>
        <v>83.333333333333329</v>
      </c>
      <c r="Q2268" t="str">
        <f>LEFT(O2268,SEARCH("/",O2268,1)-1)</f>
        <v>film &amp; video</v>
      </c>
      <c r="R2268" t="str">
        <f>RIGHT(O2268,LEN(O2268)-SEARCH("/",O2268,1))</f>
        <v>drama</v>
      </c>
      <c r="S2268" s="17">
        <f>(((K2268/60)/60)/24)+DATE(1970,1,1)</f>
        <v>42239.441412037035</v>
      </c>
      <c r="T2268" s="15">
        <f>(((J2268/60)/60)/24)+DATE(1970,1,1)</f>
        <v>42279.441412037035</v>
      </c>
      <c r="U2268" t="b">
        <f>AND(L2268,N2268)</f>
        <v>0</v>
      </c>
    </row>
    <row r="2269" spans="1:21" ht="20" customHeight="1" x14ac:dyDescent="0.35">
      <c r="A2269" s="13">
        <f>F2269/E2269</f>
        <v>1.7E-5</v>
      </c>
      <c r="B2269">
        <v>192</v>
      </c>
      <c r="C2269" s="3" t="s">
        <v>194</v>
      </c>
      <c r="D2269" s="3" t="s">
        <v>4302</v>
      </c>
      <c r="E2269" s="5">
        <v>1000000</v>
      </c>
      <c r="F2269" s="5">
        <v>17</v>
      </c>
      <c r="G2269" t="s">
        <v>8221</v>
      </c>
      <c r="H2269" t="s">
        <v>8224</v>
      </c>
      <c r="I2269" t="s">
        <v>8246</v>
      </c>
      <c r="J2269">
        <v>1413572432</v>
      </c>
      <c r="K2269">
        <v>1410980432</v>
      </c>
      <c r="L2269" t="b">
        <v>0</v>
      </c>
      <c r="M2269">
        <v>3</v>
      </c>
      <c r="N2269" t="b">
        <v>0</v>
      </c>
      <c r="O2269" t="s">
        <v>8268</v>
      </c>
      <c r="P2269" s="9">
        <f>IFERROR(F2269/M2269,"NULL")</f>
        <v>5.666666666666667</v>
      </c>
      <c r="Q2269" t="str">
        <f>LEFT(O2269,SEARCH("/",O2269,1)-1)</f>
        <v>film &amp; video</v>
      </c>
      <c r="R2269" t="str">
        <f>RIGHT(O2269,LEN(O2269)-SEARCH("/",O2269,1))</f>
        <v>drama</v>
      </c>
      <c r="S2269" s="17">
        <f>(((K2269/60)/60)/24)+DATE(1970,1,1)</f>
        <v>41899.792037037041</v>
      </c>
      <c r="T2269" s="15">
        <f>(((J2269/60)/60)/24)+DATE(1970,1,1)</f>
        <v>41929.792037037041</v>
      </c>
      <c r="U2269" t="b">
        <f>AND(L2269,N2269)</f>
        <v>0</v>
      </c>
    </row>
    <row r="2270" spans="1:21" ht="20" customHeight="1" x14ac:dyDescent="0.35">
      <c r="A2270" s="13">
        <f>F2270/E2270</f>
        <v>0</v>
      </c>
      <c r="B2270">
        <v>193</v>
      </c>
      <c r="C2270" s="3" t="s">
        <v>195</v>
      </c>
      <c r="D2270" s="3" t="s">
        <v>4303</v>
      </c>
      <c r="E2270" s="5">
        <v>1000</v>
      </c>
      <c r="F2270" s="5">
        <v>0</v>
      </c>
      <c r="G2270" t="s">
        <v>8221</v>
      </c>
      <c r="H2270" t="s">
        <v>8225</v>
      </c>
      <c r="I2270" t="s">
        <v>8247</v>
      </c>
      <c r="J2270">
        <v>1417217166</v>
      </c>
      <c r="K2270">
        <v>1412029566</v>
      </c>
      <c r="L2270" t="b">
        <v>0</v>
      </c>
      <c r="M2270">
        <v>0</v>
      </c>
      <c r="N2270" t="b">
        <v>0</v>
      </c>
      <c r="O2270" t="s">
        <v>8268</v>
      </c>
      <c r="P2270" s="9" t="str">
        <f>IFERROR(F2270/M2270,"NULL")</f>
        <v>NULL</v>
      </c>
      <c r="Q2270" t="str">
        <f>LEFT(O2270,SEARCH("/",O2270,1)-1)</f>
        <v>film &amp; video</v>
      </c>
      <c r="R2270" t="str">
        <f>RIGHT(O2270,LEN(O2270)-SEARCH("/",O2270,1))</f>
        <v>drama</v>
      </c>
      <c r="S2270" s="17">
        <f>(((K2270/60)/60)/24)+DATE(1970,1,1)</f>
        <v>41911.934791666667</v>
      </c>
      <c r="T2270" s="15">
        <f>(((J2270/60)/60)/24)+DATE(1970,1,1)</f>
        <v>41971.976458333331</v>
      </c>
      <c r="U2270" t="b">
        <f>AND(L2270,N2270)</f>
        <v>0</v>
      </c>
    </row>
    <row r="2271" spans="1:21" ht="20" customHeight="1" x14ac:dyDescent="0.35">
      <c r="A2271" s="13">
        <f>F2271/E2271</f>
        <v>1.1999999999999999E-3</v>
      </c>
      <c r="B2271">
        <v>194</v>
      </c>
      <c r="C2271" s="3" t="s">
        <v>196</v>
      </c>
      <c r="D2271" s="3" t="s">
        <v>4304</v>
      </c>
      <c r="E2271" s="5">
        <v>2500</v>
      </c>
      <c r="F2271" s="5">
        <v>3</v>
      </c>
      <c r="G2271" t="s">
        <v>8221</v>
      </c>
      <c r="H2271" t="s">
        <v>8225</v>
      </c>
      <c r="I2271" t="s">
        <v>8247</v>
      </c>
      <c r="J2271">
        <v>1457308531</v>
      </c>
      <c r="K2271">
        <v>1452124531</v>
      </c>
      <c r="L2271" t="b">
        <v>0</v>
      </c>
      <c r="M2271">
        <v>3</v>
      </c>
      <c r="N2271" t="b">
        <v>0</v>
      </c>
      <c r="O2271" t="s">
        <v>8268</v>
      </c>
      <c r="P2271" s="9">
        <f>IFERROR(F2271/M2271,"NULL")</f>
        <v>1</v>
      </c>
      <c r="Q2271" t="str">
        <f>LEFT(O2271,SEARCH("/",O2271,1)-1)</f>
        <v>film &amp; video</v>
      </c>
      <c r="R2271" t="str">
        <f>RIGHT(O2271,LEN(O2271)-SEARCH("/",O2271,1))</f>
        <v>drama</v>
      </c>
      <c r="S2271" s="17">
        <f>(((K2271/60)/60)/24)+DATE(1970,1,1)</f>
        <v>42375.996886574074</v>
      </c>
      <c r="T2271" s="15">
        <f>(((J2271/60)/60)/24)+DATE(1970,1,1)</f>
        <v>42435.996886574074</v>
      </c>
      <c r="U2271" t="b">
        <f>AND(L2271,N2271)</f>
        <v>0</v>
      </c>
    </row>
    <row r="2272" spans="1:21" ht="20" customHeight="1" x14ac:dyDescent="0.35">
      <c r="A2272" s="13">
        <f>F2272/E2272</f>
        <v>0</v>
      </c>
      <c r="B2272">
        <v>195</v>
      </c>
      <c r="C2272" s="3" t="s">
        <v>197</v>
      </c>
      <c r="D2272" s="3" t="s">
        <v>4305</v>
      </c>
      <c r="E2272" s="5">
        <v>2000000</v>
      </c>
      <c r="F2272" s="5">
        <v>0</v>
      </c>
      <c r="G2272" t="s">
        <v>8221</v>
      </c>
      <c r="H2272" t="s">
        <v>8224</v>
      </c>
      <c r="I2272" t="s">
        <v>8246</v>
      </c>
      <c r="J2272">
        <v>1436544332</v>
      </c>
      <c r="K2272">
        <v>1431360332</v>
      </c>
      <c r="L2272" t="b">
        <v>0</v>
      </c>
      <c r="M2272">
        <v>0</v>
      </c>
      <c r="N2272" t="b">
        <v>0</v>
      </c>
      <c r="O2272" t="s">
        <v>8268</v>
      </c>
      <c r="P2272" s="9" t="str">
        <f>IFERROR(F2272/M2272,"NULL")</f>
        <v>NULL</v>
      </c>
      <c r="Q2272" t="str">
        <f>LEFT(O2272,SEARCH("/",O2272,1)-1)</f>
        <v>film &amp; video</v>
      </c>
      <c r="R2272" t="str">
        <f>RIGHT(O2272,LEN(O2272)-SEARCH("/",O2272,1))</f>
        <v>drama</v>
      </c>
      <c r="S2272" s="17">
        <f>(((K2272/60)/60)/24)+DATE(1970,1,1)</f>
        <v>42135.67050925926</v>
      </c>
      <c r="T2272" s="15">
        <f>(((J2272/60)/60)/24)+DATE(1970,1,1)</f>
        <v>42195.67050925926</v>
      </c>
      <c r="U2272" t="b">
        <f>AND(L2272,N2272)</f>
        <v>0</v>
      </c>
    </row>
    <row r="2273" spans="1:21" ht="20" customHeight="1" x14ac:dyDescent="0.35">
      <c r="A2273" s="13">
        <f>F2273/E2273</f>
        <v>0.41857142857142859</v>
      </c>
      <c r="B2273">
        <v>196</v>
      </c>
      <c r="C2273" s="3" t="s">
        <v>198</v>
      </c>
      <c r="D2273" s="3" t="s">
        <v>4306</v>
      </c>
      <c r="E2273" s="5">
        <v>3500</v>
      </c>
      <c r="F2273" s="5">
        <v>1465</v>
      </c>
      <c r="G2273" t="s">
        <v>8221</v>
      </c>
      <c r="H2273" t="s">
        <v>8225</v>
      </c>
      <c r="I2273" t="s">
        <v>8247</v>
      </c>
      <c r="J2273">
        <v>1444510800</v>
      </c>
      <c r="K2273">
        <v>1442062898</v>
      </c>
      <c r="L2273" t="b">
        <v>0</v>
      </c>
      <c r="M2273">
        <v>19</v>
      </c>
      <c r="N2273" t="b">
        <v>0</v>
      </c>
      <c r="O2273" t="s">
        <v>8268</v>
      </c>
      <c r="P2273" s="9">
        <f>IFERROR(F2273/M2273,"NULL")</f>
        <v>77.10526315789474</v>
      </c>
      <c r="Q2273" t="str">
        <f>LEFT(O2273,SEARCH("/",O2273,1)-1)</f>
        <v>film &amp; video</v>
      </c>
      <c r="R2273" t="str">
        <f>RIGHT(O2273,LEN(O2273)-SEARCH("/",O2273,1))</f>
        <v>drama</v>
      </c>
      <c r="S2273" s="17">
        <f>(((K2273/60)/60)/24)+DATE(1970,1,1)</f>
        <v>42259.542800925927</v>
      </c>
      <c r="T2273" s="15">
        <f>(((J2273/60)/60)/24)+DATE(1970,1,1)</f>
        <v>42287.875</v>
      </c>
      <c r="U2273" t="b">
        <f>AND(L2273,N2273)</f>
        <v>0</v>
      </c>
    </row>
    <row r="2274" spans="1:21" ht="20" customHeight="1" x14ac:dyDescent="0.35">
      <c r="A2274" s="13">
        <f>F2274/E2274</f>
        <v>0.1048</v>
      </c>
      <c r="B2274">
        <v>197</v>
      </c>
      <c r="C2274" s="3" t="s">
        <v>199</v>
      </c>
      <c r="D2274" s="3" t="s">
        <v>4307</v>
      </c>
      <c r="E2274" s="5">
        <v>2500</v>
      </c>
      <c r="F2274" s="5">
        <v>262</v>
      </c>
      <c r="G2274" t="s">
        <v>8221</v>
      </c>
      <c r="H2274" t="s">
        <v>8225</v>
      </c>
      <c r="I2274" t="s">
        <v>8247</v>
      </c>
      <c r="J2274">
        <v>1487365200</v>
      </c>
      <c r="K2274">
        <v>1483734100</v>
      </c>
      <c r="L2274" t="b">
        <v>0</v>
      </c>
      <c r="M2274">
        <v>8</v>
      </c>
      <c r="N2274" t="b">
        <v>0</v>
      </c>
      <c r="O2274" t="s">
        <v>8268</v>
      </c>
      <c r="P2274" s="9">
        <f>IFERROR(F2274/M2274,"NULL")</f>
        <v>32.75</v>
      </c>
      <c r="Q2274" t="str">
        <f>LEFT(O2274,SEARCH("/",O2274,1)-1)</f>
        <v>film &amp; video</v>
      </c>
      <c r="R2274" t="str">
        <f>RIGHT(O2274,LEN(O2274)-SEARCH("/",O2274,1))</f>
        <v>drama</v>
      </c>
      <c r="S2274" s="17">
        <f>(((K2274/60)/60)/24)+DATE(1970,1,1)</f>
        <v>42741.848379629635</v>
      </c>
      <c r="T2274" s="15">
        <f>(((J2274/60)/60)/24)+DATE(1970,1,1)</f>
        <v>42783.875</v>
      </c>
      <c r="U2274" t="b">
        <f>AND(L2274,N2274)</f>
        <v>0</v>
      </c>
    </row>
    <row r="2275" spans="1:21" ht="20" customHeight="1" x14ac:dyDescent="0.35">
      <c r="A2275" s="13">
        <f>F2275/E2275</f>
        <v>1.116E-2</v>
      </c>
      <c r="B2275">
        <v>198</v>
      </c>
      <c r="C2275" s="3" t="s">
        <v>200</v>
      </c>
      <c r="D2275" s="3" t="s">
        <v>4308</v>
      </c>
      <c r="E2275" s="5">
        <v>25000</v>
      </c>
      <c r="F2275" s="5">
        <v>279</v>
      </c>
      <c r="G2275" t="s">
        <v>8221</v>
      </c>
      <c r="H2275" t="s">
        <v>8224</v>
      </c>
      <c r="I2275" t="s">
        <v>8246</v>
      </c>
      <c r="J2275">
        <v>1412500322</v>
      </c>
      <c r="K2275">
        <v>1409908322</v>
      </c>
      <c r="L2275" t="b">
        <v>0</v>
      </c>
      <c r="M2275">
        <v>6</v>
      </c>
      <c r="N2275" t="b">
        <v>0</v>
      </c>
      <c r="O2275" t="s">
        <v>8268</v>
      </c>
      <c r="P2275" s="9">
        <f>IFERROR(F2275/M2275,"NULL")</f>
        <v>46.5</v>
      </c>
      <c r="Q2275" t="str">
        <f>LEFT(O2275,SEARCH("/",O2275,1)-1)</f>
        <v>film &amp; video</v>
      </c>
      <c r="R2275" t="str">
        <f>RIGHT(O2275,LEN(O2275)-SEARCH("/",O2275,1))</f>
        <v>drama</v>
      </c>
      <c r="S2275" s="17">
        <f>(((K2275/60)/60)/24)+DATE(1970,1,1)</f>
        <v>41887.383356481485</v>
      </c>
      <c r="T2275" s="15">
        <f>(((J2275/60)/60)/24)+DATE(1970,1,1)</f>
        <v>41917.383356481485</v>
      </c>
      <c r="U2275" t="b">
        <f>AND(L2275,N2275)</f>
        <v>0</v>
      </c>
    </row>
    <row r="2276" spans="1:21" ht="20" customHeight="1" x14ac:dyDescent="0.35">
      <c r="A2276" s="13">
        <f>F2276/E2276</f>
        <v>0</v>
      </c>
      <c r="B2276">
        <v>199</v>
      </c>
      <c r="C2276" s="3" t="s">
        <v>201</v>
      </c>
      <c r="D2276" s="3" t="s">
        <v>4309</v>
      </c>
      <c r="E2276" s="5">
        <v>10000</v>
      </c>
      <c r="F2276" s="5">
        <v>0</v>
      </c>
      <c r="G2276" t="s">
        <v>8221</v>
      </c>
      <c r="H2276" t="s">
        <v>8224</v>
      </c>
      <c r="I2276" t="s">
        <v>8246</v>
      </c>
      <c r="J2276">
        <v>1472698702</v>
      </c>
      <c r="K2276">
        <v>1470106702</v>
      </c>
      <c r="L2276" t="b">
        <v>0</v>
      </c>
      <c r="M2276">
        <v>0</v>
      </c>
      <c r="N2276" t="b">
        <v>0</v>
      </c>
      <c r="O2276" t="s">
        <v>8268</v>
      </c>
      <c r="P2276" s="9" t="str">
        <f>IFERROR(F2276/M2276,"NULL")</f>
        <v>NULL</v>
      </c>
      <c r="Q2276" t="str">
        <f>LEFT(O2276,SEARCH("/",O2276,1)-1)</f>
        <v>film &amp; video</v>
      </c>
      <c r="R2276" t="str">
        <f>RIGHT(O2276,LEN(O2276)-SEARCH("/",O2276,1))</f>
        <v>drama</v>
      </c>
      <c r="S2276" s="17">
        <f>(((K2276/60)/60)/24)+DATE(1970,1,1)</f>
        <v>42584.123865740738</v>
      </c>
      <c r="T2276" s="15">
        <f>(((J2276/60)/60)/24)+DATE(1970,1,1)</f>
        <v>42614.123865740738</v>
      </c>
      <c r="U2276" t="b">
        <f>AND(L2276,N2276)</f>
        <v>0</v>
      </c>
    </row>
    <row r="2277" spans="1:21" ht="20" customHeight="1" x14ac:dyDescent="0.35">
      <c r="A2277" s="13">
        <f>F2277/E2277</f>
        <v>0.26192500000000002</v>
      </c>
      <c r="B2277">
        <v>200</v>
      </c>
      <c r="C2277" s="3" t="s">
        <v>202</v>
      </c>
      <c r="D2277" s="3" t="s">
        <v>4310</v>
      </c>
      <c r="E2277" s="5">
        <v>6000</v>
      </c>
      <c r="F2277" s="5">
        <v>1571.55</v>
      </c>
      <c r="G2277" t="s">
        <v>8221</v>
      </c>
      <c r="H2277" t="s">
        <v>8224</v>
      </c>
      <c r="I2277" t="s">
        <v>8246</v>
      </c>
      <c r="J2277">
        <v>1410746403</v>
      </c>
      <c r="K2277">
        <v>1408154403</v>
      </c>
      <c r="L2277" t="b">
        <v>0</v>
      </c>
      <c r="M2277">
        <v>18</v>
      </c>
      <c r="N2277" t="b">
        <v>0</v>
      </c>
      <c r="O2277" t="s">
        <v>8268</v>
      </c>
      <c r="P2277" s="9">
        <f>IFERROR(F2277/M2277,"NULL")</f>
        <v>87.308333333333337</v>
      </c>
      <c r="Q2277" t="str">
        <f>LEFT(O2277,SEARCH("/",O2277,1)-1)</f>
        <v>film &amp; video</v>
      </c>
      <c r="R2277" t="str">
        <f>RIGHT(O2277,LEN(O2277)-SEARCH("/",O2277,1))</f>
        <v>drama</v>
      </c>
      <c r="S2277" s="17">
        <f>(((K2277/60)/60)/24)+DATE(1970,1,1)</f>
        <v>41867.083368055559</v>
      </c>
      <c r="T2277" s="15">
        <f>(((J2277/60)/60)/24)+DATE(1970,1,1)</f>
        <v>41897.083368055559</v>
      </c>
      <c r="U2277" t="b">
        <f>AND(L2277,N2277)</f>
        <v>0</v>
      </c>
    </row>
    <row r="2278" spans="1:21" ht="20" customHeight="1" x14ac:dyDescent="0.35">
      <c r="A2278" s="13">
        <f>F2278/E2278</f>
        <v>0.58461538461538465</v>
      </c>
      <c r="B2278">
        <v>201</v>
      </c>
      <c r="C2278" s="3" t="s">
        <v>203</v>
      </c>
      <c r="D2278" s="3" t="s">
        <v>4311</v>
      </c>
      <c r="E2278" s="5">
        <v>650</v>
      </c>
      <c r="F2278" s="5">
        <v>380</v>
      </c>
      <c r="G2278" t="s">
        <v>8221</v>
      </c>
      <c r="H2278" t="s">
        <v>8224</v>
      </c>
      <c r="I2278" t="s">
        <v>8246</v>
      </c>
      <c r="J2278">
        <v>1423424329</v>
      </c>
      <c r="K2278">
        <v>1421696329</v>
      </c>
      <c r="L2278" t="b">
        <v>0</v>
      </c>
      <c r="M2278">
        <v>7</v>
      </c>
      <c r="N2278" t="b">
        <v>0</v>
      </c>
      <c r="O2278" t="s">
        <v>8268</v>
      </c>
      <c r="P2278" s="9">
        <f>IFERROR(F2278/M2278,"NULL")</f>
        <v>54.285714285714285</v>
      </c>
      <c r="Q2278" t="str">
        <f>LEFT(O2278,SEARCH("/",O2278,1)-1)</f>
        <v>film &amp; video</v>
      </c>
      <c r="R2278" t="str">
        <f>RIGHT(O2278,LEN(O2278)-SEARCH("/",O2278,1))</f>
        <v>drama</v>
      </c>
      <c r="S2278" s="17">
        <f>(((K2278/60)/60)/24)+DATE(1970,1,1)</f>
        <v>42023.818622685183</v>
      </c>
      <c r="T2278" s="15">
        <f>(((J2278/60)/60)/24)+DATE(1970,1,1)</f>
        <v>42043.818622685183</v>
      </c>
      <c r="U2278" t="b">
        <f>AND(L2278,N2278)</f>
        <v>0</v>
      </c>
    </row>
    <row r="2279" spans="1:21" ht="20" customHeight="1" x14ac:dyDescent="0.35">
      <c r="A2279" s="13">
        <f>F2279/E2279</f>
        <v>0</v>
      </c>
      <c r="B2279">
        <v>202</v>
      </c>
      <c r="C2279" s="3" t="s">
        <v>204</v>
      </c>
      <c r="D2279" s="3" t="s">
        <v>4312</v>
      </c>
      <c r="E2279" s="5">
        <v>6000</v>
      </c>
      <c r="F2279" s="5">
        <v>0</v>
      </c>
      <c r="G2279" t="s">
        <v>8221</v>
      </c>
      <c r="H2279" t="s">
        <v>8224</v>
      </c>
      <c r="I2279" t="s">
        <v>8246</v>
      </c>
      <c r="J2279">
        <v>1444337940</v>
      </c>
      <c r="K2279">
        <v>1441750564</v>
      </c>
      <c r="L2279" t="b">
        <v>0</v>
      </c>
      <c r="M2279">
        <v>0</v>
      </c>
      <c r="N2279" t="b">
        <v>0</v>
      </c>
      <c r="O2279" t="s">
        <v>8268</v>
      </c>
      <c r="P2279" s="9" t="str">
        <f>IFERROR(F2279/M2279,"NULL")</f>
        <v>NULL</v>
      </c>
      <c r="Q2279" t="str">
        <f>LEFT(O2279,SEARCH("/",O2279,1)-1)</f>
        <v>film &amp; video</v>
      </c>
      <c r="R2279" t="str">
        <f>RIGHT(O2279,LEN(O2279)-SEARCH("/",O2279,1))</f>
        <v>drama</v>
      </c>
      <c r="S2279" s="17">
        <f>(((K2279/60)/60)/24)+DATE(1970,1,1)</f>
        <v>42255.927824074075</v>
      </c>
      <c r="T2279" s="15">
        <f>(((J2279/60)/60)/24)+DATE(1970,1,1)</f>
        <v>42285.874305555553</v>
      </c>
      <c r="U2279" t="b">
        <f>AND(L2279,N2279)</f>
        <v>0</v>
      </c>
    </row>
    <row r="2280" spans="1:21" ht="20" customHeight="1" x14ac:dyDescent="0.35">
      <c r="A2280" s="13">
        <f>F2280/E2280</f>
        <v>0.2984</v>
      </c>
      <c r="B2280">
        <v>203</v>
      </c>
      <c r="C2280" s="3" t="s">
        <v>205</v>
      </c>
      <c r="D2280" s="3" t="s">
        <v>4313</v>
      </c>
      <c r="E2280" s="5">
        <v>2500</v>
      </c>
      <c r="F2280" s="5">
        <v>746</v>
      </c>
      <c r="G2280" t="s">
        <v>8221</v>
      </c>
      <c r="H2280" t="s">
        <v>8225</v>
      </c>
      <c r="I2280" t="s">
        <v>8247</v>
      </c>
      <c r="J2280">
        <v>1422562864</v>
      </c>
      <c r="K2280">
        <v>1417378864</v>
      </c>
      <c r="L2280" t="b">
        <v>0</v>
      </c>
      <c r="M2280">
        <v>8</v>
      </c>
      <c r="N2280" t="b">
        <v>0</v>
      </c>
      <c r="O2280" t="s">
        <v>8268</v>
      </c>
      <c r="P2280" s="9">
        <f>IFERROR(F2280/M2280,"NULL")</f>
        <v>93.25</v>
      </c>
      <c r="Q2280" t="str">
        <f>LEFT(O2280,SEARCH("/",O2280,1)-1)</f>
        <v>film &amp; video</v>
      </c>
      <c r="R2280" t="str">
        <f>RIGHT(O2280,LEN(O2280)-SEARCH("/",O2280,1))</f>
        <v>drama</v>
      </c>
      <c r="S2280" s="17">
        <f>(((K2280/60)/60)/24)+DATE(1970,1,1)</f>
        <v>41973.847962962958</v>
      </c>
      <c r="T2280" s="15">
        <f>(((J2280/60)/60)/24)+DATE(1970,1,1)</f>
        <v>42033.847962962958</v>
      </c>
      <c r="U2280" t="b">
        <f>AND(L2280,N2280)</f>
        <v>0</v>
      </c>
    </row>
    <row r="2281" spans="1:21" ht="20" customHeight="1" x14ac:dyDescent="0.35">
      <c r="A2281" s="13">
        <f>F2281/E2281</f>
        <v>0.50721666666666665</v>
      </c>
      <c r="B2281">
        <v>204</v>
      </c>
      <c r="C2281" s="3" t="s">
        <v>206</v>
      </c>
      <c r="D2281" s="3" t="s">
        <v>4314</v>
      </c>
      <c r="E2281" s="5">
        <v>300000</v>
      </c>
      <c r="F2281" s="5">
        <v>152165</v>
      </c>
      <c r="G2281" t="s">
        <v>8221</v>
      </c>
      <c r="H2281" t="s">
        <v>8226</v>
      </c>
      <c r="I2281" t="s">
        <v>8248</v>
      </c>
      <c r="J2281">
        <v>1470319203</v>
      </c>
      <c r="K2281">
        <v>1467727203</v>
      </c>
      <c r="L2281" t="b">
        <v>0</v>
      </c>
      <c r="M2281">
        <v>1293</v>
      </c>
      <c r="N2281" t="b">
        <v>0</v>
      </c>
      <c r="O2281" t="s">
        <v>8268</v>
      </c>
      <c r="P2281" s="9">
        <f>IFERROR(F2281/M2281,"NULL")</f>
        <v>117.68368136117556</v>
      </c>
      <c r="Q2281" t="str">
        <f>LEFT(O2281,SEARCH("/",O2281,1)-1)</f>
        <v>film &amp; video</v>
      </c>
      <c r="R2281" t="str">
        <f>RIGHT(O2281,LEN(O2281)-SEARCH("/",O2281,1))</f>
        <v>drama</v>
      </c>
      <c r="S2281" s="17">
        <f>(((K2281/60)/60)/24)+DATE(1970,1,1)</f>
        <v>42556.583368055552</v>
      </c>
      <c r="T2281" s="15">
        <f>(((J2281/60)/60)/24)+DATE(1970,1,1)</f>
        <v>42586.583368055552</v>
      </c>
      <c r="U2281" t="b">
        <f>AND(L2281,N2281)</f>
        <v>0</v>
      </c>
    </row>
    <row r="2282" spans="1:21" ht="20" customHeight="1" x14ac:dyDescent="0.35">
      <c r="A2282" s="13">
        <f>F2282/E2282</f>
        <v>0.16250000000000001</v>
      </c>
      <c r="B2282">
        <v>205</v>
      </c>
      <c r="C2282" s="3" t="s">
        <v>207</v>
      </c>
      <c r="D2282" s="3" t="s">
        <v>4315</v>
      </c>
      <c r="E2282" s="5">
        <v>8000</v>
      </c>
      <c r="F2282" s="5">
        <v>1300</v>
      </c>
      <c r="G2282" t="s">
        <v>8221</v>
      </c>
      <c r="H2282" t="s">
        <v>8224</v>
      </c>
      <c r="I2282" t="s">
        <v>8246</v>
      </c>
      <c r="J2282">
        <v>1444144222</v>
      </c>
      <c r="K2282">
        <v>1441120222</v>
      </c>
      <c r="L2282" t="b">
        <v>0</v>
      </c>
      <c r="M2282">
        <v>17</v>
      </c>
      <c r="N2282" t="b">
        <v>0</v>
      </c>
      <c r="O2282" t="s">
        <v>8268</v>
      </c>
      <c r="P2282" s="9">
        <f>IFERROR(F2282/M2282,"NULL")</f>
        <v>76.470588235294116</v>
      </c>
      <c r="Q2282" t="str">
        <f>LEFT(O2282,SEARCH("/",O2282,1)-1)</f>
        <v>film &amp; video</v>
      </c>
      <c r="R2282" t="str">
        <f>RIGHT(O2282,LEN(O2282)-SEARCH("/",O2282,1))</f>
        <v>drama</v>
      </c>
      <c r="S2282" s="17">
        <f>(((K2282/60)/60)/24)+DATE(1970,1,1)</f>
        <v>42248.632199074069</v>
      </c>
      <c r="T2282" s="15">
        <f>(((J2282/60)/60)/24)+DATE(1970,1,1)</f>
        <v>42283.632199074069</v>
      </c>
      <c r="U2282" t="b">
        <f>AND(L2282,N2282)</f>
        <v>0</v>
      </c>
    </row>
    <row r="2283" spans="1:21" ht="20" customHeight="1" x14ac:dyDescent="0.35">
      <c r="A2283" s="13">
        <f>F2283/E2283</f>
        <v>0</v>
      </c>
      <c r="B2283">
        <v>206</v>
      </c>
      <c r="C2283" s="3" t="s">
        <v>208</v>
      </c>
      <c r="D2283" s="3" t="s">
        <v>4316</v>
      </c>
      <c r="E2283" s="5">
        <v>12700</v>
      </c>
      <c r="F2283" s="5">
        <v>0</v>
      </c>
      <c r="G2283" t="s">
        <v>8221</v>
      </c>
      <c r="H2283" t="s">
        <v>8224</v>
      </c>
      <c r="I2283" t="s">
        <v>8246</v>
      </c>
      <c r="J2283">
        <v>1470441983</v>
      </c>
      <c r="K2283">
        <v>1468627583</v>
      </c>
      <c r="L2283" t="b">
        <v>0</v>
      </c>
      <c r="M2283">
        <v>0</v>
      </c>
      <c r="N2283" t="b">
        <v>0</v>
      </c>
      <c r="O2283" t="s">
        <v>8268</v>
      </c>
      <c r="P2283" s="9" t="str">
        <f>IFERROR(F2283/M2283,"NULL")</f>
        <v>NULL</v>
      </c>
      <c r="Q2283" t="str">
        <f>LEFT(O2283,SEARCH("/",O2283,1)-1)</f>
        <v>film &amp; video</v>
      </c>
      <c r="R2283" t="str">
        <f>RIGHT(O2283,LEN(O2283)-SEARCH("/",O2283,1))</f>
        <v>drama</v>
      </c>
      <c r="S2283" s="17">
        <f>(((K2283/60)/60)/24)+DATE(1970,1,1)</f>
        <v>42567.004432870366</v>
      </c>
      <c r="T2283" s="15">
        <f>(((J2283/60)/60)/24)+DATE(1970,1,1)</f>
        <v>42588.004432870366</v>
      </c>
      <c r="U2283" t="b">
        <f>AND(L2283,N2283)</f>
        <v>0</v>
      </c>
    </row>
    <row r="2284" spans="1:21" ht="20" customHeight="1" x14ac:dyDescent="0.35">
      <c r="A2284" s="13">
        <f>F2284/E2284</f>
        <v>0.15214285714285714</v>
      </c>
      <c r="B2284">
        <v>207</v>
      </c>
      <c r="C2284" s="3" t="s">
        <v>209</v>
      </c>
      <c r="D2284" s="3" t="s">
        <v>4317</v>
      </c>
      <c r="E2284" s="5">
        <v>14000</v>
      </c>
      <c r="F2284" s="5">
        <v>2130</v>
      </c>
      <c r="G2284" t="s">
        <v>8221</v>
      </c>
      <c r="H2284" t="s">
        <v>8229</v>
      </c>
      <c r="I2284" t="s">
        <v>8251</v>
      </c>
      <c r="J2284">
        <v>1420346638</v>
      </c>
      <c r="K2284">
        <v>1417754638</v>
      </c>
      <c r="L2284" t="b">
        <v>0</v>
      </c>
      <c r="M2284">
        <v>13</v>
      </c>
      <c r="N2284" t="b">
        <v>0</v>
      </c>
      <c r="O2284" t="s">
        <v>8268</v>
      </c>
      <c r="P2284" s="9">
        <f>IFERROR(F2284/M2284,"NULL")</f>
        <v>163.84615384615384</v>
      </c>
      <c r="Q2284" t="str">
        <f>LEFT(O2284,SEARCH("/",O2284,1)-1)</f>
        <v>film &amp; video</v>
      </c>
      <c r="R2284" t="str">
        <f>RIGHT(O2284,LEN(O2284)-SEARCH("/",O2284,1))</f>
        <v>drama</v>
      </c>
      <c r="S2284" s="17">
        <f>(((K2284/60)/60)/24)+DATE(1970,1,1)</f>
        <v>41978.197199074071</v>
      </c>
      <c r="T2284" s="15">
        <f>(((J2284/60)/60)/24)+DATE(1970,1,1)</f>
        <v>42008.197199074071</v>
      </c>
      <c r="U2284" t="b">
        <f>AND(L2284,N2284)</f>
        <v>0</v>
      </c>
    </row>
    <row r="2285" spans="1:21" ht="20" customHeight="1" x14ac:dyDescent="0.35">
      <c r="A2285" s="13">
        <f>F2285/E2285</f>
        <v>0</v>
      </c>
      <c r="B2285">
        <v>208</v>
      </c>
      <c r="C2285" s="3" t="s">
        <v>210</v>
      </c>
      <c r="D2285" s="3" t="s">
        <v>4318</v>
      </c>
      <c r="E2285" s="5">
        <v>50000</v>
      </c>
      <c r="F2285" s="5">
        <v>0</v>
      </c>
      <c r="G2285" t="s">
        <v>8221</v>
      </c>
      <c r="H2285" t="s">
        <v>8226</v>
      </c>
      <c r="I2285" t="s">
        <v>8248</v>
      </c>
      <c r="J2285">
        <v>1418719967</v>
      </c>
      <c r="K2285">
        <v>1416127967</v>
      </c>
      <c r="L2285" t="b">
        <v>0</v>
      </c>
      <c r="M2285">
        <v>0</v>
      </c>
      <c r="N2285" t="b">
        <v>0</v>
      </c>
      <c r="O2285" t="s">
        <v>8268</v>
      </c>
      <c r="P2285" s="9" t="str">
        <f>IFERROR(F2285/M2285,"NULL")</f>
        <v>NULL</v>
      </c>
      <c r="Q2285" t="str">
        <f>LEFT(O2285,SEARCH("/",O2285,1)-1)</f>
        <v>film &amp; video</v>
      </c>
      <c r="R2285" t="str">
        <f>RIGHT(O2285,LEN(O2285)-SEARCH("/",O2285,1))</f>
        <v>drama</v>
      </c>
      <c r="S2285" s="17">
        <f>(((K2285/60)/60)/24)+DATE(1970,1,1)</f>
        <v>41959.369988425926</v>
      </c>
      <c r="T2285" s="15">
        <f>(((J2285/60)/60)/24)+DATE(1970,1,1)</f>
        <v>41989.369988425926</v>
      </c>
      <c r="U2285" t="b">
        <f>AND(L2285,N2285)</f>
        <v>0</v>
      </c>
    </row>
    <row r="2286" spans="1:21" ht="20" customHeight="1" x14ac:dyDescent="0.35">
      <c r="A2286" s="13">
        <f>F2286/E2286</f>
        <v>0</v>
      </c>
      <c r="B2286">
        <v>209</v>
      </c>
      <c r="C2286" s="3" t="s">
        <v>211</v>
      </c>
      <c r="D2286" s="3" t="s">
        <v>4319</v>
      </c>
      <c r="E2286" s="5">
        <v>25000</v>
      </c>
      <c r="F2286" s="5">
        <v>0</v>
      </c>
      <c r="G2286" t="s">
        <v>8221</v>
      </c>
      <c r="H2286" t="s">
        <v>8224</v>
      </c>
      <c r="I2286" t="s">
        <v>8246</v>
      </c>
      <c r="J2286">
        <v>1436566135</v>
      </c>
      <c r="K2286">
        <v>1433974135</v>
      </c>
      <c r="L2286" t="b">
        <v>0</v>
      </c>
      <c r="M2286">
        <v>0</v>
      </c>
      <c r="N2286" t="b">
        <v>0</v>
      </c>
      <c r="O2286" t="s">
        <v>8268</v>
      </c>
      <c r="P2286" s="9" t="str">
        <f>IFERROR(F2286/M2286,"NULL")</f>
        <v>NULL</v>
      </c>
      <c r="Q2286" t="str">
        <f>LEFT(O2286,SEARCH("/",O2286,1)-1)</f>
        <v>film &amp; video</v>
      </c>
      <c r="R2286" t="str">
        <f>RIGHT(O2286,LEN(O2286)-SEARCH("/",O2286,1))</f>
        <v>drama</v>
      </c>
      <c r="S2286" s="17">
        <f>(((K2286/60)/60)/24)+DATE(1970,1,1)</f>
        <v>42165.922858796301</v>
      </c>
      <c r="T2286" s="15">
        <f>(((J2286/60)/60)/24)+DATE(1970,1,1)</f>
        <v>42195.922858796301</v>
      </c>
      <c r="U2286" t="b">
        <f>AND(L2286,N2286)</f>
        <v>0</v>
      </c>
    </row>
    <row r="2287" spans="1:21" ht="20" customHeight="1" x14ac:dyDescent="0.35">
      <c r="A2287" s="13">
        <f>F2287/E2287</f>
        <v>0.2525</v>
      </c>
      <c r="B2287">
        <v>210</v>
      </c>
      <c r="C2287" s="3" t="s">
        <v>212</v>
      </c>
      <c r="D2287" s="3" t="s">
        <v>4320</v>
      </c>
      <c r="E2287" s="5">
        <v>12000</v>
      </c>
      <c r="F2287" s="5">
        <v>3030</v>
      </c>
      <c r="G2287" t="s">
        <v>8221</v>
      </c>
      <c r="H2287" t="s">
        <v>8224</v>
      </c>
      <c r="I2287" t="s">
        <v>8246</v>
      </c>
      <c r="J2287">
        <v>1443675600</v>
      </c>
      <c r="K2287">
        <v>1441157592</v>
      </c>
      <c r="L2287" t="b">
        <v>0</v>
      </c>
      <c r="M2287">
        <v>33</v>
      </c>
      <c r="N2287" t="b">
        <v>0</v>
      </c>
      <c r="O2287" t="s">
        <v>8268</v>
      </c>
      <c r="P2287" s="9">
        <f>IFERROR(F2287/M2287,"NULL")</f>
        <v>91.818181818181813</v>
      </c>
      <c r="Q2287" t="str">
        <f>LEFT(O2287,SEARCH("/",O2287,1)-1)</f>
        <v>film &amp; video</v>
      </c>
      <c r="R2287" t="str">
        <f>RIGHT(O2287,LEN(O2287)-SEARCH("/",O2287,1))</f>
        <v>drama</v>
      </c>
      <c r="S2287" s="17">
        <f>(((K2287/60)/60)/24)+DATE(1970,1,1)</f>
        <v>42249.064722222218</v>
      </c>
      <c r="T2287" s="15">
        <f>(((J2287/60)/60)/24)+DATE(1970,1,1)</f>
        <v>42278.208333333328</v>
      </c>
      <c r="U2287" t="b">
        <f>AND(L2287,N2287)</f>
        <v>0</v>
      </c>
    </row>
    <row r="2288" spans="1:21" ht="20" customHeight="1" x14ac:dyDescent="0.35">
      <c r="A2288" s="13">
        <f>F2288/E2288</f>
        <v>0.44600000000000001</v>
      </c>
      <c r="B2288">
        <v>211</v>
      </c>
      <c r="C2288" s="3" t="s">
        <v>213</v>
      </c>
      <c r="D2288" s="3" t="s">
        <v>4321</v>
      </c>
      <c r="E2288" s="5">
        <v>5000</v>
      </c>
      <c r="F2288" s="5">
        <v>2230</v>
      </c>
      <c r="G2288" t="s">
        <v>8221</v>
      </c>
      <c r="H2288" t="s">
        <v>8224</v>
      </c>
      <c r="I2288" t="s">
        <v>8246</v>
      </c>
      <c r="J2288">
        <v>1442634617</v>
      </c>
      <c r="K2288">
        <v>1440042617</v>
      </c>
      <c r="L2288" t="b">
        <v>0</v>
      </c>
      <c r="M2288">
        <v>12</v>
      </c>
      <c r="N2288" t="b">
        <v>0</v>
      </c>
      <c r="O2288" t="s">
        <v>8268</v>
      </c>
      <c r="P2288" s="9">
        <f>IFERROR(F2288/M2288,"NULL")</f>
        <v>185.83333333333334</v>
      </c>
      <c r="Q2288" t="str">
        <f>LEFT(O2288,SEARCH("/",O2288,1)-1)</f>
        <v>film &amp; video</v>
      </c>
      <c r="R2288" t="str">
        <f>RIGHT(O2288,LEN(O2288)-SEARCH("/",O2288,1))</f>
        <v>drama</v>
      </c>
      <c r="S2288" s="17">
        <f>(((K2288/60)/60)/24)+DATE(1970,1,1)</f>
        <v>42236.159918981488</v>
      </c>
      <c r="T2288" s="15">
        <f>(((J2288/60)/60)/24)+DATE(1970,1,1)</f>
        <v>42266.159918981488</v>
      </c>
      <c r="U2288" t="b">
        <f>AND(L2288,N2288)</f>
        <v>0</v>
      </c>
    </row>
    <row r="2289" spans="1:21" ht="20" customHeight="1" x14ac:dyDescent="0.35">
      <c r="A2289" s="13">
        <f>F2289/E2289</f>
        <v>1.5873015873015873E-4</v>
      </c>
      <c r="B2289">
        <v>212</v>
      </c>
      <c r="C2289" s="3" t="s">
        <v>214</v>
      </c>
      <c r="D2289" s="3" t="s">
        <v>4322</v>
      </c>
      <c r="E2289" s="5">
        <v>6300</v>
      </c>
      <c r="F2289" s="5">
        <v>1</v>
      </c>
      <c r="G2289" t="s">
        <v>8221</v>
      </c>
      <c r="H2289" t="s">
        <v>8224</v>
      </c>
      <c r="I2289" t="s">
        <v>8246</v>
      </c>
      <c r="J2289">
        <v>1460837320</v>
      </c>
      <c r="K2289">
        <v>1455656920</v>
      </c>
      <c r="L2289" t="b">
        <v>0</v>
      </c>
      <c r="M2289">
        <v>1</v>
      </c>
      <c r="N2289" t="b">
        <v>0</v>
      </c>
      <c r="O2289" t="s">
        <v>8268</v>
      </c>
      <c r="P2289" s="9">
        <f>IFERROR(F2289/M2289,"NULL")</f>
        <v>1</v>
      </c>
      <c r="Q2289" t="str">
        <f>LEFT(O2289,SEARCH("/",O2289,1)-1)</f>
        <v>film &amp; video</v>
      </c>
      <c r="R2289" t="str">
        <f>RIGHT(O2289,LEN(O2289)-SEARCH("/",O2289,1))</f>
        <v>drama</v>
      </c>
      <c r="S2289" s="17">
        <f>(((K2289/60)/60)/24)+DATE(1970,1,1)</f>
        <v>42416.881018518514</v>
      </c>
      <c r="T2289" s="15">
        <f>(((J2289/60)/60)/24)+DATE(1970,1,1)</f>
        <v>42476.839351851857</v>
      </c>
      <c r="U2289" t="b">
        <f>AND(L2289,N2289)</f>
        <v>0</v>
      </c>
    </row>
    <row r="2290" spans="1:21" ht="20" customHeight="1" x14ac:dyDescent="0.35">
      <c r="A2290" s="13">
        <f>F2290/E2290</f>
        <v>4.0000000000000002E-4</v>
      </c>
      <c r="B2290">
        <v>213</v>
      </c>
      <c r="C2290" s="3" t="s">
        <v>215</v>
      </c>
      <c r="D2290" s="3" t="s">
        <v>4323</v>
      </c>
      <c r="E2290" s="5">
        <v>50000</v>
      </c>
      <c r="F2290" s="5">
        <v>20</v>
      </c>
      <c r="G2290" t="s">
        <v>8221</v>
      </c>
      <c r="H2290" t="s">
        <v>8224</v>
      </c>
      <c r="I2290" t="s">
        <v>8246</v>
      </c>
      <c r="J2290">
        <v>1439734001</v>
      </c>
      <c r="K2290">
        <v>1437142547</v>
      </c>
      <c r="L2290" t="b">
        <v>0</v>
      </c>
      <c r="M2290">
        <v>1</v>
      </c>
      <c r="N2290" t="b">
        <v>0</v>
      </c>
      <c r="O2290" t="s">
        <v>8268</v>
      </c>
      <c r="P2290" s="9">
        <f>IFERROR(F2290/M2290,"NULL")</f>
        <v>20</v>
      </c>
      <c r="Q2290" t="str">
        <f>LEFT(O2290,SEARCH("/",O2290,1)-1)</f>
        <v>film &amp; video</v>
      </c>
      <c r="R2290" t="str">
        <f>RIGHT(O2290,LEN(O2290)-SEARCH("/",O2290,1))</f>
        <v>drama</v>
      </c>
      <c r="S2290" s="17">
        <f>(((K2290/60)/60)/24)+DATE(1970,1,1)</f>
        <v>42202.594293981485</v>
      </c>
      <c r="T2290" s="15">
        <f>(((J2290/60)/60)/24)+DATE(1970,1,1)</f>
        <v>42232.587974537033</v>
      </c>
      <c r="U2290" t="b">
        <f>AND(L2290,N2290)</f>
        <v>0</v>
      </c>
    </row>
    <row r="2291" spans="1:21" ht="20" customHeight="1" x14ac:dyDescent="0.35">
      <c r="A2291" s="13">
        <f>F2291/E2291</f>
        <v>8.0000000000000007E-5</v>
      </c>
      <c r="B2291">
        <v>214</v>
      </c>
      <c r="C2291" s="3" t="s">
        <v>216</v>
      </c>
      <c r="D2291" s="3" t="s">
        <v>4324</v>
      </c>
      <c r="E2291" s="5">
        <v>12500</v>
      </c>
      <c r="F2291" s="5">
        <v>1</v>
      </c>
      <c r="G2291" t="s">
        <v>8221</v>
      </c>
      <c r="H2291" t="s">
        <v>8224</v>
      </c>
      <c r="I2291" t="s">
        <v>8246</v>
      </c>
      <c r="J2291">
        <v>1425655349</v>
      </c>
      <c r="K2291">
        <v>1420471349</v>
      </c>
      <c r="L2291" t="b">
        <v>0</v>
      </c>
      <c r="M2291">
        <v>1</v>
      </c>
      <c r="N2291" t="b">
        <v>0</v>
      </c>
      <c r="O2291" t="s">
        <v>8268</v>
      </c>
      <c r="P2291" s="9">
        <f>IFERROR(F2291/M2291,"NULL")</f>
        <v>1</v>
      </c>
      <c r="Q2291" t="str">
        <f>LEFT(O2291,SEARCH("/",O2291,1)-1)</f>
        <v>film &amp; video</v>
      </c>
      <c r="R2291" t="str">
        <f>RIGHT(O2291,LEN(O2291)-SEARCH("/",O2291,1))</f>
        <v>drama</v>
      </c>
      <c r="S2291" s="17">
        <f>(((K2291/60)/60)/24)+DATE(1970,1,1)</f>
        <v>42009.64061342593</v>
      </c>
      <c r="T2291" s="15">
        <f>(((J2291/60)/60)/24)+DATE(1970,1,1)</f>
        <v>42069.64061342593</v>
      </c>
      <c r="U2291" t="b">
        <f>AND(L2291,N2291)</f>
        <v>0</v>
      </c>
    </row>
    <row r="2292" spans="1:21" ht="20" customHeight="1" x14ac:dyDescent="0.35">
      <c r="A2292" s="13">
        <f>F2292/E2292</f>
        <v>2.2727272727272726E-3</v>
      </c>
      <c r="B2292">
        <v>215</v>
      </c>
      <c r="C2292" s="3" t="s">
        <v>217</v>
      </c>
      <c r="D2292" s="3" t="s">
        <v>4325</v>
      </c>
      <c r="E2292" s="5">
        <v>4400</v>
      </c>
      <c r="F2292" s="5">
        <v>10</v>
      </c>
      <c r="G2292" t="s">
        <v>8221</v>
      </c>
      <c r="H2292" t="s">
        <v>8225</v>
      </c>
      <c r="I2292" t="s">
        <v>8247</v>
      </c>
      <c r="J2292">
        <v>1455753540</v>
      </c>
      <c r="K2292">
        <v>1452058282</v>
      </c>
      <c r="L2292" t="b">
        <v>0</v>
      </c>
      <c r="M2292">
        <v>1</v>
      </c>
      <c r="N2292" t="b">
        <v>0</v>
      </c>
      <c r="O2292" t="s">
        <v>8268</v>
      </c>
      <c r="P2292" s="9">
        <f>IFERROR(F2292/M2292,"NULL")</f>
        <v>10</v>
      </c>
      <c r="Q2292" t="str">
        <f>LEFT(O2292,SEARCH("/",O2292,1)-1)</f>
        <v>film &amp; video</v>
      </c>
      <c r="R2292" t="str">
        <f>RIGHT(O2292,LEN(O2292)-SEARCH("/",O2292,1))</f>
        <v>drama</v>
      </c>
      <c r="S2292" s="17">
        <f>(((K2292/60)/60)/24)+DATE(1970,1,1)</f>
        <v>42375.230115740742</v>
      </c>
      <c r="T2292" s="15">
        <f>(((J2292/60)/60)/24)+DATE(1970,1,1)</f>
        <v>42417.999305555553</v>
      </c>
      <c r="U2292" t="b">
        <f>AND(L2292,N2292)</f>
        <v>0</v>
      </c>
    </row>
    <row r="2293" spans="1:21" ht="20" customHeight="1" x14ac:dyDescent="0.35">
      <c r="A2293" s="13">
        <f>F2293/E2293</f>
        <v>0.55698440000000005</v>
      </c>
      <c r="B2293">
        <v>216</v>
      </c>
      <c r="C2293" s="3" t="s">
        <v>218</v>
      </c>
      <c r="D2293" s="3" t="s">
        <v>4326</v>
      </c>
      <c r="E2293" s="5">
        <v>50000</v>
      </c>
      <c r="F2293" s="5">
        <v>27849.22</v>
      </c>
      <c r="G2293" t="s">
        <v>8221</v>
      </c>
      <c r="H2293" t="s">
        <v>8224</v>
      </c>
      <c r="I2293" t="s">
        <v>8246</v>
      </c>
      <c r="J2293">
        <v>1429740037</v>
      </c>
      <c r="K2293">
        <v>1425423637</v>
      </c>
      <c r="L2293" t="b">
        <v>0</v>
      </c>
      <c r="M2293">
        <v>84</v>
      </c>
      <c r="N2293" t="b">
        <v>0</v>
      </c>
      <c r="O2293" t="s">
        <v>8268</v>
      </c>
      <c r="P2293" s="9">
        <f>IFERROR(F2293/M2293,"NULL")</f>
        <v>331.53833333333336</v>
      </c>
      <c r="Q2293" t="str">
        <f>LEFT(O2293,SEARCH("/",O2293,1)-1)</f>
        <v>film &amp; video</v>
      </c>
      <c r="R2293" t="str">
        <f>RIGHT(O2293,LEN(O2293)-SEARCH("/",O2293,1))</f>
        <v>drama</v>
      </c>
      <c r="S2293" s="17">
        <f>(((K2293/60)/60)/24)+DATE(1970,1,1)</f>
        <v>42066.958761574075</v>
      </c>
      <c r="T2293" s="15">
        <f>(((J2293/60)/60)/24)+DATE(1970,1,1)</f>
        <v>42116.917094907403</v>
      </c>
      <c r="U2293" t="b">
        <f>AND(L2293,N2293)</f>
        <v>0</v>
      </c>
    </row>
    <row r="2294" spans="1:21" ht="20" customHeight="1" x14ac:dyDescent="0.35">
      <c r="A2294" s="13">
        <f>F2294/E2294</f>
        <v>0.11942999999999999</v>
      </c>
      <c r="B2294">
        <v>217</v>
      </c>
      <c r="C2294" s="3" t="s">
        <v>219</v>
      </c>
      <c r="D2294" s="3" t="s">
        <v>4327</v>
      </c>
      <c r="E2294" s="5">
        <v>100000</v>
      </c>
      <c r="F2294" s="5">
        <v>11943</v>
      </c>
      <c r="G2294" t="s">
        <v>8221</v>
      </c>
      <c r="H2294" t="s">
        <v>8235</v>
      </c>
      <c r="I2294" t="s">
        <v>8255</v>
      </c>
      <c r="J2294">
        <v>1419780149</v>
      </c>
      <c r="K2294">
        <v>1417101749</v>
      </c>
      <c r="L2294" t="b">
        <v>0</v>
      </c>
      <c r="M2294">
        <v>38</v>
      </c>
      <c r="N2294" t="b">
        <v>0</v>
      </c>
      <c r="O2294" t="s">
        <v>8268</v>
      </c>
      <c r="P2294" s="9">
        <f>IFERROR(F2294/M2294,"NULL")</f>
        <v>314.28947368421052</v>
      </c>
      <c r="Q2294" t="str">
        <f>LEFT(O2294,SEARCH("/",O2294,1)-1)</f>
        <v>film &amp; video</v>
      </c>
      <c r="R2294" t="str">
        <f>RIGHT(O2294,LEN(O2294)-SEARCH("/",O2294,1))</f>
        <v>drama</v>
      </c>
      <c r="S2294" s="17">
        <f>(((K2294/60)/60)/24)+DATE(1970,1,1)</f>
        <v>41970.64061342593</v>
      </c>
      <c r="T2294" s="15">
        <f>(((J2294/60)/60)/24)+DATE(1970,1,1)</f>
        <v>42001.64061342593</v>
      </c>
      <c r="U2294" t="b">
        <f>AND(L2294,N2294)</f>
        <v>0</v>
      </c>
    </row>
    <row r="2295" spans="1:21" ht="20" customHeight="1" x14ac:dyDescent="0.35">
      <c r="A2295" s="13">
        <f>F2295/E2295</f>
        <v>0.02</v>
      </c>
      <c r="B2295">
        <v>218</v>
      </c>
      <c r="C2295" s="3" t="s">
        <v>220</v>
      </c>
      <c r="D2295" s="3" t="s">
        <v>4328</v>
      </c>
      <c r="E2295" s="5">
        <v>5000</v>
      </c>
      <c r="F2295" s="5">
        <v>100</v>
      </c>
      <c r="G2295" t="s">
        <v>8221</v>
      </c>
      <c r="H2295" t="s">
        <v>8224</v>
      </c>
      <c r="I2295" t="s">
        <v>8246</v>
      </c>
      <c r="J2295">
        <v>1431702289</v>
      </c>
      <c r="K2295">
        <v>1426518289</v>
      </c>
      <c r="L2295" t="b">
        <v>0</v>
      </c>
      <c r="M2295">
        <v>1</v>
      </c>
      <c r="N2295" t="b">
        <v>0</v>
      </c>
      <c r="O2295" t="s">
        <v>8268</v>
      </c>
      <c r="P2295" s="9">
        <f>IFERROR(F2295/M2295,"NULL")</f>
        <v>100</v>
      </c>
      <c r="Q2295" t="str">
        <f>LEFT(O2295,SEARCH("/",O2295,1)-1)</f>
        <v>film &amp; video</v>
      </c>
      <c r="R2295" t="str">
        <f>RIGHT(O2295,LEN(O2295)-SEARCH("/",O2295,1))</f>
        <v>drama</v>
      </c>
      <c r="S2295" s="17">
        <f>(((K2295/60)/60)/24)+DATE(1970,1,1)</f>
        <v>42079.628344907411</v>
      </c>
      <c r="T2295" s="15">
        <f>(((J2295/60)/60)/24)+DATE(1970,1,1)</f>
        <v>42139.628344907411</v>
      </c>
      <c r="U2295" t="b">
        <f>AND(L2295,N2295)</f>
        <v>0</v>
      </c>
    </row>
    <row r="2296" spans="1:21" ht="20" customHeight="1" x14ac:dyDescent="0.35">
      <c r="A2296" s="13">
        <f>F2296/E2296</f>
        <v>0.17630000000000001</v>
      </c>
      <c r="B2296">
        <v>219</v>
      </c>
      <c r="C2296" s="3" t="s">
        <v>221</v>
      </c>
      <c r="D2296" s="3" t="s">
        <v>4329</v>
      </c>
      <c r="E2296" s="5">
        <v>50000</v>
      </c>
      <c r="F2296" s="5">
        <v>8815</v>
      </c>
      <c r="G2296" t="s">
        <v>8221</v>
      </c>
      <c r="H2296" t="s">
        <v>8224</v>
      </c>
      <c r="I2296" t="s">
        <v>8246</v>
      </c>
      <c r="J2296">
        <v>1459493940</v>
      </c>
      <c r="K2296">
        <v>1456732225</v>
      </c>
      <c r="L2296" t="b">
        <v>0</v>
      </c>
      <c r="M2296">
        <v>76</v>
      </c>
      <c r="N2296" t="b">
        <v>0</v>
      </c>
      <c r="O2296" t="s">
        <v>8268</v>
      </c>
      <c r="P2296" s="9">
        <f>IFERROR(F2296/M2296,"NULL")</f>
        <v>115.98684210526316</v>
      </c>
      <c r="Q2296" t="str">
        <f>LEFT(O2296,SEARCH("/",O2296,1)-1)</f>
        <v>film &amp; video</v>
      </c>
      <c r="R2296" t="str">
        <f>RIGHT(O2296,LEN(O2296)-SEARCH("/",O2296,1))</f>
        <v>drama</v>
      </c>
      <c r="S2296" s="17">
        <f>(((K2296/60)/60)/24)+DATE(1970,1,1)</f>
        <v>42429.326678240745</v>
      </c>
      <c r="T2296" s="15">
        <f>(((J2296/60)/60)/24)+DATE(1970,1,1)</f>
        <v>42461.290972222225</v>
      </c>
      <c r="U2296" t="b">
        <f>AND(L2296,N2296)</f>
        <v>0</v>
      </c>
    </row>
    <row r="2297" spans="1:21" ht="20" customHeight="1" x14ac:dyDescent="0.35">
      <c r="A2297" s="13">
        <f>F2297/E2297</f>
        <v>7.1999999999999998E-3</v>
      </c>
      <c r="B2297">
        <v>220</v>
      </c>
      <c r="C2297" s="3" t="s">
        <v>222</v>
      </c>
      <c r="D2297" s="3" t="s">
        <v>4330</v>
      </c>
      <c r="E2297" s="5">
        <v>50000</v>
      </c>
      <c r="F2297" s="5">
        <v>360</v>
      </c>
      <c r="G2297" t="s">
        <v>8221</v>
      </c>
      <c r="H2297" t="s">
        <v>8224</v>
      </c>
      <c r="I2297" t="s">
        <v>8246</v>
      </c>
      <c r="J2297">
        <v>1440101160</v>
      </c>
      <c r="K2297">
        <v>1436542030</v>
      </c>
      <c r="L2297" t="b">
        <v>0</v>
      </c>
      <c r="M2297">
        <v>3</v>
      </c>
      <c r="N2297" t="b">
        <v>0</v>
      </c>
      <c r="O2297" t="s">
        <v>8268</v>
      </c>
      <c r="P2297" s="9">
        <f>IFERROR(F2297/M2297,"NULL")</f>
        <v>120</v>
      </c>
      <c r="Q2297" t="str">
        <f>LEFT(O2297,SEARCH("/",O2297,1)-1)</f>
        <v>film &amp; video</v>
      </c>
      <c r="R2297" t="str">
        <f>RIGHT(O2297,LEN(O2297)-SEARCH("/",O2297,1))</f>
        <v>drama</v>
      </c>
      <c r="S2297" s="17">
        <f>(((K2297/60)/60)/24)+DATE(1970,1,1)</f>
        <v>42195.643865740742</v>
      </c>
      <c r="T2297" s="15">
        <f>(((J2297/60)/60)/24)+DATE(1970,1,1)</f>
        <v>42236.837499999994</v>
      </c>
      <c r="U2297" t="b">
        <f>AND(L2297,N2297)</f>
        <v>0</v>
      </c>
    </row>
    <row r="2298" spans="1:21" ht="20" customHeight="1" x14ac:dyDescent="0.35">
      <c r="A2298" s="13">
        <f>F2298/E2298</f>
        <v>0</v>
      </c>
      <c r="B2298">
        <v>221</v>
      </c>
      <c r="C2298" s="3" t="s">
        <v>223</v>
      </c>
      <c r="D2298" s="3" t="s">
        <v>4331</v>
      </c>
      <c r="E2298" s="5">
        <v>50000</v>
      </c>
      <c r="F2298" s="5">
        <v>0</v>
      </c>
      <c r="G2298" t="s">
        <v>8221</v>
      </c>
      <c r="H2298" t="s">
        <v>8224</v>
      </c>
      <c r="I2298" t="s">
        <v>8246</v>
      </c>
      <c r="J2298">
        <v>1427569564</v>
      </c>
      <c r="K2298">
        <v>1422389164</v>
      </c>
      <c r="L2298" t="b">
        <v>0</v>
      </c>
      <c r="M2298">
        <v>0</v>
      </c>
      <c r="N2298" t="b">
        <v>0</v>
      </c>
      <c r="O2298" t="s">
        <v>8268</v>
      </c>
      <c r="P2298" s="9" t="str">
        <f>IFERROR(F2298/M2298,"NULL")</f>
        <v>NULL</v>
      </c>
      <c r="Q2298" t="str">
        <f>LEFT(O2298,SEARCH("/",O2298,1)-1)</f>
        <v>film &amp; video</v>
      </c>
      <c r="R2298" t="str">
        <f>RIGHT(O2298,LEN(O2298)-SEARCH("/",O2298,1))</f>
        <v>drama</v>
      </c>
      <c r="S2298" s="17">
        <f>(((K2298/60)/60)/24)+DATE(1970,1,1)</f>
        <v>42031.837546296301</v>
      </c>
      <c r="T2298" s="15">
        <f>(((J2298/60)/60)/24)+DATE(1970,1,1)</f>
        <v>42091.79587962963</v>
      </c>
      <c r="U2298" t="b">
        <f>AND(L2298,N2298)</f>
        <v>0</v>
      </c>
    </row>
    <row r="2299" spans="1:21" ht="20" customHeight="1" x14ac:dyDescent="0.35">
      <c r="A2299" s="13">
        <f>F2299/E2299</f>
        <v>0.13</v>
      </c>
      <c r="B2299">
        <v>222</v>
      </c>
      <c r="C2299" s="3" t="s">
        <v>224</v>
      </c>
      <c r="D2299" s="3" t="s">
        <v>4332</v>
      </c>
      <c r="E2299" s="5">
        <v>1000</v>
      </c>
      <c r="F2299" s="5">
        <v>130</v>
      </c>
      <c r="G2299" t="s">
        <v>8221</v>
      </c>
      <c r="H2299" t="s">
        <v>8224</v>
      </c>
      <c r="I2299" t="s">
        <v>8246</v>
      </c>
      <c r="J2299">
        <v>1427423940</v>
      </c>
      <c r="K2299">
        <v>1422383318</v>
      </c>
      <c r="L2299" t="b">
        <v>0</v>
      </c>
      <c r="M2299">
        <v>2</v>
      </c>
      <c r="N2299" t="b">
        <v>0</v>
      </c>
      <c r="O2299" t="s">
        <v>8268</v>
      </c>
      <c r="P2299" s="9">
        <f>IFERROR(F2299/M2299,"NULL")</f>
        <v>65</v>
      </c>
      <c r="Q2299" t="str">
        <f>LEFT(O2299,SEARCH("/",O2299,1)-1)</f>
        <v>film &amp; video</v>
      </c>
      <c r="R2299" t="str">
        <f>RIGHT(O2299,LEN(O2299)-SEARCH("/",O2299,1))</f>
        <v>drama</v>
      </c>
      <c r="S2299" s="17">
        <f>(((K2299/60)/60)/24)+DATE(1970,1,1)</f>
        <v>42031.769884259258</v>
      </c>
      <c r="T2299" s="15">
        <f>(((J2299/60)/60)/24)+DATE(1970,1,1)</f>
        <v>42090.110416666663</v>
      </c>
      <c r="U2299" t="b">
        <f>AND(L2299,N2299)</f>
        <v>0</v>
      </c>
    </row>
    <row r="2300" spans="1:21" ht="20" customHeight="1" x14ac:dyDescent="0.35">
      <c r="A2300" s="13">
        <f>F2300/E2300</f>
        <v>0</v>
      </c>
      <c r="B2300">
        <v>223</v>
      </c>
      <c r="C2300" s="3" t="s">
        <v>225</v>
      </c>
      <c r="D2300" s="3" t="s">
        <v>4333</v>
      </c>
      <c r="E2300" s="5">
        <v>1500000</v>
      </c>
      <c r="F2300" s="5">
        <v>0</v>
      </c>
      <c r="G2300" t="s">
        <v>8221</v>
      </c>
      <c r="H2300" t="s">
        <v>8224</v>
      </c>
      <c r="I2300" t="s">
        <v>8246</v>
      </c>
      <c r="J2300">
        <v>1463879100</v>
      </c>
      <c r="K2300">
        <v>1461287350</v>
      </c>
      <c r="L2300" t="b">
        <v>0</v>
      </c>
      <c r="M2300">
        <v>0</v>
      </c>
      <c r="N2300" t="b">
        <v>0</v>
      </c>
      <c r="O2300" t="s">
        <v>8268</v>
      </c>
      <c r="P2300" s="9" t="str">
        <f>IFERROR(F2300/M2300,"NULL")</f>
        <v>NULL</v>
      </c>
      <c r="Q2300" t="str">
        <f>LEFT(O2300,SEARCH("/",O2300,1)-1)</f>
        <v>film &amp; video</v>
      </c>
      <c r="R2300" t="str">
        <f>RIGHT(O2300,LEN(O2300)-SEARCH("/",O2300,1))</f>
        <v>drama</v>
      </c>
      <c r="S2300" s="17">
        <f>(((K2300/60)/60)/24)+DATE(1970,1,1)</f>
        <v>42482.048032407409</v>
      </c>
      <c r="T2300" s="15">
        <f>(((J2300/60)/60)/24)+DATE(1970,1,1)</f>
        <v>42512.045138888891</v>
      </c>
      <c r="U2300" t="b">
        <f>AND(L2300,N2300)</f>
        <v>0</v>
      </c>
    </row>
    <row r="2301" spans="1:21" ht="20" customHeight="1" x14ac:dyDescent="0.35">
      <c r="A2301" s="13">
        <f>F2301/E2301</f>
        <v>0</v>
      </c>
      <c r="B2301">
        <v>224</v>
      </c>
      <c r="C2301" s="3" t="s">
        <v>226</v>
      </c>
      <c r="D2301" s="3" t="s">
        <v>4334</v>
      </c>
      <c r="E2301" s="5">
        <v>6000000</v>
      </c>
      <c r="F2301" s="5">
        <v>0</v>
      </c>
      <c r="G2301" t="s">
        <v>8221</v>
      </c>
      <c r="H2301" t="s">
        <v>8226</v>
      </c>
      <c r="I2301" t="s">
        <v>8248</v>
      </c>
      <c r="J2301">
        <v>1436506726</v>
      </c>
      <c r="K2301">
        <v>1431322726</v>
      </c>
      <c r="L2301" t="b">
        <v>0</v>
      </c>
      <c r="M2301">
        <v>0</v>
      </c>
      <c r="N2301" t="b">
        <v>0</v>
      </c>
      <c r="O2301" t="s">
        <v>8268</v>
      </c>
      <c r="P2301" s="9" t="str">
        <f>IFERROR(F2301/M2301,"NULL")</f>
        <v>NULL</v>
      </c>
      <c r="Q2301" t="str">
        <f>LEFT(O2301,SEARCH("/",O2301,1)-1)</f>
        <v>film &amp; video</v>
      </c>
      <c r="R2301" t="str">
        <f>RIGHT(O2301,LEN(O2301)-SEARCH("/",O2301,1))</f>
        <v>drama</v>
      </c>
      <c r="S2301" s="17">
        <f>(((K2301/60)/60)/24)+DATE(1970,1,1)</f>
        <v>42135.235254629632</v>
      </c>
      <c r="T2301" s="15">
        <f>(((J2301/60)/60)/24)+DATE(1970,1,1)</f>
        <v>42195.235254629632</v>
      </c>
      <c r="U2301" t="b">
        <f>AND(L2301,N2301)</f>
        <v>0</v>
      </c>
    </row>
    <row r="2302" spans="1:21" ht="20" customHeight="1" x14ac:dyDescent="0.35">
      <c r="A2302" s="13">
        <f>F2302/E2302</f>
        <v>0</v>
      </c>
      <c r="B2302">
        <v>225</v>
      </c>
      <c r="C2302" s="3" t="s">
        <v>227</v>
      </c>
      <c r="D2302" s="3" t="s">
        <v>4335</v>
      </c>
      <c r="E2302" s="5">
        <v>200</v>
      </c>
      <c r="F2302" s="5">
        <v>0</v>
      </c>
      <c r="G2302" t="s">
        <v>8221</v>
      </c>
      <c r="H2302" t="s">
        <v>8224</v>
      </c>
      <c r="I2302" t="s">
        <v>8246</v>
      </c>
      <c r="J2302">
        <v>1460153054</v>
      </c>
      <c r="K2302">
        <v>1457564654</v>
      </c>
      <c r="L2302" t="b">
        <v>0</v>
      </c>
      <c r="M2302">
        <v>0</v>
      </c>
      <c r="N2302" t="b">
        <v>0</v>
      </c>
      <c r="O2302" t="s">
        <v>8268</v>
      </c>
      <c r="P2302" s="9" t="str">
        <f>IFERROR(F2302/M2302,"NULL")</f>
        <v>NULL</v>
      </c>
      <c r="Q2302" t="str">
        <f>LEFT(O2302,SEARCH("/",O2302,1)-1)</f>
        <v>film &amp; video</v>
      </c>
      <c r="R2302" t="str">
        <f>RIGHT(O2302,LEN(O2302)-SEARCH("/",O2302,1))</f>
        <v>drama</v>
      </c>
      <c r="S2302" s="17">
        <f>(((K2302/60)/60)/24)+DATE(1970,1,1)</f>
        <v>42438.961273148147</v>
      </c>
      <c r="T2302" s="15">
        <f>(((J2302/60)/60)/24)+DATE(1970,1,1)</f>
        <v>42468.919606481482</v>
      </c>
      <c r="U2302" t="b">
        <f>AND(L2302,N2302)</f>
        <v>0</v>
      </c>
    </row>
    <row r="2303" spans="1:21" ht="20" customHeight="1" x14ac:dyDescent="0.35">
      <c r="A2303" s="13">
        <f>F2303/E2303</f>
        <v>8.6206896551724137E-3</v>
      </c>
      <c r="B2303">
        <v>226</v>
      </c>
      <c r="C2303" s="3" t="s">
        <v>228</v>
      </c>
      <c r="D2303" s="3" t="s">
        <v>4336</v>
      </c>
      <c r="E2303" s="5">
        <v>29000</v>
      </c>
      <c r="F2303" s="5">
        <v>250</v>
      </c>
      <c r="G2303" t="s">
        <v>8221</v>
      </c>
      <c r="H2303" t="s">
        <v>8225</v>
      </c>
      <c r="I2303" t="s">
        <v>8247</v>
      </c>
      <c r="J2303">
        <v>1433064540</v>
      </c>
      <c r="K2303">
        <v>1428854344</v>
      </c>
      <c r="L2303" t="b">
        <v>0</v>
      </c>
      <c r="M2303">
        <v>2</v>
      </c>
      <c r="N2303" t="b">
        <v>0</v>
      </c>
      <c r="O2303" t="s">
        <v>8268</v>
      </c>
      <c r="P2303" s="9">
        <f>IFERROR(F2303/M2303,"NULL")</f>
        <v>125</v>
      </c>
      <c r="Q2303" t="str">
        <f>LEFT(O2303,SEARCH("/",O2303,1)-1)</f>
        <v>film &amp; video</v>
      </c>
      <c r="R2303" t="str">
        <f>RIGHT(O2303,LEN(O2303)-SEARCH("/",O2303,1))</f>
        <v>drama</v>
      </c>
      <c r="S2303" s="17">
        <f>(((K2303/60)/60)/24)+DATE(1970,1,1)</f>
        <v>42106.666018518517</v>
      </c>
      <c r="T2303" s="15">
        <f>(((J2303/60)/60)/24)+DATE(1970,1,1)</f>
        <v>42155.395138888889</v>
      </c>
      <c r="U2303" t="b">
        <f>AND(L2303,N2303)</f>
        <v>0</v>
      </c>
    </row>
    <row r="2304" spans="1:21" ht="20" customHeight="1" x14ac:dyDescent="0.35">
      <c r="A2304" s="13">
        <f>F2304/E2304</f>
        <v>0</v>
      </c>
      <c r="B2304">
        <v>227</v>
      </c>
      <c r="C2304" s="3" t="s">
        <v>229</v>
      </c>
      <c r="D2304" s="3" t="s">
        <v>4337</v>
      </c>
      <c r="E2304" s="5">
        <v>28000</v>
      </c>
      <c r="F2304" s="5">
        <v>0</v>
      </c>
      <c r="G2304" t="s">
        <v>8221</v>
      </c>
      <c r="H2304" t="s">
        <v>8224</v>
      </c>
      <c r="I2304" t="s">
        <v>8246</v>
      </c>
      <c r="J2304">
        <v>1436477241</v>
      </c>
      <c r="K2304">
        <v>1433885241</v>
      </c>
      <c r="L2304" t="b">
        <v>0</v>
      </c>
      <c r="M2304">
        <v>0</v>
      </c>
      <c r="N2304" t="b">
        <v>0</v>
      </c>
      <c r="O2304" t="s">
        <v>8268</v>
      </c>
      <c r="P2304" s="9" t="str">
        <f>IFERROR(F2304/M2304,"NULL")</f>
        <v>NULL</v>
      </c>
      <c r="Q2304" t="str">
        <f>LEFT(O2304,SEARCH("/",O2304,1)-1)</f>
        <v>film &amp; video</v>
      </c>
      <c r="R2304" t="str">
        <f>RIGHT(O2304,LEN(O2304)-SEARCH("/",O2304,1))</f>
        <v>drama</v>
      </c>
      <c r="S2304" s="17">
        <f>(((K2304/60)/60)/24)+DATE(1970,1,1)</f>
        <v>42164.893993055557</v>
      </c>
      <c r="T2304" s="15">
        <f>(((J2304/60)/60)/24)+DATE(1970,1,1)</f>
        <v>42194.893993055557</v>
      </c>
      <c r="U2304" t="b">
        <f>AND(L2304,N2304)</f>
        <v>0</v>
      </c>
    </row>
    <row r="2305" spans="1:21" ht="20" customHeight="1" x14ac:dyDescent="0.35">
      <c r="A2305" s="13">
        <f>F2305/E2305</f>
        <v>0</v>
      </c>
      <c r="B2305">
        <v>228</v>
      </c>
      <c r="C2305" s="3" t="s">
        <v>230</v>
      </c>
      <c r="D2305" s="3" t="s">
        <v>4338</v>
      </c>
      <c r="E2305" s="5">
        <v>8000</v>
      </c>
      <c r="F2305" s="5">
        <v>0</v>
      </c>
      <c r="G2305" t="s">
        <v>8221</v>
      </c>
      <c r="H2305" t="s">
        <v>8225</v>
      </c>
      <c r="I2305" t="s">
        <v>8247</v>
      </c>
      <c r="J2305">
        <v>1433176105</v>
      </c>
      <c r="K2305">
        <v>1427992105</v>
      </c>
      <c r="L2305" t="b">
        <v>0</v>
      </c>
      <c r="M2305">
        <v>0</v>
      </c>
      <c r="N2305" t="b">
        <v>0</v>
      </c>
      <c r="O2305" t="s">
        <v>8268</v>
      </c>
      <c r="P2305" s="9" t="str">
        <f>IFERROR(F2305/M2305,"NULL")</f>
        <v>NULL</v>
      </c>
      <c r="Q2305" t="str">
        <f>LEFT(O2305,SEARCH("/",O2305,1)-1)</f>
        <v>film &amp; video</v>
      </c>
      <c r="R2305" t="str">
        <f>RIGHT(O2305,LEN(O2305)-SEARCH("/",O2305,1))</f>
        <v>drama</v>
      </c>
      <c r="S2305" s="17">
        <f>(((K2305/60)/60)/24)+DATE(1970,1,1)</f>
        <v>42096.686400462961</v>
      </c>
      <c r="T2305" s="15">
        <f>(((J2305/60)/60)/24)+DATE(1970,1,1)</f>
        <v>42156.686400462961</v>
      </c>
      <c r="U2305" t="b">
        <f>AND(L2305,N2305)</f>
        <v>0</v>
      </c>
    </row>
    <row r="2306" spans="1:21" ht="20" customHeight="1" x14ac:dyDescent="0.35">
      <c r="A2306" s="13">
        <f>F2306/E2306</f>
        <v>0</v>
      </c>
      <c r="B2306">
        <v>229</v>
      </c>
      <c r="C2306" s="3" t="s">
        <v>231</v>
      </c>
      <c r="D2306" s="3" t="s">
        <v>4339</v>
      </c>
      <c r="E2306" s="5">
        <v>3000</v>
      </c>
      <c r="F2306" s="5">
        <v>0</v>
      </c>
      <c r="G2306" t="s">
        <v>8221</v>
      </c>
      <c r="H2306" t="s">
        <v>8236</v>
      </c>
      <c r="I2306" t="s">
        <v>8249</v>
      </c>
      <c r="J2306">
        <v>1455402297</v>
      </c>
      <c r="K2306">
        <v>1452810297</v>
      </c>
      <c r="L2306" t="b">
        <v>0</v>
      </c>
      <c r="M2306">
        <v>0</v>
      </c>
      <c r="N2306" t="b">
        <v>0</v>
      </c>
      <c r="O2306" t="s">
        <v>8268</v>
      </c>
      <c r="P2306" s="9" t="str">
        <f>IFERROR(F2306/M2306,"NULL")</f>
        <v>NULL</v>
      </c>
      <c r="Q2306" t="str">
        <f>LEFT(O2306,SEARCH("/",O2306,1)-1)</f>
        <v>film &amp; video</v>
      </c>
      <c r="R2306" t="str">
        <f>RIGHT(O2306,LEN(O2306)-SEARCH("/",O2306,1))</f>
        <v>drama</v>
      </c>
      <c r="S2306" s="17">
        <f>(((K2306/60)/60)/24)+DATE(1970,1,1)</f>
        <v>42383.933993055558</v>
      </c>
      <c r="T2306" s="15">
        <f>(((J2306/60)/60)/24)+DATE(1970,1,1)</f>
        <v>42413.933993055558</v>
      </c>
      <c r="U2306" t="b">
        <f>AND(L2306,N2306)</f>
        <v>0</v>
      </c>
    </row>
    <row r="2307" spans="1:21" ht="20" customHeight="1" x14ac:dyDescent="0.35">
      <c r="A2307" s="13">
        <f>F2307/E2307</f>
        <v>4.0000000000000001E-3</v>
      </c>
      <c r="B2307">
        <v>230</v>
      </c>
      <c r="C2307" s="3" t="s">
        <v>232</v>
      </c>
      <c r="D2307" s="3" t="s">
        <v>4340</v>
      </c>
      <c r="E2307" s="5">
        <v>15000</v>
      </c>
      <c r="F2307" s="5">
        <v>60</v>
      </c>
      <c r="G2307" t="s">
        <v>8221</v>
      </c>
      <c r="H2307" t="s">
        <v>8224</v>
      </c>
      <c r="I2307" t="s">
        <v>8246</v>
      </c>
      <c r="J2307">
        <v>1433443151</v>
      </c>
      <c r="K2307">
        <v>1430851151</v>
      </c>
      <c r="L2307" t="b">
        <v>0</v>
      </c>
      <c r="M2307">
        <v>2</v>
      </c>
      <c r="N2307" t="b">
        <v>0</v>
      </c>
      <c r="O2307" t="s">
        <v>8268</v>
      </c>
      <c r="P2307" s="9">
        <f>IFERROR(F2307/M2307,"NULL")</f>
        <v>30</v>
      </c>
      <c r="Q2307" t="str">
        <f>LEFT(O2307,SEARCH("/",O2307,1)-1)</f>
        <v>film &amp; video</v>
      </c>
      <c r="R2307" t="str">
        <f>RIGHT(O2307,LEN(O2307)-SEARCH("/",O2307,1))</f>
        <v>drama</v>
      </c>
      <c r="S2307" s="17">
        <f>(((K2307/60)/60)/24)+DATE(1970,1,1)</f>
        <v>42129.777210648142</v>
      </c>
      <c r="T2307" s="15">
        <f>(((J2307/60)/60)/24)+DATE(1970,1,1)</f>
        <v>42159.777210648142</v>
      </c>
      <c r="U2307" t="b">
        <f>AND(L2307,N2307)</f>
        <v>0</v>
      </c>
    </row>
    <row r="2308" spans="1:21" ht="20" customHeight="1" x14ac:dyDescent="0.35">
      <c r="A2308" s="13">
        <f>F2308/E2308</f>
        <v>0</v>
      </c>
      <c r="B2308">
        <v>231</v>
      </c>
      <c r="C2308" s="3" t="s">
        <v>233</v>
      </c>
      <c r="D2308" s="3" t="s">
        <v>4341</v>
      </c>
      <c r="E2308" s="5">
        <v>1500000</v>
      </c>
      <c r="F2308" s="5">
        <v>0</v>
      </c>
      <c r="G2308" t="s">
        <v>8221</v>
      </c>
      <c r="H2308" t="s">
        <v>8224</v>
      </c>
      <c r="I2308" t="s">
        <v>8246</v>
      </c>
      <c r="J2308">
        <v>1451775651</v>
      </c>
      <c r="K2308">
        <v>1449183651</v>
      </c>
      <c r="L2308" t="b">
        <v>0</v>
      </c>
      <c r="M2308">
        <v>0</v>
      </c>
      <c r="N2308" t="b">
        <v>0</v>
      </c>
      <c r="O2308" t="s">
        <v>8268</v>
      </c>
      <c r="P2308" s="9" t="str">
        <f>IFERROR(F2308/M2308,"NULL")</f>
        <v>NULL</v>
      </c>
      <c r="Q2308" t="str">
        <f>LEFT(O2308,SEARCH("/",O2308,1)-1)</f>
        <v>film &amp; video</v>
      </c>
      <c r="R2308" t="str">
        <f>RIGHT(O2308,LEN(O2308)-SEARCH("/",O2308,1))</f>
        <v>drama</v>
      </c>
      <c r="S2308" s="17">
        <f>(((K2308/60)/60)/24)+DATE(1970,1,1)</f>
        <v>42341.958923611113</v>
      </c>
      <c r="T2308" s="15">
        <f>(((J2308/60)/60)/24)+DATE(1970,1,1)</f>
        <v>42371.958923611113</v>
      </c>
      <c r="U2308" t="b">
        <f>AND(L2308,N2308)</f>
        <v>0</v>
      </c>
    </row>
    <row r="2309" spans="1:21" ht="20" customHeight="1" x14ac:dyDescent="0.35">
      <c r="A2309" s="13">
        <f>F2309/E2309</f>
        <v>2.75E-2</v>
      </c>
      <c r="B2309">
        <v>232</v>
      </c>
      <c r="C2309" s="3" t="s">
        <v>234</v>
      </c>
      <c r="D2309" s="3" t="s">
        <v>4342</v>
      </c>
      <c r="E2309" s="5">
        <v>4000</v>
      </c>
      <c r="F2309" s="5">
        <v>110</v>
      </c>
      <c r="G2309" t="s">
        <v>8221</v>
      </c>
      <c r="H2309" t="s">
        <v>8225</v>
      </c>
      <c r="I2309" t="s">
        <v>8247</v>
      </c>
      <c r="J2309">
        <v>1425066546</v>
      </c>
      <c r="K2309">
        <v>1422474546</v>
      </c>
      <c r="L2309" t="b">
        <v>0</v>
      </c>
      <c r="M2309">
        <v>7</v>
      </c>
      <c r="N2309" t="b">
        <v>0</v>
      </c>
      <c r="O2309" t="s">
        <v>8268</v>
      </c>
      <c r="P2309" s="9">
        <f>IFERROR(F2309/M2309,"NULL")</f>
        <v>15.714285714285714</v>
      </c>
      <c r="Q2309" t="str">
        <f>LEFT(O2309,SEARCH("/",O2309,1)-1)</f>
        <v>film &amp; video</v>
      </c>
      <c r="R2309" t="str">
        <f>RIGHT(O2309,LEN(O2309)-SEARCH("/",O2309,1))</f>
        <v>drama</v>
      </c>
      <c r="S2309" s="17">
        <f>(((K2309/60)/60)/24)+DATE(1970,1,1)</f>
        <v>42032.82576388889</v>
      </c>
      <c r="T2309" s="15">
        <f>(((J2309/60)/60)/24)+DATE(1970,1,1)</f>
        <v>42062.82576388889</v>
      </c>
      <c r="U2309" t="b">
        <f>AND(L2309,N2309)</f>
        <v>0</v>
      </c>
    </row>
    <row r="2310" spans="1:21" ht="20" customHeight="1" x14ac:dyDescent="0.35">
      <c r="A2310" s="13">
        <f>F2310/E2310</f>
        <v>0</v>
      </c>
      <c r="B2310">
        <v>233</v>
      </c>
      <c r="C2310" s="3" t="s">
        <v>235</v>
      </c>
      <c r="D2310" s="3" t="s">
        <v>4343</v>
      </c>
      <c r="E2310" s="5">
        <v>350000</v>
      </c>
      <c r="F2310" s="5">
        <v>0</v>
      </c>
      <c r="G2310" t="s">
        <v>8221</v>
      </c>
      <c r="H2310" t="s">
        <v>8224</v>
      </c>
      <c r="I2310" t="s">
        <v>8246</v>
      </c>
      <c r="J2310">
        <v>1475185972</v>
      </c>
      <c r="K2310">
        <v>1472593972</v>
      </c>
      <c r="L2310" t="b">
        <v>0</v>
      </c>
      <c r="M2310">
        <v>0</v>
      </c>
      <c r="N2310" t="b">
        <v>0</v>
      </c>
      <c r="O2310" t="s">
        <v>8268</v>
      </c>
      <c r="P2310" s="9" t="str">
        <f>IFERROR(F2310/M2310,"NULL")</f>
        <v>NULL</v>
      </c>
      <c r="Q2310" t="str">
        <f>LEFT(O2310,SEARCH("/",O2310,1)-1)</f>
        <v>film &amp; video</v>
      </c>
      <c r="R2310" t="str">
        <f>RIGHT(O2310,LEN(O2310)-SEARCH("/",O2310,1))</f>
        <v>drama</v>
      </c>
      <c r="S2310" s="17">
        <f>(((K2310/60)/60)/24)+DATE(1970,1,1)</f>
        <v>42612.911712962959</v>
      </c>
      <c r="T2310" s="15">
        <f>(((J2310/60)/60)/24)+DATE(1970,1,1)</f>
        <v>42642.911712962959</v>
      </c>
      <c r="U2310" t="b">
        <f>AND(L2310,N2310)</f>
        <v>0</v>
      </c>
    </row>
    <row r="2311" spans="1:21" ht="20" customHeight="1" x14ac:dyDescent="0.35">
      <c r="A2311" s="13">
        <f>F2311/E2311</f>
        <v>0.40100000000000002</v>
      </c>
      <c r="B2311">
        <v>234</v>
      </c>
      <c r="C2311" s="3" t="s">
        <v>236</v>
      </c>
      <c r="D2311" s="3" t="s">
        <v>4344</v>
      </c>
      <c r="E2311" s="5">
        <v>1000</v>
      </c>
      <c r="F2311" s="5">
        <v>401</v>
      </c>
      <c r="G2311" t="s">
        <v>8221</v>
      </c>
      <c r="H2311" t="s">
        <v>8224</v>
      </c>
      <c r="I2311" t="s">
        <v>8246</v>
      </c>
      <c r="J2311">
        <v>1434847859</v>
      </c>
      <c r="K2311">
        <v>1431391859</v>
      </c>
      <c r="L2311" t="b">
        <v>0</v>
      </c>
      <c r="M2311">
        <v>5</v>
      </c>
      <c r="N2311" t="b">
        <v>0</v>
      </c>
      <c r="O2311" t="s">
        <v>8268</v>
      </c>
      <c r="P2311" s="9">
        <f>IFERROR(F2311/M2311,"NULL")</f>
        <v>80.2</v>
      </c>
      <c r="Q2311" t="str">
        <f>LEFT(O2311,SEARCH("/",O2311,1)-1)</f>
        <v>film &amp; video</v>
      </c>
      <c r="R2311" t="str">
        <f>RIGHT(O2311,LEN(O2311)-SEARCH("/",O2311,1))</f>
        <v>drama</v>
      </c>
      <c r="S2311" s="17">
        <f>(((K2311/60)/60)/24)+DATE(1970,1,1)</f>
        <v>42136.035405092596</v>
      </c>
      <c r="T2311" s="15">
        <f>(((J2311/60)/60)/24)+DATE(1970,1,1)</f>
        <v>42176.035405092596</v>
      </c>
      <c r="U2311" t="b">
        <f>AND(L2311,N2311)</f>
        <v>0</v>
      </c>
    </row>
    <row r="2312" spans="1:21" ht="20" customHeight="1" x14ac:dyDescent="0.35">
      <c r="A2312" s="13">
        <f>F2312/E2312</f>
        <v>0</v>
      </c>
      <c r="B2312">
        <v>235</v>
      </c>
      <c r="C2312" s="3" t="s">
        <v>237</v>
      </c>
      <c r="D2312" s="3" t="s">
        <v>4345</v>
      </c>
      <c r="E2312" s="5">
        <v>10000</v>
      </c>
      <c r="F2312" s="5">
        <v>0</v>
      </c>
      <c r="G2312" t="s">
        <v>8221</v>
      </c>
      <c r="H2312" t="s">
        <v>8224</v>
      </c>
      <c r="I2312" t="s">
        <v>8246</v>
      </c>
      <c r="J2312">
        <v>1436478497</v>
      </c>
      <c r="K2312">
        <v>1433886497</v>
      </c>
      <c r="L2312" t="b">
        <v>0</v>
      </c>
      <c r="M2312">
        <v>0</v>
      </c>
      <c r="N2312" t="b">
        <v>0</v>
      </c>
      <c r="O2312" t="s">
        <v>8268</v>
      </c>
      <c r="P2312" s="9" t="str">
        <f>IFERROR(F2312/M2312,"NULL")</f>
        <v>NULL</v>
      </c>
      <c r="Q2312" t="str">
        <f>LEFT(O2312,SEARCH("/",O2312,1)-1)</f>
        <v>film &amp; video</v>
      </c>
      <c r="R2312" t="str">
        <f>RIGHT(O2312,LEN(O2312)-SEARCH("/",O2312,1))</f>
        <v>drama</v>
      </c>
      <c r="S2312" s="17">
        <f>(((K2312/60)/60)/24)+DATE(1970,1,1)</f>
        <v>42164.908530092594</v>
      </c>
      <c r="T2312" s="15">
        <f>(((J2312/60)/60)/24)+DATE(1970,1,1)</f>
        <v>42194.908530092594</v>
      </c>
      <c r="U2312" t="b">
        <f>AND(L2312,N2312)</f>
        <v>0</v>
      </c>
    </row>
    <row r="2313" spans="1:21" ht="20" customHeight="1" x14ac:dyDescent="0.35">
      <c r="A2313" s="13">
        <f>F2313/E2313</f>
        <v>0</v>
      </c>
      <c r="B2313">
        <v>236</v>
      </c>
      <c r="C2313" s="3" t="s">
        <v>238</v>
      </c>
      <c r="D2313" s="3" t="s">
        <v>4346</v>
      </c>
      <c r="E2313" s="5">
        <v>150000</v>
      </c>
      <c r="F2313" s="5">
        <v>0</v>
      </c>
      <c r="G2313" t="s">
        <v>8221</v>
      </c>
      <c r="H2313" t="s">
        <v>8224</v>
      </c>
      <c r="I2313" t="s">
        <v>8246</v>
      </c>
      <c r="J2313">
        <v>1451952000</v>
      </c>
      <c r="K2313">
        <v>1447380099</v>
      </c>
      <c r="L2313" t="b">
        <v>0</v>
      </c>
      <c r="M2313">
        <v>0</v>
      </c>
      <c r="N2313" t="b">
        <v>0</v>
      </c>
      <c r="O2313" t="s">
        <v>8268</v>
      </c>
      <c r="P2313" s="9" t="str">
        <f>IFERROR(F2313/M2313,"NULL")</f>
        <v>NULL</v>
      </c>
      <c r="Q2313" t="str">
        <f>LEFT(O2313,SEARCH("/",O2313,1)-1)</f>
        <v>film &amp; video</v>
      </c>
      <c r="R2313" t="str">
        <f>RIGHT(O2313,LEN(O2313)-SEARCH("/",O2313,1))</f>
        <v>drama</v>
      </c>
      <c r="S2313" s="17">
        <f>(((K2313/60)/60)/24)+DATE(1970,1,1)</f>
        <v>42321.08447916666</v>
      </c>
      <c r="T2313" s="15">
        <f>(((J2313/60)/60)/24)+DATE(1970,1,1)</f>
        <v>42374</v>
      </c>
      <c r="U2313" t="b">
        <f>AND(L2313,N2313)</f>
        <v>0</v>
      </c>
    </row>
    <row r="2314" spans="1:21" ht="20" customHeight="1" x14ac:dyDescent="0.35">
      <c r="A2314" s="13">
        <f>F2314/E2314</f>
        <v>3.3333333333333335E-3</v>
      </c>
      <c r="B2314">
        <v>237</v>
      </c>
      <c r="C2314" s="3" t="s">
        <v>239</v>
      </c>
      <c r="D2314" s="3" t="s">
        <v>4347</v>
      </c>
      <c r="E2314" s="5">
        <v>15000</v>
      </c>
      <c r="F2314" s="5">
        <v>50</v>
      </c>
      <c r="G2314" t="s">
        <v>8221</v>
      </c>
      <c r="H2314" t="s">
        <v>8224</v>
      </c>
      <c r="I2314" t="s">
        <v>8246</v>
      </c>
      <c r="J2314">
        <v>1457445069</v>
      </c>
      <c r="K2314">
        <v>1452261069</v>
      </c>
      <c r="L2314" t="b">
        <v>0</v>
      </c>
      <c r="M2314">
        <v>1</v>
      </c>
      <c r="N2314" t="b">
        <v>0</v>
      </c>
      <c r="O2314" t="s">
        <v>8268</v>
      </c>
      <c r="P2314" s="9">
        <f>IFERROR(F2314/M2314,"NULL")</f>
        <v>50</v>
      </c>
      <c r="Q2314" t="str">
        <f>LEFT(O2314,SEARCH("/",O2314,1)-1)</f>
        <v>film &amp; video</v>
      </c>
      <c r="R2314" t="str">
        <f>RIGHT(O2314,LEN(O2314)-SEARCH("/",O2314,1))</f>
        <v>drama</v>
      </c>
      <c r="S2314" s="17">
        <f>(((K2314/60)/60)/24)+DATE(1970,1,1)</f>
        <v>42377.577187499999</v>
      </c>
      <c r="T2314" s="15">
        <f>(((J2314/60)/60)/24)+DATE(1970,1,1)</f>
        <v>42437.577187499999</v>
      </c>
      <c r="U2314" t="b">
        <f>AND(L2314,N2314)</f>
        <v>0</v>
      </c>
    </row>
    <row r="2315" spans="1:21" ht="20" customHeight="1" x14ac:dyDescent="0.35">
      <c r="A2315" s="13">
        <f>F2315/E2315</f>
        <v>0</v>
      </c>
      <c r="B2315">
        <v>238</v>
      </c>
      <c r="C2315" s="3" t="s">
        <v>240</v>
      </c>
      <c r="D2315" s="3" t="s">
        <v>4348</v>
      </c>
      <c r="E2315" s="5">
        <v>26000</v>
      </c>
      <c r="F2315" s="5">
        <v>0</v>
      </c>
      <c r="G2315" t="s">
        <v>8221</v>
      </c>
      <c r="H2315" t="s">
        <v>8224</v>
      </c>
      <c r="I2315" t="s">
        <v>8246</v>
      </c>
      <c r="J2315">
        <v>1483088400</v>
      </c>
      <c r="K2315">
        <v>1481324760</v>
      </c>
      <c r="L2315" t="b">
        <v>0</v>
      </c>
      <c r="M2315">
        <v>0</v>
      </c>
      <c r="N2315" t="b">
        <v>0</v>
      </c>
      <c r="O2315" t="s">
        <v>8268</v>
      </c>
      <c r="P2315" s="9" t="str">
        <f>IFERROR(F2315/M2315,"NULL")</f>
        <v>NULL</v>
      </c>
      <c r="Q2315" t="str">
        <f>LEFT(O2315,SEARCH("/",O2315,1)-1)</f>
        <v>film &amp; video</v>
      </c>
      <c r="R2315" t="str">
        <f>RIGHT(O2315,LEN(O2315)-SEARCH("/",O2315,1))</f>
        <v>drama</v>
      </c>
      <c r="S2315" s="17">
        <f>(((K2315/60)/60)/24)+DATE(1970,1,1)</f>
        <v>42713.962499999994</v>
      </c>
      <c r="T2315" s="15">
        <f>(((J2315/60)/60)/24)+DATE(1970,1,1)</f>
        <v>42734.375</v>
      </c>
      <c r="U2315" t="b">
        <f>AND(L2315,N2315)</f>
        <v>0</v>
      </c>
    </row>
    <row r="2316" spans="1:21" ht="20" customHeight="1" x14ac:dyDescent="0.35">
      <c r="A2316" s="13">
        <f>F2316/E2316</f>
        <v>0.25</v>
      </c>
      <c r="B2316">
        <v>239</v>
      </c>
      <c r="C2316" s="3" t="s">
        <v>241</v>
      </c>
      <c r="D2316" s="3" t="s">
        <v>4349</v>
      </c>
      <c r="E2316" s="5">
        <v>1000</v>
      </c>
      <c r="F2316" s="5">
        <v>250</v>
      </c>
      <c r="G2316" t="s">
        <v>8221</v>
      </c>
      <c r="H2316" t="s">
        <v>8226</v>
      </c>
      <c r="I2316" t="s">
        <v>8248</v>
      </c>
      <c r="J2316">
        <v>1446984000</v>
      </c>
      <c r="K2316">
        <v>1445308730</v>
      </c>
      <c r="L2316" t="b">
        <v>0</v>
      </c>
      <c r="M2316">
        <v>5</v>
      </c>
      <c r="N2316" t="b">
        <v>0</v>
      </c>
      <c r="O2316" t="s">
        <v>8268</v>
      </c>
      <c r="P2316" s="9">
        <f>IFERROR(F2316/M2316,"NULL")</f>
        <v>50</v>
      </c>
      <c r="Q2316" t="str">
        <f>LEFT(O2316,SEARCH("/",O2316,1)-1)</f>
        <v>film &amp; video</v>
      </c>
      <c r="R2316" t="str">
        <f>RIGHT(O2316,LEN(O2316)-SEARCH("/",O2316,1))</f>
        <v>drama</v>
      </c>
      <c r="S2316" s="17">
        <f>(((K2316/60)/60)/24)+DATE(1970,1,1)</f>
        <v>42297.110300925924</v>
      </c>
      <c r="T2316" s="15">
        <f>(((J2316/60)/60)/24)+DATE(1970,1,1)</f>
        <v>42316.5</v>
      </c>
      <c r="U2316" t="b">
        <f>AND(L2316,N2316)</f>
        <v>0</v>
      </c>
    </row>
    <row r="2317" spans="1:21" ht="20" customHeight="1" x14ac:dyDescent="0.35">
      <c r="A2317" s="13">
        <f>F2317/E2317</f>
        <v>4.3939393939393936E-3</v>
      </c>
      <c r="B2317">
        <v>420</v>
      </c>
      <c r="C2317" s="3" t="s">
        <v>421</v>
      </c>
      <c r="D2317" s="3" t="s">
        <v>4530</v>
      </c>
      <c r="E2317" s="5">
        <v>3300</v>
      </c>
      <c r="F2317" s="5">
        <v>14.5</v>
      </c>
      <c r="G2317" t="s">
        <v>8221</v>
      </c>
      <c r="H2317" t="s">
        <v>8224</v>
      </c>
      <c r="I2317" t="s">
        <v>8246</v>
      </c>
      <c r="J2317">
        <v>1394772031</v>
      </c>
      <c r="K2317">
        <v>1392183631</v>
      </c>
      <c r="L2317" t="b">
        <v>0</v>
      </c>
      <c r="M2317">
        <v>3</v>
      </c>
      <c r="N2317" t="b">
        <v>0</v>
      </c>
      <c r="O2317" t="s">
        <v>8270</v>
      </c>
      <c r="P2317" s="9">
        <f>IFERROR(F2317/M2317,"NULL")</f>
        <v>4.833333333333333</v>
      </c>
      <c r="Q2317" t="str">
        <f>LEFT(O2317,SEARCH("/",O2317,1)-1)</f>
        <v>film &amp; video</v>
      </c>
      <c r="R2317" t="str">
        <f>RIGHT(O2317,LEN(O2317)-SEARCH("/",O2317,1))</f>
        <v>animation</v>
      </c>
      <c r="S2317" s="17">
        <f>(((K2317/60)/60)/24)+DATE(1970,1,1)</f>
        <v>41682.23646990741</v>
      </c>
      <c r="T2317" s="15">
        <f>(((J2317/60)/60)/24)+DATE(1970,1,1)</f>
        <v>41712.194803240738</v>
      </c>
      <c r="U2317" t="b">
        <f>AND(L2317,N2317)</f>
        <v>0</v>
      </c>
    </row>
    <row r="2318" spans="1:21" ht="20" customHeight="1" x14ac:dyDescent="0.35">
      <c r="A2318" s="13">
        <f>F2318/E2318</f>
        <v>2.0066666666666667E-2</v>
      </c>
      <c r="B2318">
        <v>421</v>
      </c>
      <c r="C2318" s="3" t="s">
        <v>422</v>
      </c>
      <c r="D2318" s="3" t="s">
        <v>4531</v>
      </c>
      <c r="E2318" s="5">
        <v>15000</v>
      </c>
      <c r="F2318" s="5">
        <v>301</v>
      </c>
      <c r="G2318" t="s">
        <v>8221</v>
      </c>
      <c r="H2318" t="s">
        <v>8224</v>
      </c>
      <c r="I2318" t="s">
        <v>8246</v>
      </c>
      <c r="J2318">
        <v>1440157656</v>
      </c>
      <c r="K2318">
        <v>1434973656</v>
      </c>
      <c r="L2318" t="b">
        <v>0</v>
      </c>
      <c r="M2318">
        <v>6</v>
      </c>
      <c r="N2318" t="b">
        <v>0</v>
      </c>
      <c r="O2318" t="s">
        <v>8270</v>
      </c>
      <c r="P2318" s="9">
        <f>IFERROR(F2318/M2318,"NULL")</f>
        <v>50.166666666666664</v>
      </c>
      <c r="Q2318" t="str">
        <f>LEFT(O2318,SEARCH("/",O2318,1)-1)</f>
        <v>film &amp; video</v>
      </c>
      <c r="R2318" t="str">
        <f>RIGHT(O2318,LEN(O2318)-SEARCH("/",O2318,1))</f>
        <v>animation</v>
      </c>
      <c r="S2318" s="17">
        <f>(((K2318/60)/60)/24)+DATE(1970,1,1)</f>
        <v>42177.491388888884</v>
      </c>
      <c r="T2318" s="15">
        <f>(((J2318/60)/60)/24)+DATE(1970,1,1)</f>
        <v>42237.491388888884</v>
      </c>
      <c r="U2318" t="b">
        <f>AND(L2318,N2318)</f>
        <v>0</v>
      </c>
    </row>
    <row r="2319" spans="1:21" ht="20" customHeight="1" x14ac:dyDescent="0.35">
      <c r="A2319" s="13">
        <f>F2319/E2319</f>
        <v>1.0749999999999999E-2</v>
      </c>
      <c r="B2319">
        <v>422</v>
      </c>
      <c r="C2319" s="3" t="s">
        <v>423</v>
      </c>
      <c r="D2319" s="3" t="s">
        <v>4532</v>
      </c>
      <c r="E2319" s="5">
        <v>40000</v>
      </c>
      <c r="F2319" s="5">
        <v>430</v>
      </c>
      <c r="G2319" t="s">
        <v>8221</v>
      </c>
      <c r="H2319" t="s">
        <v>8224</v>
      </c>
      <c r="I2319" t="s">
        <v>8246</v>
      </c>
      <c r="J2319">
        <v>1410416097</v>
      </c>
      <c r="K2319">
        <v>1407824097</v>
      </c>
      <c r="L2319" t="b">
        <v>0</v>
      </c>
      <c r="M2319">
        <v>12</v>
      </c>
      <c r="N2319" t="b">
        <v>0</v>
      </c>
      <c r="O2319" t="s">
        <v>8270</v>
      </c>
      <c r="P2319" s="9">
        <f>IFERROR(F2319/M2319,"NULL")</f>
        <v>35.833333333333336</v>
      </c>
      <c r="Q2319" t="str">
        <f>LEFT(O2319,SEARCH("/",O2319,1)-1)</f>
        <v>film &amp; video</v>
      </c>
      <c r="R2319" t="str">
        <f>RIGHT(O2319,LEN(O2319)-SEARCH("/",O2319,1))</f>
        <v>animation</v>
      </c>
      <c r="S2319" s="17">
        <f>(((K2319/60)/60)/24)+DATE(1970,1,1)</f>
        <v>41863.260381944441</v>
      </c>
      <c r="T2319" s="15">
        <f>(((J2319/60)/60)/24)+DATE(1970,1,1)</f>
        <v>41893.260381944441</v>
      </c>
      <c r="U2319" t="b">
        <f>AND(L2319,N2319)</f>
        <v>0</v>
      </c>
    </row>
    <row r="2320" spans="1:21" ht="20" customHeight="1" x14ac:dyDescent="0.35">
      <c r="A2320" s="13">
        <f>F2320/E2320</f>
        <v>7.6499999999999997E-3</v>
      </c>
      <c r="B2320">
        <v>423</v>
      </c>
      <c r="C2320" s="3" t="s">
        <v>424</v>
      </c>
      <c r="D2320" s="3" t="s">
        <v>4533</v>
      </c>
      <c r="E2320" s="5">
        <v>20000</v>
      </c>
      <c r="F2320" s="5">
        <v>153</v>
      </c>
      <c r="G2320" t="s">
        <v>8221</v>
      </c>
      <c r="H2320" t="s">
        <v>8224</v>
      </c>
      <c r="I2320" t="s">
        <v>8246</v>
      </c>
      <c r="J2320">
        <v>1370470430</v>
      </c>
      <c r="K2320">
        <v>1367878430</v>
      </c>
      <c r="L2320" t="b">
        <v>0</v>
      </c>
      <c r="M2320">
        <v>13</v>
      </c>
      <c r="N2320" t="b">
        <v>0</v>
      </c>
      <c r="O2320" t="s">
        <v>8270</v>
      </c>
      <c r="P2320" s="9">
        <f>IFERROR(F2320/M2320,"NULL")</f>
        <v>11.76923076923077</v>
      </c>
      <c r="Q2320" t="str">
        <f>LEFT(O2320,SEARCH("/",O2320,1)-1)</f>
        <v>film &amp; video</v>
      </c>
      <c r="R2320" t="str">
        <f>RIGHT(O2320,LEN(O2320)-SEARCH("/",O2320,1))</f>
        <v>animation</v>
      </c>
      <c r="S2320" s="17">
        <f>(((K2320/60)/60)/24)+DATE(1970,1,1)</f>
        <v>41400.92627314815</v>
      </c>
      <c r="T2320" s="15">
        <f>(((J2320/60)/60)/24)+DATE(1970,1,1)</f>
        <v>41430.92627314815</v>
      </c>
      <c r="U2320" t="b">
        <f>AND(L2320,N2320)</f>
        <v>0</v>
      </c>
    </row>
    <row r="2321" spans="1:21" ht="20" customHeight="1" x14ac:dyDescent="0.35">
      <c r="A2321" s="13">
        <f>F2321/E2321</f>
        <v>6.7966666666666675E-2</v>
      </c>
      <c r="B2321">
        <v>424</v>
      </c>
      <c r="C2321" s="3" t="s">
        <v>425</v>
      </c>
      <c r="D2321" s="3" t="s">
        <v>4534</v>
      </c>
      <c r="E2321" s="5">
        <v>3000</v>
      </c>
      <c r="F2321" s="5">
        <v>203.9</v>
      </c>
      <c r="G2321" t="s">
        <v>8221</v>
      </c>
      <c r="H2321" t="s">
        <v>8224</v>
      </c>
      <c r="I2321" t="s">
        <v>8246</v>
      </c>
      <c r="J2321">
        <v>1332748899</v>
      </c>
      <c r="K2321">
        <v>1327568499</v>
      </c>
      <c r="L2321" t="b">
        <v>0</v>
      </c>
      <c r="M2321">
        <v>5</v>
      </c>
      <c r="N2321" t="b">
        <v>0</v>
      </c>
      <c r="O2321" t="s">
        <v>8270</v>
      </c>
      <c r="P2321" s="9">
        <f>IFERROR(F2321/M2321,"NULL")</f>
        <v>40.78</v>
      </c>
      <c r="Q2321" t="str">
        <f>LEFT(O2321,SEARCH("/",O2321,1)-1)</f>
        <v>film &amp; video</v>
      </c>
      <c r="R2321" t="str">
        <f>RIGHT(O2321,LEN(O2321)-SEARCH("/",O2321,1))</f>
        <v>animation</v>
      </c>
      <c r="S2321" s="17">
        <f>(((K2321/60)/60)/24)+DATE(1970,1,1)</f>
        <v>40934.376145833332</v>
      </c>
      <c r="T2321" s="15">
        <f>(((J2321/60)/60)/24)+DATE(1970,1,1)</f>
        <v>40994.334479166668</v>
      </c>
      <c r="U2321" t="b">
        <f>AND(L2321,N2321)</f>
        <v>0</v>
      </c>
    </row>
    <row r="2322" spans="1:21" ht="20" customHeight="1" x14ac:dyDescent="0.35">
      <c r="A2322" s="13">
        <f>F2322/E2322</f>
        <v>1.2E-4</v>
      </c>
      <c r="B2322">
        <v>425</v>
      </c>
      <c r="C2322" s="3" t="s">
        <v>426</v>
      </c>
      <c r="D2322" s="3" t="s">
        <v>4535</v>
      </c>
      <c r="E2322" s="5">
        <v>50000</v>
      </c>
      <c r="F2322" s="5">
        <v>6</v>
      </c>
      <c r="G2322" t="s">
        <v>8221</v>
      </c>
      <c r="H2322" t="s">
        <v>8224</v>
      </c>
      <c r="I2322" t="s">
        <v>8246</v>
      </c>
      <c r="J2322">
        <v>1448660404</v>
      </c>
      <c r="K2322">
        <v>1443472804</v>
      </c>
      <c r="L2322" t="b">
        <v>0</v>
      </c>
      <c r="M2322">
        <v>2</v>
      </c>
      <c r="N2322" t="b">
        <v>0</v>
      </c>
      <c r="O2322" t="s">
        <v>8270</v>
      </c>
      <c r="P2322" s="9">
        <f>IFERROR(F2322/M2322,"NULL")</f>
        <v>3</v>
      </c>
      <c r="Q2322" t="str">
        <f>LEFT(O2322,SEARCH("/",O2322,1)-1)</f>
        <v>film &amp; video</v>
      </c>
      <c r="R2322" t="str">
        <f>RIGHT(O2322,LEN(O2322)-SEARCH("/",O2322,1))</f>
        <v>animation</v>
      </c>
      <c r="S2322" s="17">
        <f>(((K2322/60)/60)/24)+DATE(1970,1,1)</f>
        <v>42275.861157407402</v>
      </c>
      <c r="T2322" s="15">
        <f>(((J2322/60)/60)/24)+DATE(1970,1,1)</f>
        <v>42335.902824074074</v>
      </c>
      <c r="U2322" t="b">
        <f>AND(L2322,N2322)</f>
        <v>0</v>
      </c>
    </row>
    <row r="2323" spans="1:21" ht="20" customHeight="1" x14ac:dyDescent="0.35">
      <c r="A2323" s="13">
        <f>F2323/E2323</f>
        <v>1.3299999999999999E-2</v>
      </c>
      <c r="B2323">
        <v>426</v>
      </c>
      <c r="C2323" s="3" t="s">
        <v>427</v>
      </c>
      <c r="D2323" s="3" t="s">
        <v>4536</v>
      </c>
      <c r="E2323" s="5">
        <v>10000</v>
      </c>
      <c r="F2323" s="5">
        <v>133</v>
      </c>
      <c r="G2323" t="s">
        <v>8221</v>
      </c>
      <c r="H2323" t="s">
        <v>8224</v>
      </c>
      <c r="I2323" t="s">
        <v>8246</v>
      </c>
      <c r="J2323">
        <v>1456851914</v>
      </c>
      <c r="K2323">
        <v>1454259914</v>
      </c>
      <c r="L2323" t="b">
        <v>0</v>
      </c>
      <c r="M2323">
        <v>8</v>
      </c>
      <c r="N2323" t="b">
        <v>0</v>
      </c>
      <c r="O2323" t="s">
        <v>8270</v>
      </c>
      <c r="P2323" s="9">
        <f>IFERROR(F2323/M2323,"NULL")</f>
        <v>16.625</v>
      </c>
      <c r="Q2323" t="str">
        <f>LEFT(O2323,SEARCH("/",O2323,1)-1)</f>
        <v>film &amp; video</v>
      </c>
      <c r="R2323" t="str">
        <f>RIGHT(O2323,LEN(O2323)-SEARCH("/",O2323,1))</f>
        <v>animation</v>
      </c>
      <c r="S2323" s="17">
        <f>(((K2323/60)/60)/24)+DATE(1970,1,1)</f>
        <v>42400.711967592593</v>
      </c>
      <c r="T2323" s="15">
        <f>(((J2323/60)/60)/24)+DATE(1970,1,1)</f>
        <v>42430.711967592593</v>
      </c>
      <c r="U2323" t="b">
        <f>AND(L2323,N2323)</f>
        <v>0</v>
      </c>
    </row>
    <row r="2324" spans="1:21" ht="20" customHeight="1" x14ac:dyDescent="0.35">
      <c r="A2324" s="13">
        <f>F2324/E2324</f>
        <v>0</v>
      </c>
      <c r="B2324">
        <v>427</v>
      </c>
      <c r="C2324" s="3" t="s">
        <v>428</v>
      </c>
      <c r="D2324" s="3" t="s">
        <v>4537</v>
      </c>
      <c r="E2324" s="5">
        <v>6500</v>
      </c>
      <c r="F2324" s="5">
        <v>0</v>
      </c>
      <c r="G2324" t="s">
        <v>8221</v>
      </c>
      <c r="H2324" t="s">
        <v>8224</v>
      </c>
      <c r="I2324" t="s">
        <v>8246</v>
      </c>
      <c r="J2324">
        <v>1445540340</v>
      </c>
      <c r="K2324">
        <v>1444340940</v>
      </c>
      <c r="L2324" t="b">
        <v>0</v>
      </c>
      <c r="M2324">
        <v>0</v>
      </c>
      <c r="N2324" t="b">
        <v>0</v>
      </c>
      <c r="O2324" t="s">
        <v>8270</v>
      </c>
      <c r="P2324" s="9" t="str">
        <f>IFERROR(F2324/M2324,"NULL")</f>
        <v>NULL</v>
      </c>
      <c r="Q2324" t="str">
        <f>LEFT(O2324,SEARCH("/",O2324,1)-1)</f>
        <v>film &amp; video</v>
      </c>
      <c r="R2324" t="str">
        <f>RIGHT(O2324,LEN(O2324)-SEARCH("/",O2324,1))</f>
        <v>animation</v>
      </c>
      <c r="S2324" s="17">
        <f>(((K2324/60)/60)/24)+DATE(1970,1,1)</f>
        <v>42285.909027777772</v>
      </c>
      <c r="T2324" s="15">
        <f>(((J2324/60)/60)/24)+DATE(1970,1,1)</f>
        <v>42299.790972222225</v>
      </c>
      <c r="U2324" t="b">
        <f>AND(L2324,N2324)</f>
        <v>0</v>
      </c>
    </row>
    <row r="2325" spans="1:21" ht="20" customHeight="1" x14ac:dyDescent="0.35">
      <c r="A2325" s="13">
        <f>F2325/E2325</f>
        <v>5.6333333333333332E-2</v>
      </c>
      <c r="B2325">
        <v>428</v>
      </c>
      <c r="C2325" s="3" t="s">
        <v>429</v>
      </c>
      <c r="D2325" s="3" t="s">
        <v>4538</v>
      </c>
      <c r="E2325" s="5">
        <v>12000</v>
      </c>
      <c r="F2325" s="5">
        <v>676</v>
      </c>
      <c r="G2325" t="s">
        <v>8221</v>
      </c>
      <c r="H2325" t="s">
        <v>8224</v>
      </c>
      <c r="I2325" t="s">
        <v>8246</v>
      </c>
      <c r="J2325">
        <v>1402956000</v>
      </c>
      <c r="K2325">
        <v>1400523845</v>
      </c>
      <c r="L2325" t="b">
        <v>0</v>
      </c>
      <c r="M2325">
        <v>13</v>
      </c>
      <c r="N2325" t="b">
        <v>0</v>
      </c>
      <c r="O2325" t="s">
        <v>8270</v>
      </c>
      <c r="P2325" s="9">
        <f>IFERROR(F2325/M2325,"NULL")</f>
        <v>52</v>
      </c>
      <c r="Q2325" t="str">
        <f>LEFT(O2325,SEARCH("/",O2325,1)-1)</f>
        <v>film &amp; video</v>
      </c>
      <c r="R2325" t="str">
        <f>RIGHT(O2325,LEN(O2325)-SEARCH("/",O2325,1))</f>
        <v>animation</v>
      </c>
      <c r="S2325" s="17">
        <f>(((K2325/60)/60)/24)+DATE(1970,1,1)</f>
        <v>41778.766724537039</v>
      </c>
      <c r="T2325" s="15">
        <f>(((J2325/60)/60)/24)+DATE(1970,1,1)</f>
        <v>41806.916666666664</v>
      </c>
      <c r="U2325" t="b">
        <f>AND(L2325,N2325)</f>
        <v>0</v>
      </c>
    </row>
    <row r="2326" spans="1:21" ht="20" customHeight="1" x14ac:dyDescent="0.35">
      <c r="A2326" s="13">
        <f>F2326/E2326</f>
        <v>0</v>
      </c>
      <c r="B2326">
        <v>429</v>
      </c>
      <c r="C2326" s="3" t="s">
        <v>430</v>
      </c>
      <c r="D2326" s="3" t="s">
        <v>4539</v>
      </c>
      <c r="E2326" s="5">
        <v>5000</v>
      </c>
      <c r="F2326" s="5">
        <v>0</v>
      </c>
      <c r="G2326" t="s">
        <v>8221</v>
      </c>
      <c r="H2326" t="s">
        <v>8224</v>
      </c>
      <c r="I2326" t="s">
        <v>8246</v>
      </c>
      <c r="J2326">
        <v>1259297940</v>
      </c>
      <c r="K2326">
        <v>1252964282</v>
      </c>
      <c r="L2326" t="b">
        <v>0</v>
      </c>
      <c r="M2326">
        <v>0</v>
      </c>
      <c r="N2326" t="b">
        <v>0</v>
      </c>
      <c r="O2326" t="s">
        <v>8270</v>
      </c>
      <c r="P2326" s="9" t="str">
        <f>IFERROR(F2326/M2326,"NULL")</f>
        <v>NULL</v>
      </c>
      <c r="Q2326" t="str">
        <f>LEFT(O2326,SEARCH("/",O2326,1)-1)</f>
        <v>film &amp; video</v>
      </c>
      <c r="R2326" t="str">
        <f>RIGHT(O2326,LEN(O2326)-SEARCH("/",O2326,1))</f>
        <v>animation</v>
      </c>
      <c r="S2326" s="17">
        <f>(((K2326/60)/60)/24)+DATE(1970,1,1)</f>
        <v>40070.901412037041</v>
      </c>
      <c r="T2326" s="15">
        <f>(((J2326/60)/60)/24)+DATE(1970,1,1)</f>
        <v>40144.207638888889</v>
      </c>
      <c r="U2326" t="b">
        <f>AND(L2326,N2326)</f>
        <v>0</v>
      </c>
    </row>
    <row r="2327" spans="1:21" ht="20" customHeight="1" x14ac:dyDescent="0.35">
      <c r="A2327" s="13">
        <f>F2327/E2327</f>
        <v>2.4E-2</v>
      </c>
      <c r="B2327">
        <v>430</v>
      </c>
      <c r="C2327" s="3" t="s">
        <v>431</v>
      </c>
      <c r="D2327" s="3" t="s">
        <v>4540</v>
      </c>
      <c r="E2327" s="5">
        <v>1000</v>
      </c>
      <c r="F2327" s="5">
        <v>24</v>
      </c>
      <c r="G2327" t="s">
        <v>8221</v>
      </c>
      <c r="H2327" t="s">
        <v>8224</v>
      </c>
      <c r="I2327" t="s">
        <v>8246</v>
      </c>
      <c r="J2327">
        <v>1378866867</v>
      </c>
      <c r="K2327">
        <v>1377570867</v>
      </c>
      <c r="L2327" t="b">
        <v>0</v>
      </c>
      <c r="M2327">
        <v>5</v>
      </c>
      <c r="N2327" t="b">
        <v>0</v>
      </c>
      <c r="O2327" t="s">
        <v>8270</v>
      </c>
      <c r="P2327" s="9">
        <f>IFERROR(F2327/M2327,"NULL")</f>
        <v>4.8</v>
      </c>
      <c r="Q2327" t="str">
        <f>LEFT(O2327,SEARCH("/",O2327,1)-1)</f>
        <v>film &amp; video</v>
      </c>
      <c r="R2327" t="str">
        <f>RIGHT(O2327,LEN(O2327)-SEARCH("/",O2327,1))</f>
        <v>animation</v>
      </c>
      <c r="S2327" s="17">
        <f>(((K2327/60)/60)/24)+DATE(1970,1,1)</f>
        <v>41513.107256944444</v>
      </c>
      <c r="T2327" s="15">
        <f>(((J2327/60)/60)/24)+DATE(1970,1,1)</f>
        <v>41528.107256944444</v>
      </c>
      <c r="U2327" t="b">
        <f>AND(L2327,N2327)</f>
        <v>0</v>
      </c>
    </row>
    <row r="2328" spans="1:21" ht="20" customHeight="1" x14ac:dyDescent="0.35">
      <c r="A2328" s="13">
        <f>F2328/E2328</f>
        <v>0.13833333333333334</v>
      </c>
      <c r="B2328">
        <v>431</v>
      </c>
      <c r="C2328" s="3" t="s">
        <v>432</v>
      </c>
      <c r="D2328" s="3" t="s">
        <v>4541</v>
      </c>
      <c r="E2328" s="5">
        <v>3000</v>
      </c>
      <c r="F2328" s="5">
        <v>415</v>
      </c>
      <c r="G2328" t="s">
        <v>8221</v>
      </c>
      <c r="H2328" t="s">
        <v>8225</v>
      </c>
      <c r="I2328" t="s">
        <v>8247</v>
      </c>
      <c r="J2328">
        <v>1467752083</v>
      </c>
      <c r="K2328">
        <v>1465160083</v>
      </c>
      <c r="L2328" t="b">
        <v>0</v>
      </c>
      <c r="M2328">
        <v>8</v>
      </c>
      <c r="N2328" t="b">
        <v>0</v>
      </c>
      <c r="O2328" t="s">
        <v>8270</v>
      </c>
      <c r="P2328" s="9">
        <f>IFERROR(F2328/M2328,"NULL")</f>
        <v>51.875</v>
      </c>
      <c r="Q2328" t="str">
        <f>LEFT(O2328,SEARCH("/",O2328,1)-1)</f>
        <v>film &amp; video</v>
      </c>
      <c r="R2328" t="str">
        <f>RIGHT(O2328,LEN(O2328)-SEARCH("/",O2328,1))</f>
        <v>animation</v>
      </c>
      <c r="S2328" s="17">
        <f>(((K2328/60)/60)/24)+DATE(1970,1,1)</f>
        <v>42526.871331018512</v>
      </c>
      <c r="T2328" s="15">
        <f>(((J2328/60)/60)/24)+DATE(1970,1,1)</f>
        <v>42556.871331018512</v>
      </c>
      <c r="U2328" t="b">
        <f>AND(L2328,N2328)</f>
        <v>0</v>
      </c>
    </row>
    <row r="2329" spans="1:21" ht="20" customHeight="1" x14ac:dyDescent="0.35">
      <c r="A2329" s="13">
        <f>F2329/E2329</f>
        <v>9.5000000000000001E-2</v>
      </c>
      <c r="B2329">
        <v>432</v>
      </c>
      <c r="C2329" s="3" t="s">
        <v>433</v>
      </c>
      <c r="D2329" s="3" t="s">
        <v>4542</v>
      </c>
      <c r="E2329" s="5">
        <v>6000</v>
      </c>
      <c r="F2329" s="5">
        <v>570</v>
      </c>
      <c r="G2329" t="s">
        <v>8221</v>
      </c>
      <c r="H2329" t="s">
        <v>8224</v>
      </c>
      <c r="I2329" t="s">
        <v>8246</v>
      </c>
      <c r="J2329">
        <v>1445448381</v>
      </c>
      <c r="K2329">
        <v>1440264381</v>
      </c>
      <c r="L2329" t="b">
        <v>0</v>
      </c>
      <c r="M2329">
        <v>8</v>
      </c>
      <c r="N2329" t="b">
        <v>0</v>
      </c>
      <c r="O2329" t="s">
        <v>8270</v>
      </c>
      <c r="P2329" s="9">
        <f>IFERROR(F2329/M2329,"NULL")</f>
        <v>71.25</v>
      </c>
      <c r="Q2329" t="str">
        <f>LEFT(O2329,SEARCH("/",O2329,1)-1)</f>
        <v>film &amp; video</v>
      </c>
      <c r="R2329" t="str">
        <f>RIGHT(O2329,LEN(O2329)-SEARCH("/",O2329,1))</f>
        <v>animation</v>
      </c>
      <c r="S2329" s="17">
        <f>(((K2329/60)/60)/24)+DATE(1970,1,1)</f>
        <v>42238.726631944446</v>
      </c>
      <c r="T2329" s="15">
        <f>(((J2329/60)/60)/24)+DATE(1970,1,1)</f>
        <v>42298.726631944446</v>
      </c>
      <c r="U2329" t="b">
        <f>AND(L2329,N2329)</f>
        <v>0</v>
      </c>
    </row>
    <row r="2330" spans="1:21" ht="20" customHeight="1" x14ac:dyDescent="0.35">
      <c r="A2330" s="13">
        <f>F2330/E2330</f>
        <v>0</v>
      </c>
      <c r="B2330">
        <v>433</v>
      </c>
      <c r="C2330" s="3" t="s">
        <v>434</v>
      </c>
      <c r="D2330" s="3" t="s">
        <v>4543</v>
      </c>
      <c r="E2330" s="5">
        <v>3000</v>
      </c>
      <c r="F2330" s="5">
        <v>0</v>
      </c>
      <c r="G2330" t="s">
        <v>8221</v>
      </c>
      <c r="H2330" t="s">
        <v>8224</v>
      </c>
      <c r="I2330" t="s">
        <v>8246</v>
      </c>
      <c r="J2330">
        <v>1444576022</v>
      </c>
      <c r="K2330">
        <v>1439392022</v>
      </c>
      <c r="L2330" t="b">
        <v>0</v>
      </c>
      <c r="M2330">
        <v>0</v>
      </c>
      <c r="N2330" t="b">
        <v>0</v>
      </c>
      <c r="O2330" t="s">
        <v>8270</v>
      </c>
      <c r="P2330" s="9" t="str">
        <f>IFERROR(F2330/M2330,"NULL")</f>
        <v>NULL</v>
      </c>
      <c r="Q2330" t="str">
        <f>LEFT(O2330,SEARCH("/",O2330,1)-1)</f>
        <v>film &amp; video</v>
      </c>
      <c r="R2330" t="str">
        <f>RIGHT(O2330,LEN(O2330)-SEARCH("/",O2330,1))</f>
        <v>animation</v>
      </c>
      <c r="S2330" s="17">
        <f>(((K2330/60)/60)/24)+DATE(1970,1,1)</f>
        <v>42228.629884259266</v>
      </c>
      <c r="T2330" s="15">
        <f>(((J2330/60)/60)/24)+DATE(1970,1,1)</f>
        <v>42288.629884259266</v>
      </c>
      <c r="U2330" t="b">
        <f>AND(L2330,N2330)</f>
        <v>0</v>
      </c>
    </row>
    <row r="2331" spans="1:21" ht="20" customHeight="1" x14ac:dyDescent="0.35">
      <c r="A2331" s="13">
        <f>F2331/E2331</f>
        <v>0.05</v>
      </c>
      <c r="B2331">
        <v>434</v>
      </c>
      <c r="C2331" s="3" t="s">
        <v>435</v>
      </c>
      <c r="D2331" s="3" t="s">
        <v>4544</v>
      </c>
      <c r="E2331" s="5">
        <v>2500</v>
      </c>
      <c r="F2331" s="5">
        <v>125</v>
      </c>
      <c r="G2331" t="s">
        <v>8221</v>
      </c>
      <c r="H2331" t="s">
        <v>8224</v>
      </c>
      <c r="I2331" t="s">
        <v>8246</v>
      </c>
      <c r="J2331">
        <v>1385931702</v>
      </c>
      <c r="K2331">
        <v>1383076902</v>
      </c>
      <c r="L2331" t="b">
        <v>0</v>
      </c>
      <c r="M2331">
        <v>2</v>
      </c>
      <c r="N2331" t="b">
        <v>0</v>
      </c>
      <c r="O2331" t="s">
        <v>8270</v>
      </c>
      <c r="P2331" s="9">
        <f>IFERROR(F2331/M2331,"NULL")</f>
        <v>62.5</v>
      </c>
      <c r="Q2331" t="str">
        <f>LEFT(O2331,SEARCH("/",O2331,1)-1)</f>
        <v>film &amp; video</v>
      </c>
      <c r="R2331" t="str">
        <f>RIGHT(O2331,LEN(O2331)-SEARCH("/",O2331,1))</f>
        <v>animation</v>
      </c>
      <c r="S2331" s="17">
        <f>(((K2331/60)/60)/24)+DATE(1970,1,1)</f>
        <v>41576.834513888891</v>
      </c>
      <c r="T2331" s="15">
        <f>(((J2331/60)/60)/24)+DATE(1970,1,1)</f>
        <v>41609.876180555555</v>
      </c>
      <c r="U2331" t="b">
        <f>AND(L2331,N2331)</f>
        <v>0</v>
      </c>
    </row>
    <row r="2332" spans="1:21" ht="20" customHeight="1" x14ac:dyDescent="0.35">
      <c r="A2332" s="13">
        <f>F2332/E2332</f>
        <v>2.7272727272727273E-5</v>
      </c>
      <c r="B2332">
        <v>435</v>
      </c>
      <c r="C2332" s="3" t="s">
        <v>436</v>
      </c>
      <c r="D2332" s="3" t="s">
        <v>4545</v>
      </c>
      <c r="E2332" s="5">
        <v>110000</v>
      </c>
      <c r="F2332" s="5">
        <v>3</v>
      </c>
      <c r="G2332" t="s">
        <v>8221</v>
      </c>
      <c r="H2332" t="s">
        <v>8224</v>
      </c>
      <c r="I2332" t="s">
        <v>8246</v>
      </c>
      <c r="J2332">
        <v>1379094980</v>
      </c>
      <c r="K2332">
        <v>1376502980</v>
      </c>
      <c r="L2332" t="b">
        <v>0</v>
      </c>
      <c r="M2332">
        <v>3</v>
      </c>
      <c r="N2332" t="b">
        <v>0</v>
      </c>
      <c r="O2332" t="s">
        <v>8270</v>
      </c>
      <c r="P2332" s="9">
        <f>IFERROR(F2332/M2332,"NULL")</f>
        <v>1</v>
      </c>
      <c r="Q2332" t="str">
        <f>LEFT(O2332,SEARCH("/",O2332,1)-1)</f>
        <v>film &amp; video</v>
      </c>
      <c r="R2332" t="str">
        <f>RIGHT(O2332,LEN(O2332)-SEARCH("/",O2332,1))</f>
        <v>animation</v>
      </c>
      <c r="S2332" s="17">
        <f>(((K2332/60)/60)/24)+DATE(1970,1,1)</f>
        <v>41500.747453703705</v>
      </c>
      <c r="T2332" s="15">
        <f>(((J2332/60)/60)/24)+DATE(1970,1,1)</f>
        <v>41530.747453703705</v>
      </c>
      <c r="U2332" t="b">
        <f>AND(L2332,N2332)</f>
        <v>0</v>
      </c>
    </row>
    <row r="2333" spans="1:21" ht="20" customHeight="1" x14ac:dyDescent="0.35">
      <c r="A2333" s="13">
        <f>F2333/E2333</f>
        <v>0</v>
      </c>
      <c r="B2333">
        <v>436</v>
      </c>
      <c r="C2333" s="3" t="s">
        <v>437</v>
      </c>
      <c r="D2333" s="3" t="s">
        <v>4546</v>
      </c>
      <c r="E2333" s="5">
        <v>1000</v>
      </c>
      <c r="F2333" s="5">
        <v>0</v>
      </c>
      <c r="G2333" t="s">
        <v>8221</v>
      </c>
      <c r="H2333" t="s">
        <v>8224</v>
      </c>
      <c r="I2333" t="s">
        <v>8246</v>
      </c>
      <c r="J2333">
        <v>1375260113</v>
      </c>
      <c r="K2333">
        <v>1372668113</v>
      </c>
      <c r="L2333" t="b">
        <v>0</v>
      </c>
      <c r="M2333">
        <v>0</v>
      </c>
      <c r="N2333" t="b">
        <v>0</v>
      </c>
      <c r="O2333" t="s">
        <v>8270</v>
      </c>
      <c r="P2333" s="9" t="str">
        <f>IFERROR(F2333/M2333,"NULL")</f>
        <v>NULL</v>
      </c>
      <c r="Q2333" t="str">
        <f>LEFT(O2333,SEARCH("/",O2333,1)-1)</f>
        <v>film &amp; video</v>
      </c>
      <c r="R2333" t="str">
        <f>RIGHT(O2333,LEN(O2333)-SEARCH("/",O2333,1))</f>
        <v>animation</v>
      </c>
      <c r="S2333" s="17">
        <f>(((K2333/60)/60)/24)+DATE(1970,1,1)</f>
        <v>41456.36241898148</v>
      </c>
      <c r="T2333" s="15">
        <f>(((J2333/60)/60)/24)+DATE(1970,1,1)</f>
        <v>41486.36241898148</v>
      </c>
      <c r="U2333" t="b">
        <f>AND(L2333,N2333)</f>
        <v>0</v>
      </c>
    </row>
    <row r="2334" spans="1:21" ht="20" customHeight="1" x14ac:dyDescent="0.35">
      <c r="A2334" s="13">
        <f>F2334/E2334</f>
        <v>0</v>
      </c>
      <c r="B2334">
        <v>437</v>
      </c>
      <c r="C2334" s="3" t="s">
        <v>438</v>
      </c>
      <c r="D2334" s="3" t="s">
        <v>4547</v>
      </c>
      <c r="E2334" s="5">
        <v>7000</v>
      </c>
      <c r="F2334" s="5">
        <v>0</v>
      </c>
      <c r="G2334" t="s">
        <v>8221</v>
      </c>
      <c r="H2334" t="s">
        <v>8229</v>
      </c>
      <c r="I2334" t="s">
        <v>8251</v>
      </c>
      <c r="J2334">
        <v>1475912326</v>
      </c>
      <c r="K2334">
        <v>1470728326</v>
      </c>
      <c r="L2334" t="b">
        <v>0</v>
      </c>
      <c r="M2334">
        <v>0</v>
      </c>
      <c r="N2334" t="b">
        <v>0</v>
      </c>
      <c r="O2334" t="s">
        <v>8270</v>
      </c>
      <c r="P2334" s="9" t="str">
        <f>IFERROR(F2334/M2334,"NULL")</f>
        <v>NULL</v>
      </c>
      <c r="Q2334" t="str">
        <f>LEFT(O2334,SEARCH("/",O2334,1)-1)</f>
        <v>film &amp; video</v>
      </c>
      <c r="R2334" t="str">
        <f>RIGHT(O2334,LEN(O2334)-SEARCH("/",O2334,1))</f>
        <v>animation</v>
      </c>
      <c r="S2334" s="17">
        <f>(((K2334/60)/60)/24)+DATE(1970,1,1)</f>
        <v>42591.31858796296</v>
      </c>
      <c r="T2334" s="15">
        <f>(((J2334/60)/60)/24)+DATE(1970,1,1)</f>
        <v>42651.31858796296</v>
      </c>
      <c r="U2334" t="b">
        <f>AND(L2334,N2334)</f>
        <v>0</v>
      </c>
    </row>
    <row r="2335" spans="1:21" ht="20" customHeight="1" x14ac:dyDescent="0.35">
      <c r="A2335" s="13">
        <f>F2335/E2335</f>
        <v>9.3799999999999994E-2</v>
      </c>
      <c r="B2335">
        <v>438</v>
      </c>
      <c r="C2335" s="3" t="s">
        <v>439</v>
      </c>
      <c r="D2335" s="3" t="s">
        <v>4548</v>
      </c>
      <c r="E2335" s="5">
        <v>20000</v>
      </c>
      <c r="F2335" s="5">
        <v>1876</v>
      </c>
      <c r="G2335" t="s">
        <v>8221</v>
      </c>
      <c r="H2335" t="s">
        <v>8224</v>
      </c>
      <c r="I2335" t="s">
        <v>8246</v>
      </c>
      <c r="J2335">
        <v>1447830958</v>
      </c>
      <c r="K2335">
        <v>1445235358</v>
      </c>
      <c r="L2335" t="b">
        <v>0</v>
      </c>
      <c r="M2335">
        <v>11</v>
      </c>
      <c r="N2335" t="b">
        <v>0</v>
      </c>
      <c r="O2335" t="s">
        <v>8270</v>
      </c>
      <c r="P2335" s="9">
        <f>IFERROR(F2335/M2335,"NULL")</f>
        <v>170.54545454545453</v>
      </c>
      <c r="Q2335" t="str">
        <f>LEFT(O2335,SEARCH("/",O2335,1)-1)</f>
        <v>film &amp; video</v>
      </c>
      <c r="R2335" t="str">
        <f>RIGHT(O2335,LEN(O2335)-SEARCH("/",O2335,1))</f>
        <v>animation</v>
      </c>
      <c r="S2335" s="17">
        <f>(((K2335/60)/60)/24)+DATE(1970,1,1)</f>
        <v>42296.261087962965</v>
      </c>
      <c r="T2335" s="15">
        <f>(((J2335/60)/60)/24)+DATE(1970,1,1)</f>
        <v>42326.302754629629</v>
      </c>
      <c r="U2335" t="b">
        <f>AND(L2335,N2335)</f>
        <v>0</v>
      </c>
    </row>
    <row r="2336" spans="1:21" ht="20" customHeight="1" x14ac:dyDescent="0.35">
      <c r="A2336" s="13">
        <f>F2336/E2336</f>
        <v>0</v>
      </c>
      <c r="B2336">
        <v>439</v>
      </c>
      <c r="C2336" s="3" t="s">
        <v>440</v>
      </c>
      <c r="D2336" s="3" t="s">
        <v>4549</v>
      </c>
      <c r="E2336" s="5">
        <v>450</v>
      </c>
      <c r="F2336" s="5">
        <v>0</v>
      </c>
      <c r="G2336" t="s">
        <v>8221</v>
      </c>
      <c r="H2336" t="s">
        <v>8224</v>
      </c>
      <c r="I2336" t="s">
        <v>8246</v>
      </c>
      <c r="J2336">
        <v>1413569818</v>
      </c>
      <c r="K2336">
        <v>1412705818</v>
      </c>
      <c r="L2336" t="b">
        <v>0</v>
      </c>
      <c r="M2336">
        <v>0</v>
      </c>
      <c r="N2336" t="b">
        <v>0</v>
      </c>
      <c r="O2336" t="s">
        <v>8270</v>
      </c>
      <c r="P2336" s="9" t="str">
        <f>IFERROR(F2336/M2336,"NULL")</f>
        <v>NULL</v>
      </c>
      <c r="Q2336" t="str">
        <f>LEFT(O2336,SEARCH("/",O2336,1)-1)</f>
        <v>film &amp; video</v>
      </c>
      <c r="R2336" t="str">
        <f>RIGHT(O2336,LEN(O2336)-SEARCH("/",O2336,1))</f>
        <v>animation</v>
      </c>
      <c r="S2336" s="17">
        <f>(((K2336/60)/60)/24)+DATE(1970,1,1)</f>
        <v>41919.761782407404</v>
      </c>
      <c r="T2336" s="15">
        <f>(((J2336/60)/60)/24)+DATE(1970,1,1)</f>
        <v>41929.761782407404</v>
      </c>
      <c r="U2336" t="b">
        <f>AND(L2336,N2336)</f>
        <v>0</v>
      </c>
    </row>
    <row r="2337" spans="1:21" ht="20" customHeight="1" x14ac:dyDescent="0.35">
      <c r="A2337" s="13">
        <f>F2337/E2337</f>
        <v>1E-3</v>
      </c>
      <c r="B2337">
        <v>440</v>
      </c>
      <c r="C2337" s="3" t="s">
        <v>441</v>
      </c>
      <c r="D2337" s="3" t="s">
        <v>4550</v>
      </c>
      <c r="E2337" s="5">
        <v>5000</v>
      </c>
      <c r="F2337" s="5">
        <v>5</v>
      </c>
      <c r="G2337" t="s">
        <v>8221</v>
      </c>
      <c r="H2337" t="s">
        <v>8224</v>
      </c>
      <c r="I2337" t="s">
        <v>8246</v>
      </c>
      <c r="J2337">
        <v>1458859153</v>
      </c>
      <c r="K2337">
        <v>1456270753</v>
      </c>
      <c r="L2337" t="b">
        <v>0</v>
      </c>
      <c r="M2337">
        <v>1</v>
      </c>
      <c r="N2337" t="b">
        <v>0</v>
      </c>
      <c r="O2337" t="s">
        <v>8270</v>
      </c>
      <c r="P2337" s="9">
        <f>IFERROR(F2337/M2337,"NULL")</f>
        <v>5</v>
      </c>
      <c r="Q2337" t="str">
        <f>LEFT(O2337,SEARCH("/",O2337,1)-1)</f>
        <v>film &amp; video</v>
      </c>
      <c r="R2337" t="str">
        <f>RIGHT(O2337,LEN(O2337)-SEARCH("/",O2337,1))</f>
        <v>animation</v>
      </c>
      <c r="S2337" s="17">
        <f>(((K2337/60)/60)/24)+DATE(1970,1,1)</f>
        <v>42423.985567129625</v>
      </c>
      <c r="T2337" s="15">
        <f>(((J2337/60)/60)/24)+DATE(1970,1,1)</f>
        <v>42453.943900462968</v>
      </c>
      <c r="U2337" t="b">
        <f>AND(L2337,N2337)</f>
        <v>0</v>
      </c>
    </row>
    <row r="2338" spans="1:21" ht="20" customHeight="1" x14ac:dyDescent="0.35">
      <c r="A2338" s="13">
        <f>F2338/E2338</f>
        <v>0</v>
      </c>
      <c r="B2338">
        <v>441</v>
      </c>
      <c r="C2338" s="3" t="s">
        <v>442</v>
      </c>
      <c r="D2338" s="3" t="s">
        <v>4551</v>
      </c>
      <c r="E2338" s="5">
        <v>400</v>
      </c>
      <c r="F2338" s="5">
        <v>0</v>
      </c>
      <c r="G2338" t="s">
        <v>8221</v>
      </c>
      <c r="H2338" t="s">
        <v>8225</v>
      </c>
      <c r="I2338" t="s">
        <v>8247</v>
      </c>
      <c r="J2338">
        <v>1383418996</v>
      </c>
      <c r="K2338">
        <v>1380826996</v>
      </c>
      <c r="L2338" t="b">
        <v>0</v>
      </c>
      <c r="M2338">
        <v>0</v>
      </c>
      <c r="N2338" t="b">
        <v>0</v>
      </c>
      <c r="O2338" t="s">
        <v>8270</v>
      </c>
      <c r="P2338" s="9" t="str">
        <f>IFERROR(F2338/M2338,"NULL")</f>
        <v>NULL</v>
      </c>
      <c r="Q2338" t="str">
        <f>LEFT(O2338,SEARCH("/",O2338,1)-1)</f>
        <v>film &amp; video</v>
      </c>
      <c r="R2338" t="str">
        <f>RIGHT(O2338,LEN(O2338)-SEARCH("/",O2338,1))</f>
        <v>animation</v>
      </c>
      <c r="S2338" s="17">
        <f>(((K2338/60)/60)/24)+DATE(1970,1,1)</f>
        <v>41550.793935185182</v>
      </c>
      <c r="T2338" s="15">
        <f>(((J2338/60)/60)/24)+DATE(1970,1,1)</f>
        <v>41580.793935185182</v>
      </c>
      <c r="U2338" t="b">
        <f>AND(L2338,N2338)</f>
        <v>0</v>
      </c>
    </row>
    <row r="2339" spans="1:21" ht="20" customHeight="1" x14ac:dyDescent="0.35">
      <c r="A2339" s="13">
        <f>F2339/E2339</f>
        <v>0.39358823529411763</v>
      </c>
      <c r="B2339">
        <v>442</v>
      </c>
      <c r="C2339" s="3" t="s">
        <v>443</v>
      </c>
      <c r="D2339" s="3" t="s">
        <v>4552</v>
      </c>
      <c r="E2339" s="5">
        <v>17000</v>
      </c>
      <c r="F2339" s="5">
        <v>6691</v>
      </c>
      <c r="G2339" t="s">
        <v>8221</v>
      </c>
      <c r="H2339" t="s">
        <v>8224</v>
      </c>
      <c r="I2339" t="s">
        <v>8246</v>
      </c>
      <c r="J2339">
        <v>1424380783</v>
      </c>
      <c r="K2339">
        <v>1421788783</v>
      </c>
      <c r="L2339" t="b">
        <v>0</v>
      </c>
      <c r="M2339">
        <v>17</v>
      </c>
      <c r="N2339" t="b">
        <v>0</v>
      </c>
      <c r="O2339" t="s">
        <v>8270</v>
      </c>
      <c r="P2339" s="9">
        <f>IFERROR(F2339/M2339,"NULL")</f>
        <v>393.58823529411762</v>
      </c>
      <c r="Q2339" t="str">
        <f>LEFT(O2339,SEARCH("/",O2339,1)-1)</f>
        <v>film &amp; video</v>
      </c>
      <c r="R2339" t="str">
        <f>RIGHT(O2339,LEN(O2339)-SEARCH("/",O2339,1))</f>
        <v>animation</v>
      </c>
      <c r="S2339" s="17">
        <f>(((K2339/60)/60)/24)+DATE(1970,1,1)</f>
        <v>42024.888692129629</v>
      </c>
      <c r="T2339" s="15">
        <f>(((J2339/60)/60)/24)+DATE(1970,1,1)</f>
        <v>42054.888692129629</v>
      </c>
      <c r="U2339" t="b">
        <f>AND(L2339,N2339)</f>
        <v>0</v>
      </c>
    </row>
    <row r="2340" spans="1:21" ht="20" customHeight="1" x14ac:dyDescent="0.35">
      <c r="A2340" s="13">
        <f>F2340/E2340</f>
        <v>1E-3</v>
      </c>
      <c r="B2340">
        <v>443</v>
      </c>
      <c r="C2340" s="3" t="s">
        <v>444</v>
      </c>
      <c r="D2340" s="3" t="s">
        <v>4553</v>
      </c>
      <c r="E2340" s="5">
        <v>10000</v>
      </c>
      <c r="F2340" s="5">
        <v>10</v>
      </c>
      <c r="G2340" t="s">
        <v>8221</v>
      </c>
      <c r="H2340" t="s">
        <v>8229</v>
      </c>
      <c r="I2340" t="s">
        <v>8251</v>
      </c>
      <c r="J2340">
        <v>1391991701</v>
      </c>
      <c r="K2340">
        <v>1389399701</v>
      </c>
      <c r="L2340" t="b">
        <v>0</v>
      </c>
      <c r="M2340">
        <v>2</v>
      </c>
      <c r="N2340" t="b">
        <v>0</v>
      </c>
      <c r="O2340" t="s">
        <v>8270</v>
      </c>
      <c r="P2340" s="9">
        <f>IFERROR(F2340/M2340,"NULL")</f>
        <v>5</v>
      </c>
      <c r="Q2340" t="str">
        <f>LEFT(O2340,SEARCH("/",O2340,1)-1)</f>
        <v>film &amp; video</v>
      </c>
      <c r="R2340" t="str">
        <f>RIGHT(O2340,LEN(O2340)-SEARCH("/",O2340,1))</f>
        <v>animation</v>
      </c>
      <c r="S2340" s="17">
        <f>(((K2340/60)/60)/24)+DATE(1970,1,1)</f>
        <v>41650.015057870369</v>
      </c>
      <c r="T2340" s="15">
        <f>(((J2340/60)/60)/24)+DATE(1970,1,1)</f>
        <v>41680.015057870369</v>
      </c>
      <c r="U2340" t="b">
        <f>AND(L2340,N2340)</f>
        <v>0</v>
      </c>
    </row>
    <row r="2341" spans="1:21" ht="20" customHeight="1" x14ac:dyDescent="0.35">
      <c r="A2341" s="13">
        <f>F2341/E2341</f>
        <v>0.05</v>
      </c>
      <c r="B2341">
        <v>444</v>
      </c>
      <c r="C2341" s="3" t="s">
        <v>445</v>
      </c>
      <c r="D2341" s="3" t="s">
        <v>4554</v>
      </c>
      <c r="E2341" s="5">
        <v>1000</v>
      </c>
      <c r="F2341" s="5">
        <v>50</v>
      </c>
      <c r="G2341" t="s">
        <v>8221</v>
      </c>
      <c r="H2341" t="s">
        <v>8224</v>
      </c>
      <c r="I2341" t="s">
        <v>8246</v>
      </c>
      <c r="J2341">
        <v>1329342361</v>
      </c>
      <c r="K2341">
        <v>1324158361</v>
      </c>
      <c r="L2341" t="b">
        <v>0</v>
      </c>
      <c r="M2341">
        <v>1</v>
      </c>
      <c r="N2341" t="b">
        <v>0</v>
      </c>
      <c r="O2341" t="s">
        <v>8270</v>
      </c>
      <c r="P2341" s="9">
        <f>IFERROR(F2341/M2341,"NULL")</f>
        <v>50</v>
      </c>
      <c r="Q2341" t="str">
        <f>LEFT(O2341,SEARCH("/",O2341,1)-1)</f>
        <v>film &amp; video</v>
      </c>
      <c r="R2341" t="str">
        <f>RIGHT(O2341,LEN(O2341)-SEARCH("/",O2341,1))</f>
        <v>animation</v>
      </c>
      <c r="S2341" s="17">
        <f>(((K2341/60)/60)/24)+DATE(1970,1,1)</f>
        <v>40894.906956018516</v>
      </c>
      <c r="T2341" s="15">
        <f>(((J2341/60)/60)/24)+DATE(1970,1,1)</f>
        <v>40954.906956018516</v>
      </c>
      <c r="U2341" t="b">
        <f>AND(L2341,N2341)</f>
        <v>0</v>
      </c>
    </row>
    <row r="2342" spans="1:21" ht="20" customHeight="1" x14ac:dyDescent="0.35">
      <c r="A2342" s="13">
        <f>F2342/E2342</f>
        <v>3.3333333333333335E-5</v>
      </c>
      <c r="B2342">
        <v>445</v>
      </c>
      <c r="C2342" s="3" t="s">
        <v>446</v>
      </c>
      <c r="D2342" s="3" t="s">
        <v>4555</v>
      </c>
      <c r="E2342" s="5">
        <v>60000</v>
      </c>
      <c r="F2342" s="5">
        <v>2</v>
      </c>
      <c r="G2342" t="s">
        <v>8221</v>
      </c>
      <c r="H2342" t="s">
        <v>8224</v>
      </c>
      <c r="I2342" t="s">
        <v>8246</v>
      </c>
      <c r="J2342">
        <v>1432195375</v>
      </c>
      <c r="K2342">
        <v>1430899375</v>
      </c>
      <c r="L2342" t="b">
        <v>0</v>
      </c>
      <c r="M2342">
        <v>2</v>
      </c>
      <c r="N2342" t="b">
        <v>0</v>
      </c>
      <c r="O2342" t="s">
        <v>8270</v>
      </c>
      <c r="P2342" s="9">
        <f>IFERROR(F2342/M2342,"NULL")</f>
        <v>1</v>
      </c>
      <c r="Q2342" t="str">
        <f>LEFT(O2342,SEARCH("/",O2342,1)-1)</f>
        <v>film &amp; video</v>
      </c>
      <c r="R2342" t="str">
        <f>RIGHT(O2342,LEN(O2342)-SEARCH("/",O2342,1))</f>
        <v>animation</v>
      </c>
      <c r="S2342" s="17">
        <f>(((K2342/60)/60)/24)+DATE(1970,1,1)</f>
        <v>42130.335358796292</v>
      </c>
      <c r="T2342" s="15">
        <f>(((J2342/60)/60)/24)+DATE(1970,1,1)</f>
        <v>42145.335358796292</v>
      </c>
      <c r="U2342" t="b">
        <f>AND(L2342,N2342)</f>
        <v>0</v>
      </c>
    </row>
    <row r="2343" spans="1:21" ht="20" customHeight="1" x14ac:dyDescent="0.35">
      <c r="A2343" s="13">
        <f>F2343/E2343</f>
        <v>7.2952380952380949E-2</v>
      </c>
      <c r="B2343">
        <v>446</v>
      </c>
      <c r="C2343" s="3" t="s">
        <v>447</v>
      </c>
      <c r="D2343" s="3" t="s">
        <v>4556</v>
      </c>
      <c r="E2343" s="5">
        <v>10500</v>
      </c>
      <c r="F2343" s="5">
        <v>766</v>
      </c>
      <c r="G2343" t="s">
        <v>8221</v>
      </c>
      <c r="H2343" t="s">
        <v>8224</v>
      </c>
      <c r="I2343" t="s">
        <v>8246</v>
      </c>
      <c r="J2343">
        <v>1425434420</v>
      </c>
      <c r="K2343">
        <v>1422842420</v>
      </c>
      <c r="L2343" t="b">
        <v>0</v>
      </c>
      <c r="M2343">
        <v>16</v>
      </c>
      <c r="N2343" t="b">
        <v>0</v>
      </c>
      <c r="O2343" t="s">
        <v>8270</v>
      </c>
      <c r="P2343" s="9">
        <f>IFERROR(F2343/M2343,"NULL")</f>
        <v>47.875</v>
      </c>
      <c r="Q2343" t="str">
        <f>LEFT(O2343,SEARCH("/",O2343,1)-1)</f>
        <v>film &amp; video</v>
      </c>
      <c r="R2343" t="str">
        <f>RIGHT(O2343,LEN(O2343)-SEARCH("/",O2343,1))</f>
        <v>animation</v>
      </c>
      <c r="S2343" s="17">
        <f>(((K2343/60)/60)/24)+DATE(1970,1,1)</f>
        <v>42037.083564814813</v>
      </c>
      <c r="T2343" s="15">
        <f>(((J2343/60)/60)/24)+DATE(1970,1,1)</f>
        <v>42067.083564814813</v>
      </c>
      <c r="U2343" t="b">
        <f>AND(L2343,N2343)</f>
        <v>0</v>
      </c>
    </row>
    <row r="2344" spans="1:21" ht="20" customHeight="1" x14ac:dyDescent="0.35">
      <c r="A2344" s="13">
        <f>F2344/E2344</f>
        <v>1.6666666666666666E-4</v>
      </c>
      <c r="B2344">
        <v>447</v>
      </c>
      <c r="C2344" s="3" t="s">
        <v>448</v>
      </c>
      <c r="D2344" s="3" t="s">
        <v>4557</v>
      </c>
      <c r="E2344" s="5">
        <v>30000</v>
      </c>
      <c r="F2344" s="5">
        <v>5</v>
      </c>
      <c r="G2344" t="s">
        <v>8221</v>
      </c>
      <c r="H2344" t="s">
        <v>8225</v>
      </c>
      <c r="I2344" t="s">
        <v>8247</v>
      </c>
      <c r="J2344">
        <v>1364041163</v>
      </c>
      <c r="K2344">
        <v>1361884763</v>
      </c>
      <c r="L2344" t="b">
        <v>0</v>
      </c>
      <c r="M2344">
        <v>1</v>
      </c>
      <c r="N2344" t="b">
        <v>0</v>
      </c>
      <c r="O2344" t="s">
        <v>8270</v>
      </c>
      <c r="P2344" s="9">
        <f>IFERROR(F2344/M2344,"NULL")</f>
        <v>5</v>
      </c>
      <c r="Q2344" t="str">
        <f>LEFT(O2344,SEARCH("/",O2344,1)-1)</f>
        <v>film &amp; video</v>
      </c>
      <c r="R2344" t="str">
        <f>RIGHT(O2344,LEN(O2344)-SEARCH("/",O2344,1))</f>
        <v>animation</v>
      </c>
      <c r="S2344" s="17">
        <f>(((K2344/60)/60)/24)+DATE(1970,1,1)</f>
        <v>41331.555127314816</v>
      </c>
      <c r="T2344" s="15">
        <f>(((J2344/60)/60)/24)+DATE(1970,1,1)</f>
        <v>41356.513460648144</v>
      </c>
      <c r="U2344" t="b">
        <f>AND(L2344,N2344)</f>
        <v>0</v>
      </c>
    </row>
    <row r="2345" spans="1:21" ht="20" customHeight="1" x14ac:dyDescent="0.35">
      <c r="A2345" s="13">
        <f>F2345/E2345</f>
        <v>3.2804E-2</v>
      </c>
      <c r="B2345">
        <v>448</v>
      </c>
      <c r="C2345" s="3" t="s">
        <v>449</v>
      </c>
      <c r="D2345" s="3" t="s">
        <v>4558</v>
      </c>
      <c r="E2345" s="5">
        <v>2500</v>
      </c>
      <c r="F2345" s="5">
        <v>82.01</v>
      </c>
      <c r="G2345" t="s">
        <v>8221</v>
      </c>
      <c r="H2345" t="s">
        <v>8224</v>
      </c>
      <c r="I2345" t="s">
        <v>8246</v>
      </c>
      <c r="J2345">
        <v>1400091095</v>
      </c>
      <c r="K2345">
        <v>1398363095</v>
      </c>
      <c r="L2345" t="b">
        <v>0</v>
      </c>
      <c r="M2345">
        <v>4</v>
      </c>
      <c r="N2345" t="b">
        <v>0</v>
      </c>
      <c r="O2345" t="s">
        <v>8270</v>
      </c>
      <c r="P2345" s="9">
        <f>IFERROR(F2345/M2345,"NULL")</f>
        <v>20.502500000000001</v>
      </c>
      <c r="Q2345" t="str">
        <f>LEFT(O2345,SEARCH("/",O2345,1)-1)</f>
        <v>film &amp; video</v>
      </c>
      <c r="R2345" t="str">
        <f>RIGHT(O2345,LEN(O2345)-SEARCH("/",O2345,1))</f>
        <v>animation</v>
      </c>
      <c r="S2345" s="17">
        <f>(((K2345/60)/60)/24)+DATE(1970,1,1)</f>
        <v>41753.758043981477</v>
      </c>
      <c r="T2345" s="15">
        <f>(((J2345/60)/60)/24)+DATE(1970,1,1)</f>
        <v>41773.758043981477</v>
      </c>
      <c r="U2345" t="b">
        <f>AND(L2345,N2345)</f>
        <v>0</v>
      </c>
    </row>
    <row r="2346" spans="1:21" ht="20" customHeight="1" x14ac:dyDescent="0.35">
      <c r="A2346" s="13">
        <f>F2346/E2346</f>
        <v>2.2499999999999999E-2</v>
      </c>
      <c r="B2346">
        <v>449</v>
      </c>
      <c r="C2346" s="3" t="s">
        <v>450</v>
      </c>
      <c r="D2346" s="3" t="s">
        <v>4559</v>
      </c>
      <c r="E2346" s="5">
        <v>2000</v>
      </c>
      <c r="F2346" s="5">
        <v>45</v>
      </c>
      <c r="G2346" t="s">
        <v>8221</v>
      </c>
      <c r="H2346" t="s">
        <v>8225</v>
      </c>
      <c r="I2346" t="s">
        <v>8247</v>
      </c>
      <c r="J2346">
        <v>1382017085</v>
      </c>
      <c r="K2346">
        <v>1379425085</v>
      </c>
      <c r="L2346" t="b">
        <v>0</v>
      </c>
      <c r="M2346">
        <v>5</v>
      </c>
      <c r="N2346" t="b">
        <v>0</v>
      </c>
      <c r="O2346" t="s">
        <v>8270</v>
      </c>
      <c r="P2346" s="9">
        <f>IFERROR(F2346/M2346,"NULL")</f>
        <v>9</v>
      </c>
      <c r="Q2346" t="str">
        <f>LEFT(O2346,SEARCH("/",O2346,1)-1)</f>
        <v>film &amp; video</v>
      </c>
      <c r="R2346" t="str">
        <f>RIGHT(O2346,LEN(O2346)-SEARCH("/",O2346,1))</f>
        <v>animation</v>
      </c>
      <c r="S2346" s="17">
        <f>(((K2346/60)/60)/24)+DATE(1970,1,1)</f>
        <v>41534.568113425928</v>
      </c>
      <c r="T2346" s="15">
        <f>(((J2346/60)/60)/24)+DATE(1970,1,1)</f>
        <v>41564.568113425928</v>
      </c>
      <c r="U2346" t="b">
        <f>AND(L2346,N2346)</f>
        <v>0</v>
      </c>
    </row>
    <row r="2347" spans="1:21" ht="20" customHeight="1" x14ac:dyDescent="0.35">
      <c r="A2347" s="13">
        <f>F2347/E2347</f>
        <v>7.92E-3</v>
      </c>
      <c r="B2347">
        <v>450</v>
      </c>
      <c r="C2347" s="3" t="s">
        <v>451</v>
      </c>
      <c r="D2347" s="3" t="s">
        <v>4560</v>
      </c>
      <c r="E2347" s="5">
        <v>50000</v>
      </c>
      <c r="F2347" s="5">
        <v>396</v>
      </c>
      <c r="G2347" t="s">
        <v>8221</v>
      </c>
      <c r="H2347" t="s">
        <v>8224</v>
      </c>
      <c r="I2347" t="s">
        <v>8246</v>
      </c>
      <c r="J2347">
        <v>1392417800</v>
      </c>
      <c r="K2347">
        <v>1389825800</v>
      </c>
      <c r="L2347" t="b">
        <v>0</v>
      </c>
      <c r="M2347">
        <v>7</v>
      </c>
      <c r="N2347" t="b">
        <v>0</v>
      </c>
      <c r="O2347" t="s">
        <v>8270</v>
      </c>
      <c r="P2347" s="9">
        <f>IFERROR(F2347/M2347,"NULL")</f>
        <v>56.571428571428569</v>
      </c>
      <c r="Q2347" t="str">
        <f>LEFT(O2347,SEARCH("/",O2347,1)-1)</f>
        <v>film &amp; video</v>
      </c>
      <c r="R2347" t="str">
        <f>RIGHT(O2347,LEN(O2347)-SEARCH("/",O2347,1))</f>
        <v>animation</v>
      </c>
      <c r="S2347" s="17">
        <f>(((K2347/60)/60)/24)+DATE(1970,1,1)</f>
        <v>41654.946759259255</v>
      </c>
      <c r="T2347" s="15">
        <f>(((J2347/60)/60)/24)+DATE(1970,1,1)</f>
        <v>41684.946759259255</v>
      </c>
      <c r="U2347" t="b">
        <f>AND(L2347,N2347)</f>
        <v>0</v>
      </c>
    </row>
    <row r="2348" spans="1:21" ht="20" customHeight="1" x14ac:dyDescent="0.35">
      <c r="A2348" s="13">
        <f>F2348/E2348</f>
        <v>0</v>
      </c>
      <c r="B2348">
        <v>451</v>
      </c>
      <c r="C2348" s="3" t="s">
        <v>452</v>
      </c>
      <c r="D2348" s="3" t="s">
        <v>4561</v>
      </c>
      <c r="E2348" s="5">
        <v>20000</v>
      </c>
      <c r="F2348" s="5">
        <v>0</v>
      </c>
      <c r="G2348" t="s">
        <v>8221</v>
      </c>
      <c r="H2348" t="s">
        <v>8224</v>
      </c>
      <c r="I2348" t="s">
        <v>8246</v>
      </c>
      <c r="J2348">
        <v>1390669791</v>
      </c>
      <c r="K2348">
        <v>1388077791</v>
      </c>
      <c r="L2348" t="b">
        <v>0</v>
      </c>
      <c r="M2348">
        <v>0</v>
      </c>
      <c r="N2348" t="b">
        <v>0</v>
      </c>
      <c r="O2348" t="s">
        <v>8270</v>
      </c>
      <c r="P2348" s="9" t="str">
        <f>IFERROR(F2348/M2348,"NULL")</f>
        <v>NULL</v>
      </c>
      <c r="Q2348" t="str">
        <f>LEFT(O2348,SEARCH("/",O2348,1)-1)</f>
        <v>film &amp; video</v>
      </c>
      <c r="R2348" t="str">
        <f>RIGHT(O2348,LEN(O2348)-SEARCH("/",O2348,1))</f>
        <v>animation</v>
      </c>
      <c r="S2348" s="17">
        <f>(((K2348/60)/60)/24)+DATE(1970,1,1)</f>
        <v>41634.715173611112</v>
      </c>
      <c r="T2348" s="15">
        <f>(((J2348/60)/60)/24)+DATE(1970,1,1)</f>
        <v>41664.715173611112</v>
      </c>
      <c r="U2348" t="b">
        <f>AND(L2348,N2348)</f>
        <v>0</v>
      </c>
    </row>
    <row r="2349" spans="1:21" ht="20" customHeight="1" x14ac:dyDescent="0.35">
      <c r="A2349" s="13">
        <f>F2349/E2349</f>
        <v>0.64</v>
      </c>
      <c r="B2349">
        <v>452</v>
      </c>
      <c r="C2349" s="3" t="s">
        <v>453</v>
      </c>
      <c r="D2349" s="3" t="s">
        <v>4562</v>
      </c>
      <c r="E2349" s="5">
        <v>750</v>
      </c>
      <c r="F2349" s="5">
        <v>480</v>
      </c>
      <c r="G2349" t="s">
        <v>8221</v>
      </c>
      <c r="H2349" t="s">
        <v>8224</v>
      </c>
      <c r="I2349" t="s">
        <v>8246</v>
      </c>
      <c r="J2349">
        <v>1431536015</v>
      </c>
      <c r="K2349">
        <v>1428944015</v>
      </c>
      <c r="L2349" t="b">
        <v>0</v>
      </c>
      <c r="M2349">
        <v>12</v>
      </c>
      <c r="N2349" t="b">
        <v>0</v>
      </c>
      <c r="O2349" t="s">
        <v>8270</v>
      </c>
      <c r="P2349" s="9">
        <f>IFERROR(F2349/M2349,"NULL")</f>
        <v>40</v>
      </c>
      <c r="Q2349" t="str">
        <f>LEFT(O2349,SEARCH("/",O2349,1)-1)</f>
        <v>film &amp; video</v>
      </c>
      <c r="R2349" t="str">
        <f>RIGHT(O2349,LEN(O2349)-SEARCH("/",O2349,1))</f>
        <v>animation</v>
      </c>
      <c r="S2349" s="17">
        <f>(((K2349/60)/60)/24)+DATE(1970,1,1)</f>
        <v>42107.703877314809</v>
      </c>
      <c r="T2349" s="15">
        <f>(((J2349/60)/60)/24)+DATE(1970,1,1)</f>
        <v>42137.703877314809</v>
      </c>
      <c r="U2349" t="b">
        <f>AND(L2349,N2349)</f>
        <v>0</v>
      </c>
    </row>
    <row r="2350" spans="1:21" ht="20" customHeight="1" x14ac:dyDescent="0.35">
      <c r="A2350" s="13">
        <f>F2350/E2350</f>
        <v>2.740447957839262E-4</v>
      </c>
      <c r="B2350">
        <v>453</v>
      </c>
      <c r="C2350" s="3" t="s">
        <v>454</v>
      </c>
      <c r="D2350" s="3" t="s">
        <v>4563</v>
      </c>
      <c r="E2350" s="5">
        <v>94875</v>
      </c>
      <c r="F2350" s="5">
        <v>26</v>
      </c>
      <c r="G2350" t="s">
        <v>8221</v>
      </c>
      <c r="H2350" t="s">
        <v>8224</v>
      </c>
      <c r="I2350" t="s">
        <v>8246</v>
      </c>
      <c r="J2350">
        <v>1424375279</v>
      </c>
      <c r="K2350">
        <v>1422992879</v>
      </c>
      <c r="L2350" t="b">
        <v>0</v>
      </c>
      <c r="M2350">
        <v>2</v>
      </c>
      <c r="N2350" t="b">
        <v>0</v>
      </c>
      <c r="O2350" t="s">
        <v>8270</v>
      </c>
      <c r="P2350" s="9">
        <f>IFERROR(F2350/M2350,"NULL")</f>
        <v>13</v>
      </c>
      <c r="Q2350" t="str">
        <f>LEFT(O2350,SEARCH("/",O2350,1)-1)</f>
        <v>film &amp; video</v>
      </c>
      <c r="R2350" t="str">
        <f>RIGHT(O2350,LEN(O2350)-SEARCH("/",O2350,1))</f>
        <v>animation</v>
      </c>
      <c r="S2350" s="17">
        <f>(((K2350/60)/60)/24)+DATE(1970,1,1)</f>
        <v>42038.824988425928</v>
      </c>
      <c r="T2350" s="15">
        <f>(((J2350/60)/60)/24)+DATE(1970,1,1)</f>
        <v>42054.824988425928</v>
      </c>
      <c r="U2350" t="b">
        <f>AND(L2350,N2350)</f>
        <v>0</v>
      </c>
    </row>
    <row r="2351" spans="1:21" ht="20" customHeight="1" x14ac:dyDescent="0.35">
      <c r="A2351" s="13">
        <f>F2351/E2351</f>
        <v>8.2000000000000007E-3</v>
      </c>
      <c r="B2351">
        <v>454</v>
      </c>
      <c r="C2351" s="3" t="s">
        <v>455</v>
      </c>
      <c r="D2351" s="3" t="s">
        <v>4564</v>
      </c>
      <c r="E2351" s="5">
        <v>10000</v>
      </c>
      <c r="F2351" s="5">
        <v>82</v>
      </c>
      <c r="G2351" t="s">
        <v>8221</v>
      </c>
      <c r="H2351" t="s">
        <v>8224</v>
      </c>
      <c r="I2351" t="s">
        <v>8246</v>
      </c>
      <c r="J2351">
        <v>1417007640</v>
      </c>
      <c r="K2351">
        <v>1414343571</v>
      </c>
      <c r="L2351" t="b">
        <v>0</v>
      </c>
      <c r="M2351">
        <v>5</v>
      </c>
      <c r="N2351" t="b">
        <v>0</v>
      </c>
      <c r="O2351" t="s">
        <v>8270</v>
      </c>
      <c r="P2351" s="9">
        <f>IFERROR(F2351/M2351,"NULL")</f>
        <v>16.399999999999999</v>
      </c>
      <c r="Q2351" t="str">
        <f>LEFT(O2351,SEARCH("/",O2351,1)-1)</f>
        <v>film &amp; video</v>
      </c>
      <c r="R2351" t="str">
        <f>RIGHT(O2351,LEN(O2351)-SEARCH("/",O2351,1))</f>
        <v>animation</v>
      </c>
      <c r="S2351" s="17">
        <f>(((K2351/60)/60)/24)+DATE(1970,1,1)</f>
        <v>41938.717256944445</v>
      </c>
      <c r="T2351" s="15">
        <f>(((J2351/60)/60)/24)+DATE(1970,1,1)</f>
        <v>41969.551388888889</v>
      </c>
      <c r="U2351" t="b">
        <f>AND(L2351,N2351)</f>
        <v>0</v>
      </c>
    </row>
    <row r="2352" spans="1:21" ht="20" customHeight="1" x14ac:dyDescent="0.35">
      <c r="A2352" s="13">
        <f>F2352/E2352</f>
        <v>6.9230769230769226E-4</v>
      </c>
      <c r="B2352">
        <v>455</v>
      </c>
      <c r="C2352" s="3" t="s">
        <v>456</v>
      </c>
      <c r="D2352" s="3" t="s">
        <v>4565</v>
      </c>
      <c r="E2352" s="5">
        <v>65000</v>
      </c>
      <c r="F2352" s="5">
        <v>45</v>
      </c>
      <c r="G2352" t="s">
        <v>8221</v>
      </c>
      <c r="H2352" t="s">
        <v>8224</v>
      </c>
      <c r="I2352" t="s">
        <v>8246</v>
      </c>
      <c r="J2352">
        <v>1334622660</v>
      </c>
      <c r="K2352">
        <v>1330733022</v>
      </c>
      <c r="L2352" t="b">
        <v>0</v>
      </c>
      <c r="M2352">
        <v>2</v>
      </c>
      <c r="N2352" t="b">
        <v>0</v>
      </c>
      <c r="O2352" t="s">
        <v>8270</v>
      </c>
      <c r="P2352" s="9">
        <f>IFERROR(F2352/M2352,"NULL")</f>
        <v>22.5</v>
      </c>
      <c r="Q2352" t="str">
        <f>LEFT(O2352,SEARCH("/",O2352,1)-1)</f>
        <v>film &amp; video</v>
      </c>
      <c r="R2352" t="str">
        <f>RIGHT(O2352,LEN(O2352)-SEARCH("/",O2352,1))</f>
        <v>animation</v>
      </c>
      <c r="S2352" s="17">
        <f>(((K2352/60)/60)/24)+DATE(1970,1,1)</f>
        <v>40971.002569444441</v>
      </c>
      <c r="T2352" s="15">
        <f>(((J2352/60)/60)/24)+DATE(1970,1,1)</f>
        <v>41016.021527777775</v>
      </c>
      <c r="U2352" t="b">
        <f>AND(L2352,N2352)</f>
        <v>0</v>
      </c>
    </row>
    <row r="2353" spans="1:21" ht="20" customHeight="1" x14ac:dyDescent="0.35">
      <c r="A2353" s="13">
        <f>F2353/E2353</f>
        <v>6.8631863186318634E-3</v>
      </c>
      <c r="B2353">
        <v>456</v>
      </c>
      <c r="C2353" s="3" t="s">
        <v>457</v>
      </c>
      <c r="D2353" s="3" t="s">
        <v>4566</v>
      </c>
      <c r="E2353" s="5">
        <v>8888</v>
      </c>
      <c r="F2353" s="5">
        <v>61</v>
      </c>
      <c r="G2353" t="s">
        <v>8221</v>
      </c>
      <c r="H2353" t="s">
        <v>8224</v>
      </c>
      <c r="I2353" t="s">
        <v>8246</v>
      </c>
      <c r="J2353">
        <v>1382414340</v>
      </c>
      <c r="K2353">
        <v>1380559201</v>
      </c>
      <c r="L2353" t="b">
        <v>0</v>
      </c>
      <c r="M2353">
        <v>3</v>
      </c>
      <c r="N2353" t="b">
        <v>0</v>
      </c>
      <c r="O2353" t="s">
        <v>8270</v>
      </c>
      <c r="P2353" s="9">
        <f>IFERROR(F2353/M2353,"NULL")</f>
        <v>20.333333333333332</v>
      </c>
      <c r="Q2353" t="str">
        <f>LEFT(O2353,SEARCH("/",O2353,1)-1)</f>
        <v>film &amp; video</v>
      </c>
      <c r="R2353" t="str">
        <f>RIGHT(O2353,LEN(O2353)-SEARCH("/",O2353,1))</f>
        <v>animation</v>
      </c>
      <c r="S2353" s="17">
        <f>(((K2353/60)/60)/24)+DATE(1970,1,1)</f>
        <v>41547.694456018515</v>
      </c>
      <c r="T2353" s="15">
        <f>(((J2353/60)/60)/24)+DATE(1970,1,1)</f>
        <v>41569.165972222225</v>
      </c>
      <c r="U2353" t="b">
        <f>AND(L2353,N2353)</f>
        <v>0</v>
      </c>
    </row>
    <row r="2354" spans="1:21" ht="20" customHeight="1" x14ac:dyDescent="0.35">
      <c r="A2354" s="13">
        <f>F2354/E2354</f>
        <v>0</v>
      </c>
      <c r="B2354">
        <v>457</v>
      </c>
      <c r="C2354" s="3" t="s">
        <v>458</v>
      </c>
      <c r="D2354" s="3" t="s">
        <v>4567</v>
      </c>
      <c r="E2354" s="5">
        <v>20000</v>
      </c>
      <c r="F2354" s="5">
        <v>0</v>
      </c>
      <c r="G2354" t="s">
        <v>8221</v>
      </c>
      <c r="H2354" t="s">
        <v>8229</v>
      </c>
      <c r="I2354" t="s">
        <v>8251</v>
      </c>
      <c r="J2354">
        <v>1408213512</v>
      </c>
      <c r="K2354">
        <v>1405621512</v>
      </c>
      <c r="L2354" t="b">
        <v>0</v>
      </c>
      <c r="M2354">
        <v>0</v>
      </c>
      <c r="N2354" t="b">
        <v>0</v>
      </c>
      <c r="O2354" t="s">
        <v>8270</v>
      </c>
      <c r="P2354" s="9" t="str">
        <f>IFERROR(F2354/M2354,"NULL")</f>
        <v>NULL</v>
      </c>
      <c r="Q2354" t="str">
        <f>LEFT(O2354,SEARCH("/",O2354,1)-1)</f>
        <v>film &amp; video</v>
      </c>
      <c r="R2354" t="str">
        <f>RIGHT(O2354,LEN(O2354)-SEARCH("/",O2354,1))</f>
        <v>animation</v>
      </c>
      <c r="S2354" s="17">
        <f>(((K2354/60)/60)/24)+DATE(1970,1,1)</f>
        <v>41837.767500000002</v>
      </c>
      <c r="T2354" s="15">
        <f>(((J2354/60)/60)/24)+DATE(1970,1,1)</f>
        <v>41867.767500000002</v>
      </c>
      <c r="U2354" t="b">
        <f>AND(L2354,N2354)</f>
        <v>0</v>
      </c>
    </row>
    <row r="2355" spans="1:21" ht="20" customHeight="1" x14ac:dyDescent="0.35">
      <c r="A2355" s="13">
        <f>F2355/E2355</f>
        <v>8.2100000000000006E-2</v>
      </c>
      <c r="B2355">
        <v>458</v>
      </c>
      <c r="C2355" s="3" t="s">
        <v>459</v>
      </c>
      <c r="D2355" s="3" t="s">
        <v>4568</v>
      </c>
      <c r="E2355" s="5">
        <v>10000</v>
      </c>
      <c r="F2355" s="5">
        <v>821</v>
      </c>
      <c r="G2355" t="s">
        <v>8221</v>
      </c>
      <c r="H2355" t="s">
        <v>8225</v>
      </c>
      <c r="I2355" t="s">
        <v>8247</v>
      </c>
      <c r="J2355">
        <v>1368550060</v>
      </c>
      <c r="K2355">
        <v>1365958060</v>
      </c>
      <c r="L2355" t="b">
        <v>0</v>
      </c>
      <c r="M2355">
        <v>49</v>
      </c>
      <c r="N2355" t="b">
        <v>0</v>
      </c>
      <c r="O2355" t="s">
        <v>8270</v>
      </c>
      <c r="P2355" s="9">
        <f>IFERROR(F2355/M2355,"NULL")</f>
        <v>16.755102040816325</v>
      </c>
      <c r="Q2355" t="str">
        <f>LEFT(O2355,SEARCH("/",O2355,1)-1)</f>
        <v>film &amp; video</v>
      </c>
      <c r="R2355" t="str">
        <f>RIGHT(O2355,LEN(O2355)-SEARCH("/",O2355,1))</f>
        <v>animation</v>
      </c>
      <c r="S2355" s="17">
        <f>(((K2355/60)/60)/24)+DATE(1970,1,1)</f>
        <v>41378.69976851852</v>
      </c>
      <c r="T2355" s="15">
        <f>(((J2355/60)/60)/24)+DATE(1970,1,1)</f>
        <v>41408.69976851852</v>
      </c>
      <c r="U2355" t="b">
        <f>AND(L2355,N2355)</f>
        <v>0</v>
      </c>
    </row>
    <row r="2356" spans="1:21" ht="20" customHeight="1" x14ac:dyDescent="0.35">
      <c r="A2356" s="13">
        <f>F2356/E2356</f>
        <v>6.4102564102564103E-4</v>
      </c>
      <c r="B2356">
        <v>459</v>
      </c>
      <c r="C2356" s="3" t="s">
        <v>460</v>
      </c>
      <c r="D2356" s="3" t="s">
        <v>4569</v>
      </c>
      <c r="E2356" s="5">
        <v>39000</v>
      </c>
      <c r="F2356" s="5">
        <v>25</v>
      </c>
      <c r="G2356" t="s">
        <v>8221</v>
      </c>
      <c r="H2356" t="s">
        <v>8224</v>
      </c>
      <c r="I2356" t="s">
        <v>8246</v>
      </c>
      <c r="J2356">
        <v>1321201327</v>
      </c>
      <c r="K2356">
        <v>1316013727</v>
      </c>
      <c r="L2356" t="b">
        <v>0</v>
      </c>
      <c r="M2356">
        <v>1</v>
      </c>
      <c r="N2356" t="b">
        <v>0</v>
      </c>
      <c r="O2356" t="s">
        <v>8270</v>
      </c>
      <c r="P2356" s="9">
        <f>IFERROR(F2356/M2356,"NULL")</f>
        <v>25</v>
      </c>
      <c r="Q2356" t="str">
        <f>LEFT(O2356,SEARCH("/",O2356,1)-1)</f>
        <v>film &amp; video</v>
      </c>
      <c r="R2356" t="str">
        <f>RIGHT(O2356,LEN(O2356)-SEARCH("/",O2356,1))</f>
        <v>animation</v>
      </c>
      <c r="S2356" s="17">
        <f>(((K2356/60)/60)/24)+DATE(1970,1,1)</f>
        <v>40800.6403587963</v>
      </c>
      <c r="T2356" s="15">
        <f>(((J2356/60)/60)/24)+DATE(1970,1,1)</f>
        <v>40860.682025462964</v>
      </c>
      <c r="U2356" t="b">
        <f>AND(L2356,N2356)</f>
        <v>0</v>
      </c>
    </row>
    <row r="2357" spans="1:21" ht="20" customHeight="1" x14ac:dyDescent="0.35">
      <c r="A2357" s="13">
        <f>F2357/E2357</f>
        <v>2.9411764705882353E-3</v>
      </c>
      <c r="B2357">
        <v>460</v>
      </c>
      <c r="C2357" s="3" t="s">
        <v>461</v>
      </c>
      <c r="D2357" s="3" t="s">
        <v>4570</v>
      </c>
      <c r="E2357" s="5">
        <v>8500</v>
      </c>
      <c r="F2357" s="5">
        <v>25</v>
      </c>
      <c r="G2357" t="s">
        <v>8221</v>
      </c>
      <c r="H2357" t="s">
        <v>8224</v>
      </c>
      <c r="I2357" t="s">
        <v>8246</v>
      </c>
      <c r="J2357">
        <v>1401595200</v>
      </c>
      <c r="K2357">
        <v>1398862875</v>
      </c>
      <c r="L2357" t="b">
        <v>0</v>
      </c>
      <c r="M2357">
        <v>2</v>
      </c>
      <c r="N2357" t="b">
        <v>0</v>
      </c>
      <c r="O2357" t="s">
        <v>8270</v>
      </c>
      <c r="P2357" s="9">
        <f>IFERROR(F2357/M2357,"NULL")</f>
        <v>12.5</v>
      </c>
      <c r="Q2357" t="str">
        <f>LEFT(O2357,SEARCH("/",O2357,1)-1)</f>
        <v>film &amp; video</v>
      </c>
      <c r="R2357" t="str">
        <f>RIGHT(O2357,LEN(O2357)-SEARCH("/",O2357,1))</f>
        <v>animation</v>
      </c>
      <c r="S2357" s="17">
        <f>(((K2357/60)/60)/24)+DATE(1970,1,1)</f>
        <v>41759.542534722219</v>
      </c>
      <c r="T2357" s="15">
        <f>(((J2357/60)/60)/24)+DATE(1970,1,1)</f>
        <v>41791.166666666664</v>
      </c>
      <c r="U2357" t="b">
        <f>AND(L2357,N2357)</f>
        <v>0</v>
      </c>
    </row>
    <row r="2358" spans="1:21" ht="20" customHeight="1" x14ac:dyDescent="0.35">
      <c r="A2358" s="13">
        <f>F2358/E2358</f>
        <v>0</v>
      </c>
      <c r="B2358">
        <v>461</v>
      </c>
      <c r="C2358" s="3" t="s">
        <v>462</v>
      </c>
      <c r="D2358" s="3" t="s">
        <v>4571</v>
      </c>
      <c r="E2358" s="5">
        <v>550</v>
      </c>
      <c r="F2358" s="5">
        <v>0</v>
      </c>
      <c r="G2358" t="s">
        <v>8221</v>
      </c>
      <c r="H2358" t="s">
        <v>8225</v>
      </c>
      <c r="I2358" t="s">
        <v>8247</v>
      </c>
      <c r="J2358">
        <v>1370204367</v>
      </c>
      <c r="K2358">
        <v>1368476367</v>
      </c>
      <c r="L2358" t="b">
        <v>0</v>
      </c>
      <c r="M2358">
        <v>0</v>
      </c>
      <c r="N2358" t="b">
        <v>0</v>
      </c>
      <c r="O2358" t="s">
        <v>8270</v>
      </c>
      <c r="P2358" s="9" t="str">
        <f>IFERROR(F2358/M2358,"NULL")</f>
        <v>NULL</v>
      </c>
      <c r="Q2358" t="str">
        <f>LEFT(O2358,SEARCH("/",O2358,1)-1)</f>
        <v>film &amp; video</v>
      </c>
      <c r="R2358" t="str">
        <f>RIGHT(O2358,LEN(O2358)-SEARCH("/",O2358,1))</f>
        <v>animation</v>
      </c>
      <c r="S2358" s="17">
        <f>(((K2358/60)/60)/24)+DATE(1970,1,1)</f>
        <v>41407.84684027778</v>
      </c>
      <c r="T2358" s="15">
        <f>(((J2358/60)/60)/24)+DATE(1970,1,1)</f>
        <v>41427.84684027778</v>
      </c>
      <c r="U2358" t="b">
        <f>AND(L2358,N2358)</f>
        <v>0</v>
      </c>
    </row>
    <row r="2359" spans="1:21" ht="20" customHeight="1" x14ac:dyDescent="0.35">
      <c r="A2359" s="13">
        <f>F2359/E2359</f>
        <v>0</v>
      </c>
      <c r="B2359">
        <v>462</v>
      </c>
      <c r="C2359" s="3" t="s">
        <v>463</v>
      </c>
      <c r="D2359" s="3" t="s">
        <v>4572</v>
      </c>
      <c r="E2359" s="5">
        <v>100000</v>
      </c>
      <c r="F2359" s="5">
        <v>0</v>
      </c>
      <c r="G2359" t="s">
        <v>8221</v>
      </c>
      <c r="H2359" t="s">
        <v>8224</v>
      </c>
      <c r="I2359" t="s">
        <v>8246</v>
      </c>
      <c r="J2359">
        <v>1312945341</v>
      </c>
      <c r="K2359">
        <v>1307761341</v>
      </c>
      <c r="L2359" t="b">
        <v>0</v>
      </c>
      <c r="M2359">
        <v>0</v>
      </c>
      <c r="N2359" t="b">
        <v>0</v>
      </c>
      <c r="O2359" t="s">
        <v>8270</v>
      </c>
      <c r="P2359" s="9" t="str">
        <f>IFERROR(F2359/M2359,"NULL")</f>
        <v>NULL</v>
      </c>
      <c r="Q2359" t="str">
        <f>LEFT(O2359,SEARCH("/",O2359,1)-1)</f>
        <v>film &amp; video</v>
      </c>
      <c r="R2359" t="str">
        <f>RIGHT(O2359,LEN(O2359)-SEARCH("/",O2359,1))</f>
        <v>animation</v>
      </c>
      <c r="S2359" s="17">
        <f>(((K2359/60)/60)/24)+DATE(1970,1,1)</f>
        <v>40705.126631944448</v>
      </c>
      <c r="T2359" s="15">
        <f>(((J2359/60)/60)/24)+DATE(1970,1,1)</f>
        <v>40765.126631944448</v>
      </c>
      <c r="U2359" t="b">
        <f>AND(L2359,N2359)</f>
        <v>0</v>
      </c>
    </row>
    <row r="2360" spans="1:21" ht="20" customHeight="1" x14ac:dyDescent="0.35">
      <c r="A2360" s="13">
        <f>F2360/E2360</f>
        <v>2.2727272727272728E-2</v>
      </c>
      <c r="B2360">
        <v>463</v>
      </c>
      <c r="C2360" s="3" t="s">
        <v>464</v>
      </c>
      <c r="D2360" s="3" t="s">
        <v>4573</v>
      </c>
      <c r="E2360" s="5">
        <v>55000</v>
      </c>
      <c r="F2360" s="5">
        <v>1250</v>
      </c>
      <c r="G2360" t="s">
        <v>8221</v>
      </c>
      <c r="H2360" t="s">
        <v>8224</v>
      </c>
      <c r="I2360" t="s">
        <v>8246</v>
      </c>
      <c r="J2360">
        <v>1316883753</v>
      </c>
      <c r="K2360">
        <v>1311699753</v>
      </c>
      <c r="L2360" t="b">
        <v>0</v>
      </c>
      <c r="M2360">
        <v>11</v>
      </c>
      <c r="N2360" t="b">
        <v>0</v>
      </c>
      <c r="O2360" t="s">
        <v>8270</v>
      </c>
      <c r="P2360" s="9">
        <f>IFERROR(F2360/M2360,"NULL")</f>
        <v>113.63636363636364</v>
      </c>
      <c r="Q2360" t="str">
        <f>LEFT(O2360,SEARCH("/",O2360,1)-1)</f>
        <v>film &amp; video</v>
      </c>
      <c r="R2360" t="str">
        <f>RIGHT(O2360,LEN(O2360)-SEARCH("/",O2360,1))</f>
        <v>animation</v>
      </c>
      <c r="S2360" s="17">
        <f>(((K2360/60)/60)/24)+DATE(1970,1,1)</f>
        <v>40750.710104166668</v>
      </c>
      <c r="T2360" s="15">
        <f>(((J2360/60)/60)/24)+DATE(1970,1,1)</f>
        <v>40810.710104166668</v>
      </c>
      <c r="U2360" t="b">
        <f>AND(L2360,N2360)</f>
        <v>0</v>
      </c>
    </row>
    <row r="2361" spans="1:21" ht="20" customHeight="1" x14ac:dyDescent="0.35">
      <c r="A2361" s="13">
        <f>F2361/E2361</f>
        <v>9.9009900990099011E-4</v>
      </c>
      <c r="B2361">
        <v>464</v>
      </c>
      <c r="C2361" s="3" t="s">
        <v>465</v>
      </c>
      <c r="D2361" s="3" t="s">
        <v>4574</v>
      </c>
      <c r="E2361" s="5">
        <v>1010</v>
      </c>
      <c r="F2361" s="5">
        <v>1</v>
      </c>
      <c r="G2361" t="s">
        <v>8221</v>
      </c>
      <c r="H2361" t="s">
        <v>8236</v>
      </c>
      <c r="I2361" t="s">
        <v>8249</v>
      </c>
      <c r="J2361">
        <v>1463602935</v>
      </c>
      <c r="K2361">
        <v>1461874935</v>
      </c>
      <c r="L2361" t="b">
        <v>0</v>
      </c>
      <c r="M2361">
        <v>1</v>
      </c>
      <c r="N2361" t="b">
        <v>0</v>
      </c>
      <c r="O2361" t="s">
        <v>8270</v>
      </c>
      <c r="P2361" s="9">
        <f>IFERROR(F2361/M2361,"NULL")</f>
        <v>1</v>
      </c>
      <c r="Q2361" t="str">
        <f>LEFT(O2361,SEARCH("/",O2361,1)-1)</f>
        <v>film &amp; video</v>
      </c>
      <c r="R2361" t="str">
        <f>RIGHT(O2361,LEN(O2361)-SEARCH("/",O2361,1))</f>
        <v>animation</v>
      </c>
      <c r="S2361" s="17">
        <f>(((K2361/60)/60)/24)+DATE(1970,1,1)</f>
        <v>42488.848784722228</v>
      </c>
      <c r="T2361" s="15">
        <f>(((J2361/60)/60)/24)+DATE(1970,1,1)</f>
        <v>42508.848784722228</v>
      </c>
      <c r="U2361" t="b">
        <f>AND(L2361,N2361)</f>
        <v>0</v>
      </c>
    </row>
    <row r="2362" spans="1:21" ht="20" customHeight="1" x14ac:dyDescent="0.35">
      <c r="A2362" s="13">
        <f>F2362/E2362</f>
        <v>0.26953125</v>
      </c>
      <c r="B2362">
        <v>465</v>
      </c>
      <c r="C2362" s="3" t="s">
        <v>466</v>
      </c>
      <c r="D2362" s="3" t="s">
        <v>4575</v>
      </c>
      <c r="E2362" s="5">
        <v>512</v>
      </c>
      <c r="F2362" s="5">
        <v>138</v>
      </c>
      <c r="G2362" t="s">
        <v>8221</v>
      </c>
      <c r="H2362" t="s">
        <v>8224</v>
      </c>
      <c r="I2362" t="s">
        <v>8246</v>
      </c>
      <c r="J2362">
        <v>1403837574</v>
      </c>
      <c r="K2362">
        <v>1402455174</v>
      </c>
      <c r="L2362" t="b">
        <v>0</v>
      </c>
      <c r="M2362">
        <v>8</v>
      </c>
      <c r="N2362" t="b">
        <v>0</v>
      </c>
      <c r="O2362" t="s">
        <v>8270</v>
      </c>
      <c r="P2362" s="9">
        <f>IFERROR(F2362/M2362,"NULL")</f>
        <v>17.25</v>
      </c>
      <c r="Q2362" t="str">
        <f>LEFT(O2362,SEARCH("/",O2362,1)-1)</f>
        <v>film &amp; video</v>
      </c>
      <c r="R2362" t="str">
        <f>RIGHT(O2362,LEN(O2362)-SEARCH("/",O2362,1))</f>
        <v>animation</v>
      </c>
      <c r="S2362" s="17">
        <f>(((K2362/60)/60)/24)+DATE(1970,1,1)</f>
        <v>41801.120069444441</v>
      </c>
      <c r="T2362" s="15">
        <f>(((J2362/60)/60)/24)+DATE(1970,1,1)</f>
        <v>41817.120069444441</v>
      </c>
      <c r="U2362" t="b">
        <f>AND(L2362,N2362)</f>
        <v>0</v>
      </c>
    </row>
    <row r="2363" spans="1:21" ht="20" customHeight="1" x14ac:dyDescent="0.35">
      <c r="A2363" s="13">
        <f>F2363/E2363</f>
        <v>7.6E-3</v>
      </c>
      <c r="B2363">
        <v>466</v>
      </c>
      <c r="C2363" s="3" t="s">
        <v>467</v>
      </c>
      <c r="D2363" s="3" t="s">
        <v>4576</v>
      </c>
      <c r="E2363" s="5">
        <v>10000</v>
      </c>
      <c r="F2363" s="5">
        <v>76</v>
      </c>
      <c r="G2363" t="s">
        <v>8221</v>
      </c>
      <c r="H2363" t="s">
        <v>8224</v>
      </c>
      <c r="I2363" t="s">
        <v>8246</v>
      </c>
      <c r="J2363">
        <v>1347057464</v>
      </c>
      <c r="K2363">
        <v>1344465464</v>
      </c>
      <c r="L2363" t="b">
        <v>0</v>
      </c>
      <c r="M2363">
        <v>5</v>
      </c>
      <c r="N2363" t="b">
        <v>0</v>
      </c>
      <c r="O2363" t="s">
        <v>8270</v>
      </c>
      <c r="P2363" s="9">
        <f>IFERROR(F2363/M2363,"NULL")</f>
        <v>15.2</v>
      </c>
      <c r="Q2363" t="str">
        <f>LEFT(O2363,SEARCH("/",O2363,1)-1)</f>
        <v>film &amp; video</v>
      </c>
      <c r="R2363" t="str">
        <f>RIGHT(O2363,LEN(O2363)-SEARCH("/",O2363,1))</f>
        <v>animation</v>
      </c>
      <c r="S2363" s="17">
        <f>(((K2363/60)/60)/24)+DATE(1970,1,1)</f>
        <v>41129.942870370374</v>
      </c>
      <c r="T2363" s="15">
        <f>(((J2363/60)/60)/24)+DATE(1970,1,1)</f>
        <v>41159.942870370374</v>
      </c>
      <c r="U2363" t="b">
        <f>AND(L2363,N2363)</f>
        <v>0</v>
      </c>
    </row>
    <row r="2364" spans="1:21" ht="20" customHeight="1" x14ac:dyDescent="0.35">
      <c r="A2364" s="13">
        <f>F2364/E2364</f>
        <v>0.21575</v>
      </c>
      <c r="B2364">
        <v>467</v>
      </c>
      <c r="C2364" s="3" t="s">
        <v>468</v>
      </c>
      <c r="D2364" s="3" t="s">
        <v>4577</v>
      </c>
      <c r="E2364" s="5">
        <v>20000</v>
      </c>
      <c r="F2364" s="5">
        <v>4315</v>
      </c>
      <c r="G2364" t="s">
        <v>8221</v>
      </c>
      <c r="H2364" t="s">
        <v>8224</v>
      </c>
      <c r="I2364" t="s">
        <v>8246</v>
      </c>
      <c r="J2364">
        <v>1348849134</v>
      </c>
      <c r="K2364">
        <v>1344961134</v>
      </c>
      <c r="L2364" t="b">
        <v>0</v>
      </c>
      <c r="M2364">
        <v>39</v>
      </c>
      <c r="N2364" t="b">
        <v>0</v>
      </c>
      <c r="O2364" t="s">
        <v>8270</v>
      </c>
      <c r="P2364" s="9">
        <f>IFERROR(F2364/M2364,"NULL")</f>
        <v>110.64102564102564</v>
      </c>
      <c r="Q2364" t="str">
        <f>LEFT(O2364,SEARCH("/",O2364,1)-1)</f>
        <v>film &amp; video</v>
      </c>
      <c r="R2364" t="str">
        <f>RIGHT(O2364,LEN(O2364)-SEARCH("/",O2364,1))</f>
        <v>animation</v>
      </c>
      <c r="S2364" s="17">
        <f>(((K2364/60)/60)/24)+DATE(1970,1,1)</f>
        <v>41135.679791666669</v>
      </c>
      <c r="T2364" s="15">
        <f>(((J2364/60)/60)/24)+DATE(1970,1,1)</f>
        <v>41180.679791666669</v>
      </c>
      <c r="U2364" t="b">
        <f>AND(L2364,N2364)</f>
        <v>0</v>
      </c>
    </row>
    <row r="2365" spans="1:21" ht="20" customHeight="1" x14ac:dyDescent="0.35">
      <c r="A2365" s="13">
        <f>F2365/E2365</f>
        <v>0</v>
      </c>
      <c r="B2365">
        <v>468</v>
      </c>
      <c r="C2365" s="3" t="s">
        <v>469</v>
      </c>
      <c r="D2365" s="3" t="s">
        <v>4578</v>
      </c>
      <c r="E2365" s="5">
        <v>7500</v>
      </c>
      <c r="F2365" s="5">
        <v>0</v>
      </c>
      <c r="G2365" t="s">
        <v>8221</v>
      </c>
      <c r="H2365" t="s">
        <v>8224</v>
      </c>
      <c r="I2365" t="s">
        <v>8246</v>
      </c>
      <c r="J2365">
        <v>1341978665</v>
      </c>
      <c r="K2365">
        <v>1336795283</v>
      </c>
      <c r="L2365" t="b">
        <v>0</v>
      </c>
      <c r="M2365">
        <v>0</v>
      </c>
      <c r="N2365" t="b">
        <v>0</v>
      </c>
      <c r="O2365" t="s">
        <v>8270</v>
      </c>
      <c r="P2365" s="9" t="str">
        <f>IFERROR(F2365/M2365,"NULL")</f>
        <v>NULL</v>
      </c>
      <c r="Q2365" t="str">
        <f>LEFT(O2365,SEARCH("/",O2365,1)-1)</f>
        <v>film &amp; video</v>
      </c>
      <c r="R2365" t="str">
        <f>RIGHT(O2365,LEN(O2365)-SEARCH("/",O2365,1))</f>
        <v>animation</v>
      </c>
      <c r="S2365" s="17">
        <f>(((K2365/60)/60)/24)+DATE(1970,1,1)</f>
        <v>41041.167627314811</v>
      </c>
      <c r="T2365" s="15">
        <f>(((J2365/60)/60)/24)+DATE(1970,1,1)</f>
        <v>41101.160474537035</v>
      </c>
      <c r="U2365" t="b">
        <f>AND(L2365,N2365)</f>
        <v>0</v>
      </c>
    </row>
    <row r="2366" spans="1:21" ht="20" customHeight="1" x14ac:dyDescent="0.35">
      <c r="A2366" s="13">
        <f>F2366/E2366</f>
        <v>0</v>
      </c>
      <c r="B2366">
        <v>469</v>
      </c>
      <c r="C2366" s="3" t="s">
        <v>470</v>
      </c>
      <c r="D2366" s="3" t="s">
        <v>4579</v>
      </c>
      <c r="E2366" s="5">
        <v>6000</v>
      </c>
      <c r="F2366" s="5">
        <v>0</v>
      </c>
      <c r="G2366" t="s">
        <v>8221</v>
      </c>
      <c r="H2366" t="s">
        <v>8225</v>
      </c>
      <c r="I2366" t="s">
        <v>8247</v>
      </c>
      <c r="J2366">
        <v>1409960724</v>
      </c>
      <c r="K2366">
        <v>1404776724</v>
      </c>
      <c r="L2366" t="b">
        <v>0</v>
      </c>
      <c r="M2366">
        <v>0</v>
      </c>
      <c r="N2366" t="b">
        <v>0</v>
      </c>
      <c r="O2366" t="s">
        <v>8270</v>
      </c>
      <c r="P2366" s="9" t="str">
        <f>IFERROR(F2366/M2366,"NULL")</f>
        <v>NULL</v>
      </c>
      <c r="Q2366" t="str">
        <f>LEFT(O2366,SEARCH("/",O2366,1)-1)</f>
        <v>film &amp; video</v>
      </c>
      <c r="R2366" t="str">
        <f>RIGHT(O2366,LEN(O2366)-SEARCH("/",O2366,1))</f>
        <v>animation</v>
      </c>
      <c r="S2366" s="17">
        <f>(((K2366/60)/60)/24)+DATE(1970,1,1)</f>
        <v>41827.989861111113</v>
      </c>
      <c r="T2366" s="15">
        <f>(((J2366/60)/60)/24)+DATE(1970,1,1)</f>
        <v>41887.989861111113</v>
      </c>
      <c r="U2366" t="b">
        <f>AND(L2366,N2366)</f>
        <v>0</v>
      </c>
    </row>
    <row r="2367" spans="1:21" ht="20" customHeight="1" x14ac:dyDescent="0.35">
      <c r="A2367" s="13">
        <f>F2367/E2367</f>
        <v>1.0200000000000001E-2</v>
      </c>
      <c r="B2367">
        <v>470</v>
      </c>
      <c r="C2367" s="3" t="s">
        <v>471</v>
      </c>
      <c r="D2367" s="3" t="s">
        <v>4580</v>
      </c>
      <c r="E2367" s="5">
        <v>5000</v>
      </c>
      <c r="F2367" s="5">
        <v>51</v>
      </c>
      <c r="G2367" t="s">
        <v>8221</v>
      </c>
      <c r="H2367" t="s">
        <v>8224</v>
      </c>
      <c r="I2367" t="s">
        <v>8246</v>
      </c>
      <c r="J2367">
        <v>1389844800</v>
      </c>
      <c r="K2367">
        <v>1385524889</v>
      </c>
      <c r="L2367" t="b">
        <v>0</v>
      </c>
      <c r="M2367">
        <v>2</v>
      </c>
      <c r="N2367" t="b">
        <v>0</v>
      </c>
      <c r="O2367" t="s">
        <v>8270</v>
      </c>
      <c r="P2367" s="9">
        <f>IFERROR(F2367/M2367,"NULL")</f>
        <v>25.5</v>
      </c>
      <c r="Q2367" t="str">
        <f>LEFT(O2367,SEARCH("/",O2367,1)-1)</f>
        <v>film &amp; video</v>
      </c>
      <c r="R2367" t="str">
        <f>RIGHT(O2367,LEN(O2367)-SEARCH("/",O2367,1))</f>
        <v>animation</v>
      </c>
      <c r="S2367" s="17">
        <f>(((K2367/60)/60)/24)+DATE(1970,1,1)</f>
        <v>41605.167696759258</v>
      </c>
      <c r="T2367" s="15">
        <f>(((J2367/60)/60)/24)+DATE(1970,1,1)</f>
        <v>41655.166666666664</v>
      </c>
      <c r="U2367" t="b">
        <f>AND(L2367,N2367)</f>
        <v>0</v>
      </c>
    </row>
    <row r="2368" spans="1:21" ht="20" customHeight="1" x14ac:dyDescent="0.35">
      <c r="A2368" s="13">
        <f>F2368/E2368</f>
        <v>0.11892727272727273</v>
      </c>
      <c r="B2368">
        <v>471</v>
      </c>
      <c r="C2368" s="3" t="s">
        <v>472</v>
      </c>
      <c r="D2368" s="3" t="s">
        <v>4581</v>
      </c>
      <c r="E2368" s="5">
        <v>55000</v>
      </c>
      <c r="F2368" s="5">
        <v>6541</v>
      </c>
      <c r="G2368" t="s">
        <v>8221</v>
      </c>
      <c r="H2368" t="s">
        <v>8224</v>
      </c>
      <c r="I2368" t="s">
        <v>8246</v>
      </c>
      <c r="J2368">
        <v>1397924379</v>
      </c>
      <c r="K2368">
        <v>1394039979</v>
      </c>
      <c r="L2368" t="b">
        <v>0</v>
      </c>
      <c r="M2368">
        <v>170</v>
      </c>
      <c r="N2368" t="b">
        <v>0</v>
      </c>
      <c r="O2368" t="s">
        <v>8270</v>
      </c>
      <c r="P2368" s="9">
        <f>IFERROR(F2368/M2368,"NULL")</f>
        <v>38.476470588235294</v>
      </c>
      <c r="Q2368" t="str">
        <f>LEFT(O2368,SEARCH("/",O2368,1)-1)</f>
        <v>film &amp; video</v>
      </c>
      <c r="R2368" t="str">
        <f>RIGHT(O2368,LEN(O2368)-SEARCH("/",O2368,1))</f>
        <v>animation</v>
      </c>
      <c r="S2368" s="17">
        <f>(((K2368/60)/60)/24)+DATE(1970,1,1)</f>
        <v>41703.721979166665</v>
      </c>
      <c r="T2368" s="15">
        <f>(((J2368/60)/60)/24)+DATE(1970,1,1)</f>
        <v>41748.680312500001</v>
      </c>
      <c r="U2368" t="b">
        <f>AND(L2368,N2368)</f>
        <v>0</v>
      </c>
    </row>
    <row r="2369" spans="1:21" ht="20" customHeight="1" x14ac:dyDescent="0.35">
      <c r="A2369" s="13">
        <f>F2369/E2369</f>
        <v>0.17624999999999999</v>
      </c>
      <c r="B2369">
        <v>472</v>
      </c>
      <c r="C2369" s="3" t="s">
        <v>473</v>
      </c>
      <c r="D2369" s="3" t="s">
        <v>4582</v>
      </c>
      <c r="E2369" s="5">
        <v>800</v>
      </c>
      <c r="F2369" s="5">
        <v>141</v>
      </c>
      <c r="G2369" t="s">
        <v>8221</v>
      </c>
      <c r="H2369" t="s">
        <v>8224</v>
      </c>
      <c r="I2369" t="s">
        <v>8246</v>
      </c>
      <c r="J2369">
        <v>1408831718</v>
      </c>
      <c r="K2369">
        <v>1406239718</v>
      </c>
      <c r="L2369" t="b">
        <v>0</v>
      </c>
      <c r="M2369">
        <v>5</v>
      </c>
      <c r="N2369" t="b">
        <v>0</v>
      </c>
      <c r="O2369" t="s">
        <v>8270</v>
      </c>
      <c r="P2369" s="9">
        <f>IFERROR(F2369/M2369,"NULL")</f>
        <v>28.2</v>
      </c>
      <c r="Q2369" t="str">
        <f>LEFT(O2369,SEARCH("/",O2369,1)-1)</f>
        <v>film &amp; video</v>
      </c>
      <c r="R2369" t="str">
        <f>RIGHT(O2369,LEN(O2369)-SEARCH("/",O2369,1))</f>
        <v>animation</v>
      </c>
      <c r="S2369" s="17">
        <f>(((K2369/60)/60)/24)+DATE(1970,1,1)</f>
        <v>41844.922662037039</v>
      </c>
      <c r="T2369" s="15">
        <f>(((J2369/60)/60)/24)+DATE(1970,1,1)</f>
        <v>41874.922662037039</v>
      </c>
      <c r="U2369" t="b">
        <f>AND(L2369,N2369)</f>
        <v>0</v>
      </c>
    </row>
    <row r="2370" spans="1:21" ht="20" customHeight="1" x14ac:dyDescent="0.35">
      <c r="A2370" s="13">
        <f>F2370/E2370</f>
        <v>2.87E-2</v>
      </c>
      <c r="B2370">
        <v>473</v>
      </c>
      <c r="C2370" s="3" t="s">
        <v>474</v>
      </c>
      <c r="D2370" s="3" t="s">
        <v>4583</v>
      </c>
      <c r="E2370" s="5">
        <v>30000</v>
      </c>
      <c r="F2370" s="5">
        <v>861</v>
      </c>
      <c r="G2370" t="s">
        <v>8221</v>
      </c>
      <c r="H2370" t="s">
        <v>8224</v>
      </c>
      <c r="I2370" t="s">
        <v>8246</v>
      </c>
      <c r="J2370">
        <v>1410972319</v>
      </c>
      <c r="K2370">
        <v>1408380319</v>
      </c>
      <c r="L2370" t="b">
        <v>0</v>
      </c>
      <c r="M2370">
        <v>14</v>
      </c>
      <c r="N2370" t="b">
        <v>0</v>
      </c>
      <c r="O2370" t="s">
        <v>8270</v>
      </c>
      <c r="P2370" s="9">
        <f>IFERROR(F2370/M2370,"NULL")</f>
        <v>61.5</v>
      </c>
      <c r="Q2370" t="str">
        <f>LEFT(O2370,SEARCH("/",O2370,1)-1)</f>
        <v>film &amp; video</v>
      </c>
      <c r="R2370" t="str">
        <f>RIGHT(O2370,LEN(O2370)-SEARCH("/",O2370,1))</f>
        <v>animation</v>
      </c>
      <c r="S2370" s="17">
        <f>(((K2370/60)/60)/24)+DATE(1970,1,1)</f>
        <v>41869.698136574072</v>
      </c>
      <c r="T2370" s="15">
        <f>(((J2370/60)/60)/24)+DATE(1970,1,1)</f>
        <v>41899.698136574072</v>
      </c>
      <c r="U2370" t="b">
        <f>AND(L2370,N2370)</f>
        <v>0</v>
      </c>
    </row>
    <row r="2371" spans="1:21" ht="20" customHeight="1" x14ac:dyDescent="0.35">
      <c r="A2371" s="13">
        <f>F2371/E2371</f>
        <v>3.0303030303030303E-4</v>
      </c>
      <c r="B2371">
        <v>474</v>
      </c>
      <c r="C2371" s="3" t="s">
        <v>475</v>
      </c>
      <c r="D2371" s="3" t="s">
        <v>4584</v>
      </c>
      <c r="E2371" s="5">
        <v>3300</v>
      </c>
      <c r="F2371" s="5">
        <v>1</v>
      </c>
      <c r="G2371" t="s">
        <v>8221</v>
      </c>
      <c r="H2371" t="s">
        <v>8224</v>
      </c>
      <c r="I2371" t="s">
        <v>8246</v>
      </c>
      <c r="J2371">
        <v>1487318029</v>
      </c>
      <c r="K2371">
        <v>1484726029</v>
      </c>
      <c r="L2371" t="b">
        <v>0</v>
      </c>
      <c r="M2371">
        <v>1</v>
      </c>
      <c r="N2371" t="b">
        <v>0</v>
      </c>
      <c r="O2371" t="s">
        <v>8270</v>
      </c>
      <c r="P2371" s="9">
        <f>IFERROR(F2371/M2371,"NULL")</f>
        <v>1</v>
      </c>
      <c r="Q2371" t="str">
        <f>LEFT(O2371,SEARCH("/",O2371,1)-1)</f>
        <v>film &amp; video</v>
      </c>
      <c r="R2371" t="str">
        <f>RIGHT(O2371,LEN(O2371)-SEARCH("/",O2371,1))</f>
        <v>animation</v>
      </c>
      <c r="S2371" s="17">
        <f>(((K2371/60)/60)/24)+DATE(1970,1,1)</f>
        <v>42753.329039351855</v>
      </c>
      <c r="T2371" s="15">
        <f>(((J2371/60)/60)/24)+DATE(1970,1,1)</f>
        <v>42783.329039351855</v>
      </c>
      <c r="U2371" t="b">
        <f>AND(L2371,N2371)</f>
        <v>0</v>
      </c>
    </row>
    <row r="2372" spans="1:21" ht="20" customHeight="1" x14ac:dyDescent="0.35">
      <c r="A2372" s="13">
        <f>F2372/E2372</f>
        <v>0</v>
      </c>
      <c r="B2372">
        <v>475</v>
      </c>
      <c r="C2372" s="3" t="s">
        <v>476</v>
      </c>
      <c r="D2372" s="3" t="s">
        <v>4585</v>
      </c>
      <c r="E2372" s="5">
        <v>2000</v>
      </c>
      <c r="F2372" s="5">
        <v>0</v>
      </c>
      <c r="G2372" t="s">
        <v>8221</v>
      </c>
      <c r="H2372" t="s">
        <v>8224</v>
      </c>
      <c r="I2372" t="s">
        <v>8246</v>
      </c>
      <c r="J2372">
        <v>1430877843</v>
      </c>
      <c r="K2372">
        <v>1428285843</v>
      </c>
      <c r="L2372" t="b">
        <v>0</v>
      </c>
      <c r="M2372">
        <v>0</v>
      </c>
      <c r="N2372" t="b">
        <v>0</v>
      </c>
      <c r="O2372" t="s">
        <v>8270</v>
      </c>
      <c r="P2372" s="9" t="str">
        <f>IFERROR(F2372/M2372,"NULL")</f>
        <v>NULL</v>
      </c>
      <c r="Q2372" t="str">
        <f>LEFT(O2372,SEARCH("/",O2372,1)-1)</f>
        <v>film &amp; video</v>
      </c>
      <c r="R2372" t="str">
        <f>RIGHT(O2372,LEN(O2372)-SEARCH("/",O2372,1))</f>
        <v>animation</v>
      </c>
      <c r="S2372" s="17">
        <f>(((K2372/60)/60)/24)+DATE(1970,1,1)</f>
        <v>42100.086145833338</v>
      </c>
      <c r="T2372" s="15">
        <f>(((J2372/60)/60)/24)+DATE(1970,1,1)</f>
        <v>42130.086145833338</v>
      </c>
      <c r="U2372" t="b">
        <f>AND(L2372,N2372)</f>
        <v>0</v>
      </c>
    </row>
    <row r="2373" spans="1:21" ht="20" customHeight="1" x14ac:dyDescent="0.35">
      <c r="A2373" s="13">
        <f>F2373/E2373</f>
        <v>2.2302681818181819E-2</v>
      </c>
      <c r="B2373">
        <v>476</v>
      </c>
      <c r="C2373" s="3" t="s">
        <v>477</v>
      </c>
      <c r="D2373" s="3" t="s">
        <v>4586</v>
      </c>
      <c r="E2373" s="5">
        <v>220000</v>
      </c>
      <c r="F2373" s="5">
        <v>4906.59</v>
      </c>
      <c r="G2373" t="s">
        <v>8221</v>
      </c>
      <c r="H2373" t="s">
        <v>8224</v>
      </c>
      <c r="I2373" t="s">
        <v>8246</v>
      </c>
      <c r="J2373">
        <v>1401767940</v>
      </c>
      <c r="K2373">
        <v>1398727441</v>
      </c>
      <c r="L2373" t="b">
        <v>0</v>
      </c>
      <c r="M2373">
        <v>124</v>
      </c>
      <c r="N2373" t="b">
        <v>0</v>
      </c>
      <c r="O2373" t="s">
        <v>8270</v>
      </c>
      <c r="P2373" s="9">
        <f>IFERROR(F2373/M2373,"NULL")</f>
        <v>39.569274193548388</v>
      </c>
      <c r="Q2373" t="str">
        <f>LEFT(O2373,SEARCH("/",O2373,1)-1)</f>
        <v>film &amp; video</v>
      </c>
      <c r="R2373" t="str">
        <f>RIGHT(O2373,LEN(O2373)-SEARCH("/",O2373,1))</f>
        <v>animation</v>
      </c>
      <c r="S2373" s="17">
        <f>(((K2373/60)/60)/24)+DATE(1970,1,1)</f>
        <v>41757.975011574075</v>
      </c>
      <c r="T2373" s="15">
        <f>(((J2373/60)/60)/24)+DATE(1970,1,1)</f>
        <v>41793.165972222225</v>
      </c>
      <c r="U2373" t="b">
        <f>AND(L2373,N2373)</f>
        <v>0</v>
      </c>
    </row>
    <row r="2374" spans="1:21" ht="20" customHeight="1" x14ac:dyDescent="0.35">
      <c r="A2374" s="13">
        <f>F2374/E2374</f>
        <v>0</v>
      </c>
      <c r="B2374">
        <v>477</v>
      </c>
      <c r="C2374" s="3" t="s">
        <v>478</v>
      </c>
      <c r="D2374" s="3" t="s">
        <v>4587</v>
      </c>
      <c r="E2374" s="5">
        <v>1500</v>
      </c>
      <c r="F2374" s="5">
        <v>0</v>
      </c>
      <c r="G2374" t="s">
        <v>8221</v>
      </c>
      <c r="H2374" t="s">
        <v>8224</v>
      </c>
      <c r="I2374" t="s">
        <v>8246</v>
      </c>
      <c r="J2374">
        <v>1337371334</v>
      </c>
      <c r="K2374">
        <v>1332187334</v>
      </c>
      <c r="L2374" t="b">
        <v>0</v>
      </c>
      <c r="M2374">
        <v>0</v>
      </c>
      <c r="N2374" t="b">
        <v>0</v>
      </c>
      <c r="O2374" t="s">
        <v>8270</v>
      </c>
      <c r="P2374" s="9" t="str">
        <f>IFERROR(F2374/M2374,"NULL")</f>
        <v>NULL</v>
      </c>
      <c r="Q2374" t="str">
        <f>LEFT(O2374,SEARCH("/",O2374,1)-1)</f>
        <v>film &amp; video</v>
      </c>
      <c r="R2374" t="str">
        <f>RIGHT(O2374,LEN(O2374)-SEARCH("/",O2374,1))</f>
        <v>animation</v>
      </c>
      <c r="S2374" s="17">
        <f>(((K2374/60)/60)/24)+DATE(1970,1,1)</f>
        <v>40987.83488425926</v>
      </c>
      <c r="T2374" s="15">
        <f>(((J2374/60)/60)/24)+DATE(1970,1,1)</f>
        <v>41047.83488425926</v>
      </c>
      <c r="U2374" t="b">
        <f>AND(L2374,N2374)</f>
        <v>0</v>
      </c>
    </row>
    <row r="2375" spans="1:21" ht="20" customHeight="1" x14ac:dyDescent="0.35">
      <c r="A2375" s="13">
        <f>F2375/E2375</f>
        <v>0</v>
      </c>
      <c r="B2375">
        <v>478</v>
      </c>
      <c r="C2375" s="3" t="s">
        <v>479</v>
      </c>
      <c r="D2375" s="3" t="s">
        <v>4588</v>
      </c>
      <c r="E2375" s="5">
        <v>10000</v>
      </c>
      <c r="F2375" s="5">
        <v>0</v>
      </c>
      <c r="G2375" t="s">
        <v>8221</v>
      </c>
      <c r="H2375" t="s">
        <v>8224</v>
      </c>
      <c r="I2375" t="s">
        <v>8246</v>
      </c>
      <c r="J2375">
        <v>1427921509</v>
      </c>
      <c r="K2375">
        <v>1425333109</v>
      </c>
      <c r="L2375" t="b">
        <v>0</v>
      </c>
      <c r="M2375">
        <v>0</v>
      </c>
      <c r="N2375" t="b">
        <v>0</v>
      </c>
      <c r="O2375" t="s">
        <v>8270</v>
      </c>
      <c r="P2375" s="9" t="str">
        <f>IFERROR(F2375/M2375,"NULL")</f>
        <v>NULL</v>
      </c>
      <c r="Q2375" t="str">
        <f>LEFT(O2375,SEARCH("/",O2375,1)-1)</f>
        <v>film &amp; video</v>
      </c>
      <c r="R2375" t="str">
        <f>RIGHT(O2375,LEN(O2375)-SEARCH("/",O2375,1))</f>
        <v>animation</v>
      </c>
      <c r="S2375" s="17">
        <f>(((K2375/60)/60)/24)+DATE(1970,1,1)</f>
        <v>42065.910983796297</v>
      </c>
      <c r="T2375" s="15">
        <f>(((J2375/60)/60)/24)+DATE(1970,1,1)</f>
        <v>42095.869317129633</v>
      </c>
      <c r="U2375" t="b">
        <f>AND(L2375,N2375)</f>
        <v>0</v>
      </c>
    </row>
    <row r="2376" spans="1:21" ht="20" customHeight="1" x14ac:dyDescent="0.35">
      <c r="A2376" s="13">
        <f>F2376/E2376</f>
        <v>0.3256</v>
      </c>
      <c r="B2376">
        <v>479</v>
      </c>
      <c r="C2376" s="3" t="s">
        <v>480</v>
      </c>
      <c r="D2376" s="3" t="s">
        <v>4589</v>
      </c>
      <c r="E2376" s="5">
        <v>15000</v>
      </c>
      <c r="F2376" s="5">
        <v>4884</v>
      </c>
      <c r="G2376" t="s">
        <v>8221</v>
      </c>
      <c r="H2376" t="s">
        <v>8224</v>
      </c>
      <c r="I2376" t="s">
        <v>8246</v>
      </c>
      <c r="J2376">
        <v>1416566835</v>
      </c>
      <c r="K2376">
        <v>1411379235</v>
      </c>
      <c r="L2376" t="b">
        <v>0</v>
      </c>
      <c r="M2376">
        <v>55</v>
      </c>
      <c r="N2376" t="b">
        <v>0</v>
      </c>
      <c r="O2376" t="s">
        <v>8270</v>
      </c>
      <c r="P2376" s="9">
        <f>IFERROR(F2376/M2376,"NULL")</f>
        <v>88.8</v>
      </c>
      <c r="Q2376" t="str">
        <f>LEFT(O2376,SEARCH("/",O2376,1)-1)</f>
        <v>film &amp; video</v>
      </c>
      <c r="R2376" t="str">
        <f>RIGHT(O2376,LEN(O2376)-SEARCH("/",O2376,1))</f>
        <v>animation</v>
      </c>
      <c r="S2376" s="17">
        <f>(((K2376/60)/60)/24)+DATE(1970,1,1)</f>
        <v>41904.407812500001</v>
      </c>
      <c r="T2376" s="15">
        <f>(((J2376/60)/60)/24)+DATE(1970,1,1)</f>
        <v>41964.449479166666</v>
      </c>
      <c r="U2376" t="b">
        <f>AND(L2376,N2376)</f>
        <v>0</v>
      </c>
    </row>
    <row r="2377" spans="1:21" ht="20" customHeight="1" x14ac:dyDescent="0.35">
      <c r="A2377" s="13">
        <f>F2377/E2377</f>
        <v>0.19409999999999999</v>
      </c>
      <c r="B2377">
        <v>480</v>
      </c>
      <c r="C2377" s="3" t="s">
        <v>481</v>
      </c>
      <c r="D2377" s="3" t="s">
        <v>4590</v>
      </c>
      <c r="E2377" s="5">
        <v>40000</v>
      </c>
      <c r="F2377" s="5">
        <v>7764</v>
      </c>
      <c r="G2377" t="s">
        <v>8221</v>
      </c>
      <c r="H2377" t="s">
        <v>8224</v>
      </c>
      <c r="I2377" t="s">
        <v>8246</v>
      </c>
      <c r="J2377">
        <v>1376049615</v>
      </c>
      <c r="K2377">
        <v>1373457615</v>
      </c>
      <c r="L2377" t="b">
        <v>0</v>
      </c>
      <c r="M2377">
        <v>140</v>
      </c>
      <c r="N2377" t="b">
        <v>0</v>
      </c>
      <c r="O2377" t="s">
        <v>8270</v>
      </c>
      <c r="P2377" s="9">
        <f>IFERROR(F2377/M2377,"NULL")</f>
        <v>55.457142857142856</v>
      </c>
      <c r="Q2377" t="str">
        <f>LEFT(O2377,SEARCH("/",O2377,1)-1)</f>
        <v>film &amp; video</v>
      </c>
      <c r="R2377" t="str">
        <f>RIGHT(O2377,LEN(O2377)-SEARCH("/",O2377,1))</f>
        <v>animation</v>
      </c>
      <c r="S2377" s="17">
        <f>(((K2377/60)/60)/24)+DATE(1970,1,1)</f>
        <v>41465.500173611108</v>
      </c>
      <c r="T2377" s="15">
        <f>(((J2377/60)/60)/24)+DATE(1970,1,1)</f>
        <v>41495.500173611108</v>
      </c>
      <c r="U2377" t="b">
        <f>AND(L2377,N2377)</f>
        <v>0</v>
      </c>
    </row>
    <row r="2378" spans="1:21" ht="20" customHeight="1" x14ac:dyDescent="0.35">
      <c r="A2378" s="13">
        <f>F2378/E2378</f>
        <v>6.0999999999999999E-2</v>
      </c>
      <c r="B2378">
        <v>481</v>
      </c>
      <c r="C2378" s="3" t="s">
        <v>482</v>
      </c>
      <c r="D2378" s="3" t="s">
        <v>4591</v>
      </c>
      <c r="E2378" s="5">
        <v>30000</v>
      </c>
      <c r="F2378" s="5">
        <v>1830</v>
      </c>
      <c r="G2378" t="s">
        <v>8221</v>
      </c>
      <c r="H2378" t="s">
        <v>8224</v>
      </c>
      <c r="I2378" t="s">
        <v>8246</v>
      </c>
      <c r="J2378">
        <v>1349885289</v>
      </c>
      <c r="K2378">
        <v>1347293289</v>
      </c>
      <c r="L2378" t="b">
        <v>0</v>
      </c>
      <c r="M2378">
        <v>21</v>
      </c>
      <c r="N2378" t="b">
        <v>0</v>
      </c>
      <c r="O2378" t="s">
        <v>8270</v>
      </c>
      <c r="P2378" s="9">
        <f>IFERROR(F2378/M2378,"NULL")</f>
        <v>87.142857142857139</v>
      </c>
      <c r="Q2378" t="str">
        <f>LEFT(O2378,SEARCH("/",O2378,1)-1)</f>
        <v>film &amp; video</v>
      </c>
      <c r="R2378" t="str">
        <f>RIGHT(O2378,LEN(O2378)-SEARCH("/",O2378,1))</f>
        <v>animation</v>
      </c>
      <c r="S2378" s="17">
        <f>(((K2378/60)/60)/24)+DATE(1970,1,1)</f>
        <v>41162.672326388885</v>
      </c>
      <c r="T2378" s="15">
        <f>(((J2378/60)/60)/24)+DATE(1970,1,1)</f>
        <v>41192.672326388885</v>
      </c>
      <c r="U2378" t="b">
        <f>AND(L2378,N2378)</f>
        <v>0</v>
      </c>
    </row>
    <row r="2379" spans="1:21" ht="20" customHeight="1" x14ac:dyDescent="0.35">
      <c r="A2379" s="13">
        <f>F2379/E2379</f>
        <v>1E-3</v>
      </c>
      <c r="B2379">
        <v>482</v>
      </c>
      <c r="C2379" s="3" t="s">
        <v>483</v>
      </c>
      <c r="D2379" s="3" t="s">
        <v>4592</v>
      </c>
      <c r="E2379" s="5">
        <v>10000</v>
      </c>
      <c r="F2379" s="5">
        <v>10</v>
      </c>
      <c r="G2379" t="s">
        <v>8221</v>
      </c>
      <c r="H2379" t="s">
        <v>8224</v>
      </c>
      <c r="I2379" t="s">
        <v>8246</v>
      </c>
      <c r="J2379">
        <v>1460644440</v>
      </c>
      <c r="K2379">
        <v>1458336690</v>
      </c>
      <c r="L2379" t="b">
        <v>0</v>
      </c>
      <c r="M2379">
        <v>1</v>
      </c>
      <c r="N2379" t="b">
        <v>0</v>
      </c>
      <c r="O2379" t="s">
        <v>8270</v>
      </c>
      <c r="P2379" s="9">
        <f>IFERROR(F2379/M2379,"NULL")</f>
        <v>10</v>
      </c>
      <c r="Q2379" t="str">
        <f>LEFT(O2379,SEARCH("/",O2379,1)-1)</f>
        <v>film &amp; video</v>
      </c>
      <c r="R2379" t="str">
        <f>RIGHT(O2379,LEN(O2379)-SEARCH("/",O2379,1))</f>
        <v>animation</v>
      </c>
      <c r="S2379" s="17">
        <f>(((K2379/60)/60)/24)+DATE(1970,1,1)</f>
        <v>42447.896875000006</v>
      </c>
      <c r="T2379" s="15">
        <f>(((J2379/60)/60)/24)+DATE(1970,1,1)</f>
        <v>42474.606944444444</v>
      </c>
      <c r="U2379" t="b">
        <f>AND(L2379,N2379)</f>
        <v>0</v>
      </c>
    </row>
    <row r="2380" spans="1:21" ht="20" customHeight="1" x14ac:dyDescent="0.35">
      <c r="A2380" s="13">
        <f>F2380/E2380</f>
        <v>0.502</v>
      </c>
      <c r="B2380">
        <v>483</v>
      </c>
      <c r="C2380" s="3" t="s">
        <v>484</v>
      </c>
      <c r="D2380" s="3" t="s">
        <v>4593</v>
      </c>
      <c r="E2380" s="5">
        <v>15000</v>
      </c>
      <c r="F2380" s="5">
        <v>7530</v>
      </c>
      <c r="G2380" t="s">
        <v>8221</v>
      </c>
      <c r="H2380" t="s">
        <v>8225</v>
      </c>
      <c r="I2380" t="s">
        <v>8247</v>
      </c>
      <c r="J2380">
        <v>1359434672</v>
      </c>
      <c r="K2380">
        <v>1354250672</v>
      </c>
      <c r="L2380" t="b">
        <v>0</v>
      </c>
      <c r="M2380">
        <v>147</v>
      </c>
      <c r="N2380" t="b">
        <v>0</v>
      </c>
      <c r="O2380" t="s">
        <v>8270</v>
      </c>
      <c r="P2380" s="9">
        <f>IFERROR(F2380/M2380,"NULL")</f>
        <v>51.224489795918366</v>
      </c>
      <c r="Q2380" t="str">
        <f>LEFT(O2380,SEARCH("/",O2380,1)-1)</f>
        <v>film &amp; video</v>
      </c>
      <c r="R2380" t="str">
        <f>RIGHT(O2380,LEN(O2380)-SEARCH("/",O2380,1))</f>
        <v>animation</v>
      </c>
      <c r="S2380" s="17">
        <f>(((K2380/60)/60)/24)+DATE(1970,1,1)</f>
        <v>41243.197592592594</v>
      </c>
      <c r="T2380" s="15">
        <f>(((J2380/60)/60)/24)+DATE(1970,1,1)</f>
        <v>41303.197592592594</v>
      </c>
      <c r="U2380" t="b">
        <f>AND(L2380,N2380)</f>
        <v>0</v>
      </c>
    </row>
    <row r="2381" spans="1:21" ht="20" customHeight="1" x14ac:dyDescent="0.35">
      <c r="A2381" s="13">
        <f>F2381/E2381</f>
        <v>1.8625E-3</v>
      </c>
      <c r="B2381">
        <v>484</v>
      </c>
      <c r="C2381" s="3" t="s">
        <v>485</v>
      </c>
      <c r="D2381" s="3" t="s">
        <v>4594</v>
      </c>
      <c r="E2381" s="5">
        <v>80000</v>
      </c>
      <c r="F2381" s="5">
        <v>149</v>
      </c>
      <c r="G2381" t="s">
        <v>8221</v>
      </c>
      <c r="H2381" t="s">
        <v>8225</v>
      </c>
      <c r="I2381" t="s">
        <v>8247</v>
      </c>
      <c r="J2381">
        <v>1446766372</v>
      </c>
      <c r="K2381">
        <v>1443220372</v>
      </c>
      <c r="L2381" t="b">
        <v>0</v>
      </c>
      <c r="M2381">
        <v>11</v>
      </c>
      <c r="N2381" t="b">
        <v>0</v>
      </c>
      <c r="O2381" t="s">
        <v>8270</v>
      </c>
      <c r="P2381" s="9">
        <f>IFERROR(F2381/M2381,"NULL")</f>
        <v>13.545454545454545</v>
      </c>
      <c r="Q2381" t="str">
        <f>LEFT(O2381,SEARCH("/",O2381,1)-1)</f>
        <v>film &amp; video</v>
      </c>
      <c r="R2381" t="str">
        <f>RIGHT(O2381,LEN(O2381)-SEARCH("/",O2381,1))</f>
        <v>animation</v>
      </c>
      <c r="S2381" s="17">
        <f>(((K2381/60)/60)/24)+DATE(1970,1,1)</f>
        <v>42272.93949074074</v>
      </c>
      <c r="T2381" s="15">
        <f>(((J2381/60)/60)/24)+DATE(1970,1,1)</f>
        <v>42313.981157407412</v>
      </c>
      <c r="U2381" t="b">
        <f>AND(L2381,N2381)</f>
        <v>0</v>
      </c>
    </row>
    <row r="2382" spans="1:21" ht="20" customHeight="1" x14ac:dyDescent="0.35">
      <c r="A2382" s="13">
        <f>F2382/E2382</f>
        <v>0.21906971229845085</v>
      </c>
      <c r="B2382">
        <v>485</v>
      </c>
      <c r="C2382" s="3" t="s">
        <v>486</v>
      </c>
      <c r="D2382" s="3" t="s">
        <v>4595</v>
      </c>
      <c r="E2382" s="5">
        <v>37956</v>
      </c>
      <c r="F2382" s="5">
        <v>8315.01</v>
      </c>
      <c r="G2382" t="s">
        <v>8221</v>
      </c>
      <c r="H2382" t="s">
        <v>8225</v>
      </c>
      <c r="I2382" t="s">
        <v>8247</v>
      </c>
      <c r="J2382">
        <v>1368792499</v>
      </c>
      <c r="K2382">
        <v>1366200499</v>
      </c>
      <c r="L2382" t="b">
        <v>0</v>
      </c>
      <c r="M2382">
        <v>125</v>
      </c>
      <c r="N2382" t="b">
        <v>0</v>
      </c>
      <c r="O2382" t="s">
        <v>8270</v>
      </c>
      <c r="P2382" s="9">
        <f>IFERROR(F2382/M2382,"NULL")</f>
        <v>66.520080000000007</v>
      </c>
      <c r="Q2382" t="str">
        <f>LEFT(O2382,SEARCH("/",O2382,1)-1)</f>
        <v>film &amp; video</v>
      </c>
      <c r="R2382" t="str">
        <f>RIGHT(O2382,LEN(O2382)-SEARCH("/",O2382,1))</f>
        <v>animation</v>
      </c>
      <c r="S2382" s="17">
        <f>(((K2382/60)/60)/24)+DATE(1970,1,1)</f>
        <v>41381.50577546296</v>
      </c>
      <c r="T2382" s="15">
        <f>(((J2382/60)/60)/24)+DATE(1970,1,1)</f>
        <v>41411.50577546296</v>
      </c>
      <c r="U2382" t="b">
        <f>AND(L2382,N2382)</f>
        <v>0</v>
      </c>
    </row>
    <row r="2383" spans="1:21" ht="20" customHeight="1" x14ac:dyDescent="0.35">
      <c r="A2383" s="13">
        <f>F2383/E2383</f>
        <v>9.0909090909090904E-5</v>
      </c>
      <c r="B2383">
        <v>486</v>
      </c>
      <c r="C2383" s="3" t="s">
        <v>487</v>
      </c>
      <c r="D2383" s="3" t="s">
        <v>4596</v>
      </c>
      <c r="E2383" s="5">
        <v>550000</v>
      </c>
      <c r="F2383" s="5">
        <v>50</v>
      </c>
      <c r="G2383" t="s">
        <v>8221</v>
      </c>
      <c r="H2383" t="s">
        <v>8226</v>
      </c>
      <c r="I2383" t="s">
        <v>8248</v>
      </c>
      <c r="J2383">
        <v>1401662239</v>
      </c>
      <c r="K2383">
        <v>1399070239</v>
      </c>
      <c r="L2383" t="b">
        <v>0</v>
      </c>
      <c r="M2383">
        <v>1</v>
      </c>
      <c r="N2383" t="b">
        <v>0</v>
      </c>
      <c r="O2383" t="s">
        <v>8270</v>
      </c>
      <c r="P2383" s="9">
        <f>IFERROR(F2383/M2383,"NULL")</f>
        <v>50</v>
      </c>
      <c r="Q2383" t="str">
        <f>LEFT(O2383,SEARCH("/",O2383,1)-1)</f>
        <v>film &amp; video</v>
      </c>
      <c r="R2383" t="str">
        <f>RIGHT(O2383,LEN(O2383)-SEARCH("/",O2383,1))</f>
        <v>animation</v>
      </c>
      <c r="S2383" s="17">
        <f>(((K2383/60)/60)/24)+DATE(1970,1,1)</f>
        <v>41761.94258101852</v>
      </c>
      <c r="T2383" s="15">
        <f>(((J2383/60)/60)/24)+DATE(1970,1,1)</f>
        <v>41791.94258101852</v>
      </c>
      <c r="U2383" t="b">
        <f>AND(L2383,N2383)</f>
        <v>0</v>
      </c>
    </row>
    <row r="2384" spans="1:21" ht="20" customHeight="1" x14ac:dyDescent="0.35">
      <c r="A2384" s="13">
        <f>F2384/E2384</f>
        <v>0</v>
      </c>
      <c r="B2384">
        <v>487</v>
      </c>
      <c r="C2384" s="3" t="s">
        <v>488</v>
      </c>
      <c r="D2384" s="3" t="s">
        <v>4597</v>
      </c>
      <c r="E2384" s="5">
        <v>50000</v>
      </c>
      <c r="F2384" s="5">
        <v>0</v>
      </c>
      <c r="G2384" t="s">
        <v>8221</v>
      </c>
      <c r="H2384" t="s">
        <v>8229</v>
      </c>
      <c r="I2384" t="s">
        <v>8251</v>
      </c>
      <c r="J2384">
        <v>1482678994</v>
      </c>
      <c r="K2384">
        <v>1477491394</v>
      </c>
      <c r="L2384" t="b">
        <v>0</v>
      </c>
      <c r="M2384">
        <v>0</v>
      </c>
      <c r="N2384" t="b">
        <v>0</v>
      </c>
      <c r="O2384" t="s">
        <v>8270</v>
      </c>
      <c r="P2384" s="9" t="str">
        <f>IFERROR(F2384/M2384,"NULL")</f>
        <v>NULL</v>
      </c>
      <c r="Q2384" t="str">
        <f>LEFT(O2384,SEARCH("/",O2384,1)-1)</f>
        <v>film &amp; video</v>
      </c>
      <c r="R2384" t="str">
        <f>RIGHT(O2384,LEN(O2384)-SEARCH("/",O2384,1))</f>
        <v>animation</v>
      </c>
      <c r="S2384" s="17">
        <f>(((K2384/60)/60)/24)+DATE(1970,1,1)</f>
        <v>42669.594837962963</v>
      </c>
      <c r="T2384" s="15">
        <f>(((J2384/60)/60)/24)+DATE(1970,1,1)</f>
        <v>42729.636504629627</v>
      </c>
      <c r="U2384" t="b">
        <f>AND(L2384,N2384)</f>
        <v>0</v>
      </c>
    </row>
    <row r="2385" spans="1:21" ht="20" customHeight="1" x14ac:dyDescent="0.35">
      <c r="A2385" s="13">
        <f>F2385/E2385</f>
        <v>0</v>
      </c>
      <c r="B2385">
        <v>488</v>
      </c>
      <c r="C2385" s="3" t="s">
        <v>489</v>
      </c>
      <c r="D2385" s="3" t="s">
        <v>4598</v>
      </c>
      <c r="E2385" s="5">
        <v>12000</v>
      </c>
      <c r="F2385" s="5">
        <v>0</v>
      </c>
      <c r="G2385" t="s">
        <v>8221</v>
      </c>
      <c r="H2385" t="s">
        <v>8224</v>
      </c>
      <c r="I2385" t="s">
        <v>8246</v>
      </c>
      <c r="J2385">
        <v>1483924700</v>
      </c>
      <c r="K2385">
        <v>1481332700</v>
      </c>
      <c r="L2385" t="b">
        <v>0</v>
      </c>
      <c r="M2385">
        <v>0</v>
      </c>
      <c r="N2385" t="b">
        <v>0</v>
      </c>
      <c r="O2385" t="s">
        <v>8270</v>
      </c>
      <c r="P2385" s="9" t="str">
        <f>IFERROR(F2385/M2385,"NULL")</f>
        <v>NULL</v>
      </c>
      <c r="Q2385" t="str">
        <f>LEFT(O2385,SEARCH("/",O2385,1)-1)</f>
        <v>film &amp; video</v>
      </c>
      <c r="R2385" t="str">
        <f>RIGHT(O2385,LEN(O2385)-SEARCH("/",O2385,1))</f>
        <v>animation</v>
      </c>
      <c r="S2385" s="17">
        <f>(((K2385/60)/60)/24)+DATE(1970,1,1)</f>
        <v>42714.054398148146</v>
      </c>
      <c r="T2385" s="15">
        <f>(((J2385/60)/60)/24)+DATE(1970,1,1)</f>
        <v>42744.054398148146</v>
      </c>
      <c r="U2385" t="b">
        <f>AND(L2385,N2385)</f>
        <v>0</v>
      </c>
    </row>
    <row r="2386" spans="1:21" ht="20" customHeight="1" x14ac:dyDescent="0.35">
      <c r="A2386" s="13">
        <f>F2386/E2386</f>
        <v>2.8667813379201833E-3</v>
      </c>
      <c r="B2386">
        <v>489</v>
      </c>
      <c r="C2386" s="3" t="s">
        <v>490</v>
      </c>
      <c r="D2386" s="3" t="s">
        <v>4599</v>
      </c>
      <c r="E2386" s="5">
        <v>74997</v>
      </c>
      <c r="F2386" s="5">
        <v>215</v>
      </c>
      <c r="G2386" t="s">
        <v>8221</v>
      </c>
      <c r="H2386" t="s">
        <v>8224</v>
      </c>
      <c r="I2386" t="s">
        <v>8246</v>
      </c>
      <c r="J2386">
        <v>1325763180</v>
      </c>
      <c r="K2386">
        <v>1323084816</v>
      </c>
      <c r="L2386" t="b">
        <v>0</v>
      </c>
      <c r="M2386">
        <v>3</v>
      </c>
      <c r="N2386" t="b">
        <v>0</v>
      </c>
      <c r="O2386" t="s">
        <v>8270</v>
      </c>
      <c r="P2386" s="9">
        <f>IFERROR(F2386/M2386,"NULL")</f>
        <v>71.666666666666671</v>
      </c>
      <c r="Q2386" t="str">
        <f>LEFT(O2386,SEARCH("/",O2386,1)-1)</f>
        <v>film &amp; video</v>
      </c>
      <c r="R2386" t="str">
        <f>RIGHT(O2386,LEN(O2386)-SEARCH("/",O2386,1))</f>
        <v>animation</v>
      </c>
      <c r="S2386" s="17">
        <f>(((K2386/60)/60)/24)+DATE(1970,1,1)</f>
        <v>40882.481666666667</v>
      </c>
      <c r="T2386" s="15">
        <f>(((J2386/60)/60)/24)+DATE(1970,1,1)</f>
        <v>40913.481249999997</v>
      </c>
      <c r="U2386" t="b">
        <f>AND(L2386,N2386)</f>
        <v>0</v>
      </c>
    </row>
    <row r="2387" spans="1:21" ht="20" customHeight="1" x14ac:dyDescent="0.35">
      <c r="A2387" s="13">
        <f>F2387/E2387</f>
        <v>0</v>
      </c>
      <c r="B2387">
        <v>490</v>
      </c>
      <c r="C2387" s="3" t="s">
        <v>491</v>
      </c>
      <c r="D2387" s="3" t="s">
        <v>4600</v>
      </c>
      <c r="E2387" s="5">
        <v>1000</v>
      </c>
      <c r="F2387" s="5">
        <v>0</v>
      </c>
      <c r="G2387" t="s">
        <v>8221</v>
      </c>
      <c r="H2387" t="s">
        <v>8224</v>
      </c>
      <c r="I2387" t="s">
        <v>8246</v>
      </c>
      <c r="J2387">
        <v>1345677285</v>
      </c>
      <c r="K2387">
        <v>1343085285</v>
      </c>
      <c r="L2387" t="b">
        <v>0</v>
      </c>
      <c r="M2387">
        <v>0</v>
      </c>
      <c r="N2387" t="b">
        <v>0</v>
      </c>
      <c r="O2387" t="s">
        <v>8270</v>
      </c>
      <c r="P2387" s="9" t="str">
        <f>IFERROR(F2387/M2387,"NULL")</f>
        <v>NULL</v>
      </c>
      <c r="Q2387" t="str">
        <f>LEFT(O2387,SEARCH("/",O2387,1)-1)</f>
        <v>film &amp; video</v>
      </c>
      <c r="R2387" t="str">
        <f>RIGHT(O2387,LEN(O2387)-SEARCH("/",O2387,1))</f>
        <v>animation</v>
      </c>
      <c r="S2387" s="17">
        <f>(((K2387/60)/60)/24)+DATE(1970,1,1)</f>
        <v>41113.968576388892</v>
      </c>
      <c r="T2387" s="15">
        <f>(((J2387/60)/60)/24)+DATE(1970,1,1)</f>
        <v>41143.968576388892</v>
      </c>
      <c r="U2387" t="b">
        <f>AND(L2387,N2387)</f>
        <v>0</v>
      </c>
    </row>
    <row r="2388" spans="1:21" ht="20" customHeight="1" x14ac:dyDescent="0.35">
      <c r="A2388" s="13">
        <f>F2388/E2388</f>
        <v>0</v>
      </c>
      <c r="B2388">
        <v>491</v>
      </c>
      <c r="C2388" s="3" t="s">
        <v>492</v>
      </c>
      <c r="D2388" s="3" t="s">
        <v>4601</v>
      </c>
      <c r="E2388" s="5">
        <v>10000</v>
      </c>
      <c r="F2388" s="5">
        <v>0</v>
      </c>
      <c r="G2388" t="s">
        <v>8221</v>
      </c>
      <c r="H2388" t="s">
        <v>8224</v>
      </c>
      <c r="I2388" t="s">
        <v>8246</v>
      </c>
      <c r="J2388">
        <v>1453937699</v>
      </c>
      <c r="K2388">
        <v>1451345699</v>
      </c>
      <c r="L2388" t="b">
        <v>0</v>
      </c>
      <c r="M2388">
        <v>0</v>
      </c>
      <c r="N2388" t="b">
        <v>0</v>
      </c>
      <c r="O2388" t="s">
        <v>8270</v>
      </c>
      <c r="P2388" s="9" t="str">
        <f>IFERROR(F2388/M2388,"NULL")</f>
        <v>NULL</v>
      </c>
      <c r="Q2388" t="str">
        <f>LEFT(O2388,SEARCH("/",O2388,1)-1)</f>
        <v>film &amp; video</v>
      </c>
      <c r="R2388" t="str">
        <f>RIGHT(O2388,LEN(O2388)-SEARCH("/",O2388,1))</f>
        <v>animation</v>
      </c>
      <c r="S2388" s="17">
        <f>(((K2388/60)/60)/24)+DATE(1970,1,1)</f>
        <v>42366.982627314821</v>
      </c>
      <c r="T2388" s="15">
        <f>(((J2388/60)/60)/24)+DATE(1970,1,1)</f>
        <v>42396.982627314821</v>
      </c>
      <c r="U2388" t="b">
        <f>AND(L2388,N2388)</f>
        <v>0</v>
      </c>
    </row>
    <row r="2389" spans="1:21" ht="20" customHeight="1" x14ac:dyDescent="0.35">
      <c r="A2389" s="13">
        <f>F2389/E2389</f>
        <v>0</v>
      </c>
      <c r="B2389">
        <v>492</v>
      </c>
      <c r="C2389" s="3" t="s">
        <v>493</v>
      </c>
      <c r="D2389" s="3" t="s">
        <v>4602</v>
      </c>
      <c r="E2389" s="5">
        <v>10000000</v>
      </c>
      <c r="F2389" s="5">
        <v>0</v>
      </c>
      <c r="G2389" t="s">
        <v>8221</v>
      </c>
      <c r="H2389" t="s">
        <v>8235</v>
      </c>
      <c r="I2389" t="s">
        <v>8255</v>
      </c>
      <c r="J2389">
        <v>1476319830</v>
      </c>
      <c r="K2389">
        <v>1471135830</v>
      </c>
      <c r="L2389" t="b">
        <v>0</v>
      </c>
      <c r="M2389">
        <v>0</v>
      </c>
      <c r="N2389" t="b">
        <v>0</v>
      </c>
      <c r="O2389" t="s">
        <v>8270</v>
      </c>
      <c r="P2389" s="9" t="str">
        <f>IFERROR(F2389/M2389,"NULL")</f>
        <v>NULL</v>
      </c>
      <c r="Q2389" t="str">
        <f>LEFT(O2389,SEARCH("/",O2389,1)-1)</f>
        <v>film &amp; video</v>
      </c>
      <c r="R2389" t="str">
        <f>RIGHT(O2389,LEN(O2389)-SEARCH("/",O2389,1))</f>
        <v>animation</v>
      </c>
      <c r="S2389" s="17">
        <f>(((K2389/60)/60)/24)+DATE(1970,1,1)</f>
        <v>42596.03506944445</v>
      </c>
      <c r="T2389" s="15">
        <f>(((J2389/60)/60)/24)+DATE(1970,1,1)</f>
        <v>42656.03506944445</v>
      </c>
      <c r="U2389" t="b">
        <f>AND(L2389,N2389)</f>
        <v>0</v>
      </c>
    </row>
    <row r="2390" spans="1:21" ht="20" customHeight="1" x14ac:dyDescent="0.35">
      <c r="A2390" s="13">
        <f>F2390/E2390</f>
        <v>0</v>
      </c>
      <c r="B2390">
        <v>493</v>
      </c>
      <c r="C2390" s="3" t="s">
        <v>494</v>
      </c>
      <c r="D2390" s="3" t="s">
        <v>4603</v>
      </c>
      <c r="E2390" s="5">
        <v>30000</v>
      </c>
      <c r="F2390" s="5">
        <v>0</v>
      </c>
      <c r="G2390" t="s">
        <v>8221</v>
      </c>
      <c r="H2390" t="s">
        <v>8225</v>
      </c>
      <c r="I2390" t="s">
        <v>8247</v>
      </c>
      <c r="J2390">
        <v>1432142738</v>
      </c>
      <c r="K2390">
        <v>1429550738</v>
      </c>
      <c r="L2390" t="b">
        <v>0</v>
      </c>
      <c r="M2390">
        <v>0</v>
      </c>
      <c r="N2390" t="b">
        <v>0</v>
      </c>
      <c r="O2390" t="s">
        <v>8270</v>
      </c>
      <c r="P2390" s="9" t="str">
        <f>IFERROR(F2390/M2390,"NULL")</f>
        <v>NULL</v>
      </c>
      <c r="Q2390" t="str">
        <f>LEFT(O2390,SEARCH("/",O2390,1)-1)</f>
        <v>film &amp; video</v>
      </c>
      <c r="R2390" t="str">
        <f>RIGHT(O2390,LEN(O2390)-SEARCH("/",O2390,1))</f>
        <v>animation</v>
      </c>
      <c r="S2390" s="17">
        <f>(((K2390/60)/60)/24)+DATE(1970,1,1)</f>
        <v>42114.726134259254</v>
      </c>
      <c r="T2390" s="15">
        <f>(((J2390/60)/60)/24)+DATE(1970,1,1)</f>
        <v>42144.726134259254</v>
      </c>
      <c r="U2390" t="b">
        <f>AND(L2390,N2390)</f>
        <v>0</v>
      </c>
    </row>
    <row r="2391" spans="1:21" ht="20" customHeight="1" x14ac:dyDescent="0.35">
      <c r="A2391" s="13">
        <f>F2391/E2391</f>
        <v>1.5499999999999999E-3</v>
      </c>
      <c r="B2391">
        <v>494</v>
      </c>
      <c r="C2391" s="3" t="s">
        <v>495</v>
      </c>
      <c r="D2391" s="3" t="s">
        <v>4604</v>
      </c>
      <c r="E2391" s="5">
        <v>20000</v>
      </c>
      <c r="F2391" s="5">
        <v>31</v>
      </c>
      <c r="G2391" t="s">
        <v>8221</v>
      </c>
      <c r="H2391" t="s">
        <v>8224</v>
      </c>
      <c r="I2391" t="s">
        <v>8246</v>
      </c>
      <c r="J2391">
        <v>1404356400</v>
      </c>
      <c r="K2391">
        <v>1402343765</v>
      </c>
      <c r="L2391" t="b">
        <v>0</v>
      </c>
      <c r="M2391">
        <v>3</v>
      </c>
      <c r="N2391" t="b">
        <v>0</v>
      </c>
      <c r="O2391" t="s">
        <v>8270</v>
      </c>
      <c r="P2391" s="9">
        <f>IFERROR(F2391/M2391,"NULL")</f>
        <v>10.333333333333334</v>
      </c>
      <c r="Q2391" t="str">
        <f>LEFT(O2391,SEARCH("/",O2391,1)-1)</f>
        <v>film &amp; video</v>
      </c>
      <c r="R2391" t="str">
        <f>RIGHT(O2391,LEN(O2391)-SEARCH("/",O2391,1))</f>
        <v>animation</v>
      </c>
      <c r="S2391" s="17">
        <f>(((K2391/60)/60)/24)+DATE(1970,1,1)</f>
        <v>41799.830613425926</v>
      </c>
      <c r="T2391" s="15">
        <f>(((J2391/60)/60)/24)+DATE(1970,1,1)</f>
        <v>41823.125</v>
      </c>
      <c r="U2391" t="b">
        <f>AND(L2391,N2391)</f>
        <v>0</v>
      </c>
    </row>
    <row r="2392" spans="1:21" ht="20" customHeight="1" x14ac:dyDescent="0.35">
      <c r="A2392" s="13">
        <f>F2392/E2392</f>
        <v>0</v>
      </c>
      <c r="B2392">
        <v>495</v>
      </c>
      <c r="C2392" s="3" t="s">
        <v>496</v>
      </c>
      <c r="D2392" s="3" t="s">
        <v>4605</v>
      </c>
      <c r="E2392" s="5">
        <v>7000</v>
      </c>
      <c r="F2392" s="5">
        <v>0</v>
      </c>
      <c r="G2392" t="s">
        <v>8221</v>
      </c>
      <c r="H2392" t="s">
        <v>8224</v>
      </c>
      <c r="I2392" t="s">
        <v>8246</v>
      </c>
      <c r="J2392">
        <v>1437076305</v>
      </c>
      <c r="K2392">
        <v>1434484305</v>
      </c>
      <c r="L2392" t="b">
        <v>0</v>
      </c>
      <c r="M2392">
        <v>0</v>
      </c>
      <c r="N2392" t="b">
        <v>0</v>
      </c>
      <c r="O2392" t="s">
        <v>8270</v>
      </c>
      <c r="P2392" s="9" t="str">
        <f>IFERROR(F2392/M2392,"NULL")</f>
        <v>NULL</v>
      </c>
      <c r="Q2392" t="str">
        <f>LEFT(O2392,SEARCH("/",O2392,1)-1)</f>
        <v>film &amp; video</v>
      </c>
      <c r="R2392" t="str">
        <f>RIGHT(O2392,LEN(O2392)-SEARCH("/",O2392,1))</f>
        <v>animation</v>
      </c>
      <c r="S2392" s="17">
        <f>(((K2392/60)/60)/24)+DATE(1970,1,1)</f>
        <v>42171.827604166669</v>
      </c>
      <c r="T2392" s="15">
        <f>(((J2392/60)/60)/24)+DATE(1970,1,1)</f>
        <v>42201.827604166669</v>
      </c>
      <c r="U2392" t="b">
        <f>AND(L2392,N2392)</f>
        <v>0</v>
      </c>
    </row>
    <row r="2393" spans="1:21" ht="20" customHeight="1" x14ac:dyDescent="0.35">
      <c r="A2393" s="13">
        <f>F2393/E2393</f>
        <v>1.6666666666666667E-5</v>
      </c>
      <c r="B2393">
        <v>496</v>
      </c>
      <c r="C2393" s="3" t="s">
        <v>497</v>
      </c>
      <c r="D2393" s="3" t="s">
        <v>4606</v>
      </c>
      <c r="E2393" s="5">
        <v>60000</v>
      </c>
      <c r="F2393" s="5">
        <v>1</v>
      </c>
      <c r="G2393" t="s">
        <v>8221</v>
      </c>
      <c r="H2393" t="s">
        <v>8224</v>
      </c>
      <c r="I2393" t="s">
        <v>8246</v>
      </c>
      <c r="J2393">
        <v>1392070874</v>
      </c>
      <c r="K2393">
        <v>1386886874</v>
      </c>
      <c r="L2393" t="b">
        <v>0</v>
      </c>
      <c r="M2393">
        <v>1</v>
      </c>
      <c r="N2393" t="b">
        <v>0</v>
      </c>
      <c r="O2393" t="s">
        <v>8270</v>
      </c>
      <c r="P2393" s="9">
        <f>IFERROR(F2393/M2393,"NULL")</f>
        <v>1</v>
      </c>
      <c r="Q2393" t="str">
        <f>LEFT(O2393,SEARCH("/",O2393,1)-1)</f>
        <v>film &amp; video</v>
      </c>
      <c r="R2393" t="str">
        <f>RIGHT(O2393,LEN(O2393)-SEARCH("/",O2393,1))</f>
        <v>animation</v>
      </c>
      <c r="S2393" s="17">
        <f>(((K2393/60)/60)/24)+DATE(1970,1,1)</f>
        <v>41620.93141203704</v>
      </c>
      <c r="T2393" s="15">
        <f>(((J2393/60)/60)/24)+DATE(1970,1,1)</f>
        <v>41680.93141203704</v>
      </c>
      <c r="U2393" t="b">
        <f>AND(L2393,N2393)</f>
        <v>0</v>
      </c>
    </row>
    <row r="2394" spans="1:21" ht="20" customHeight="1" x14ac:dyDescent="0.35">
      <c r="A2394" s="13">
        <f>F2394/E2394</f>
        <v>6.6964285714285711E-3</v>
      </c>
      <c r="B2394">
        <v>497</v>
      </c>
      <c r="C2394" s="3" t="s">
        <v>498</v>
      </c>
      <c r="D2394" s="3" t="s">
        <v>4607</v>
      </c>
      <c r="E2394" s="5">
        <v>4480</v>
      </c>
      <c r="F2394" s="5">
        <v>30</v>
      </c>
      <c r="G2394" t="s">
        <v>8221</v>
      </c>
      <c r="H2394" t="s">
        <v>8224</v>
      </c>
      <c r="I2394" t="s">
        <v>8246</v>
      </c>
      <c r="J2394">
        <v>1419483600</v>
      </c>
      <c r="K2394">
        <v>1414889665</v>
      </c>
      <c r="L2394" t="b">
        <v>0</v>
      </c>
      <c r="M2394">
        <v>3</v>
      </c>
      <c r="N2394" t="b">
        <v>0</v>
      </c>
      <c r="O2394" t="s">
        <v>8270</v>
      </c>
      <c r="P2394" s="9">
        <f>IFERROR(F2394/M2394,"NULL")</f>
        <v>10</v>
      </c>
      <c r="Q2394" t="str">
        <f>LEFT(O2394,SEARCH("/",O2394,1)-1)</f>
        <v>film &amp; video</v>
      </c>
      <c r="R2394" t="str">
        <f>RIGHT(O2394,LEN(O2394)-SEARCH("/",O2394,1))</f>
        <v>animation</v>
      </c>
      <c r="S2394" s="17">
        <f>(((K2394/60)/60)/24)+DATE(1970,1,1)</f>
        <v>41945.037789351853</v>
      </c>
      <c r="T2394" s="15">
        <f>(((J2394/60)/60)/24)+DATE(1970,1,1)</f>
        <v>41998.208333333328</v>
      </c>
      <c r="U2394" t="b">
        <f>AND(L2394,N2394)</f>
        <v>0</v>
      </c>
    </row>
    <row r="2395" spans="1:21" ht="20" customHeight="1" x14ac:dyDescent="0.35">
      <c r="A2395" s="13">
        <f>F2395/E2395</f>
        <v>4.5985132395404561E-2</v>
      </c>
      <c r="B2395">
        <v>498</v>
      </c>
      <c r="C2395" s="3" t="s">
        <v>499</v>
      </c>
      <c r="D2395" s="3" t="s">
        <v>4608</v>
      </c>
      <c r="E2395" s="5">
        <v>65108</v>
      </c>
      <c r="F2395" s="5">
        <v>2994</v>
      </c>
      <c r="G2395" t="s">
        <v>8221</v>
      </c>
      <c r="H2395" t="s">
        <v>8224</v>
      </c>
      <c r="I2395" t="s">
        <v>8246</v>
      </c>
      <c r="J2395">
        <v>1324664249</v>
      </c>
      <c r="K2395">
        <v>1321035449</v>
      </c>
      <c r="L2395" t="b">
        <v>0</v>
      </c>
      <c r="M2395">
        <v>22</v>
      </c>
      <c r="N2395" t="b">
        <v>0</v>
      </c>
      <c r="O2395" t="s">
        <v>8270</v>
      </c>
      <c r="P2395" s="9">
        <f>IFERROR(F2395/M2395,"NULL")</f>
        <v>136.09090909090909</v>
      </c>
      <c r="Q2395" t="str">
        <f>LEFT(O2395,SEARCH("/",O2395,1)-1)</f>
        <v>film &amp; video</v>
      </c>
      <c r="R2395" t="str">
        <f>RIGHT(O2395,LEN(O2395)-SEARCH("/",O2395,1))</f>
        <v>animation</v>
      </c>
      <c r="S2395" s="17">
        <f>(((K2395/60)/60)/24)+DATE(1970,1,1)</f>
        <v>40858.762141203704</v>
      </c>
      <c r="T2395" s="15">
        <f>(((J2395/60)/60)/24)+DATE(1970,1,1)</f>
        <v>40900.762141203704</v>
      </c>
      <c r="U2395" t="b">
        <f>AND(L2395,N2395)</f>
        <v>0</v>
      </c>
    </row>
    <row r="2396" spans="1:21" ht="20" customHeight="1" x14ac:dyDescent="0.35">
      <c r="A2396" s="13">
        <f>F2396/E2396</f>
        <v>9.5500000000000002E-2</v>
      </c>
      <c r="B2396">
        <v>499</v>
      </c>
      <c r="C2396" s="3" t="s">
        <v>500</v>
      </c>
      <c r="D2396" s="3" t="s">
        <v>4609</v>
      </c>
      <c r="E2396" s="5">
        <v>20000</v>
      </c>
      <c r="F2396" s="5">
        <v>1910</v>
      </c>
      <c r="G2396" t="s">
        <v>8221</v>
      </c>
      <c r="H2396" t="s">
        <v>8224</v>
      </c>
      <c r="I2396" t="s">
        <v>8246</v>
      </c>
      <c r="J2396">
        <v>1255381140</v>
      </c>
      <c r="K2396">
        <v>1250630968</v>
      </c>
      <c r="L2396" t="b">
        <v>0</v>
      </c>
      <c r="M2396">
        <v>26</v>
      </c>
      <c r="N2396" t="b">
        <v>0</v>
      </c>
      <c r="O2396" t="s">
        <v>8270</v>
      </c>
      <c r="P2396" s="9">
        <f>IFERROR(F2396/M2396,"NULL")</f>
        <v>73.461538461538467</v>
      </c>
      <c r="Q2396" t="str">
        <f>LEFT(O2396,SEARCH("/",O2396,1)-1)</f>
        <v>film &amp; video</v>
      </c>
      <c r="R2396" t="str">
        <f>RIGHT(O2396,LEN(O2396)-SEARCH("/",O2396,1))</f>
        <v>animation</v>
      </c>
      <c r="S2396" s="17">
        <f>(((K2396/60)/60)/24)+DATE(1970,1,1)</f>
        <v>40043.895462962959</v>
      </c>
      <c r="T2396" s="15">
        <f>(((J2396/60)/60)/24)+DATE(1970,1,1)</f>
        <v>40098.874305555553</v>
      </c>
      <c r="U2396" t="b">
        <f>AND(L2396,N2396)</f>
        <v>0</v>
      </c>
    </row>
    <row r="2397" spans="1:21" ht="20" customHeight="1" x14ac:dyDescent="0.35">
      <c r="A2397" s="13">
        <f>F2397/E2397</f>
        <v>3.307692307692308E-2</v>
      </c>
      <c r="B2397">
        <v>500</v>
      </c>
      <c r="C2397" s="3" t="s">
        <v>501</v>
      </c>
      <c r="D2397" s="3" t="s">
        <v>4610</v>
      </c>
      <c r="E2397" s="5">
        <v>6500</v>
      </c>
      <c r="F2397" s="5">
        <v>215</v>
      </c>
      <c r="G2397" t="s">
        <v>8221</v>
      </c>
      <c r="H2397" t="s">
        <v>8224</v>
      </c>
      <c r="I2397" t="s">
        <v>8246</v>
      </c>
      <c r="J2397">
        <v>1273356960</v>
      </c>
      <c r="K2397">
        <v>1268255751</v>
      </c>
      <c r="L2397" t="b">
        <v>0</v>
      </c>
      <c r="M2397">
        <v>4</v>
      </c>
      <c r="N2397" t="b">
        <v>0</v>
      </c>
      <c r="O2397" t="s">
        <v>8270</v>
      </c>
      <c r="P2397" s="9">
        <f>IFERROR(F2397/M2397,"NULL")</f>
        <v>53.75</v>
      </c>
      <c r="Q2397" t="str">
        <f>LEFT(O2397,SEARCH("/",O2397,1)-1)</f>
        <v>film &amp; video</v>
      </c>
      <c r="R2397" t="str">
        <f>RIGHT(O2397,LEN(O2397)-SEARCH("/",O2397,1))</f>
        <v>animation</v>
      </c>
      <c r="S2397" s="17">
        <f>(((K2397/60)/60)/24)+DATE(1970,1,1)</f>
        <v>40247.886006944449</v>
      </c>
      <c r="T2397" s="15">
        <f>(((J2397/60)/60)/24)+DATE(1970,1,1)</f>
        <v>40306.927777777775</v>
      </c>
      <c r="U2397" t="b">
        <f>AND(L2397,N2397)</f>
        <v>0</v>
      </c>
    </row>
    <row r="2398" spans="1:21" ht="20" customHeight="1" x14ac:dyDescent="0.35">
      <c r="A2398" s="13">
        <f>F2398/E2398</f>
        <v>0</v>
      </c>
      <c r="B2398">
        <v>501</v>
      </c>
      <c r="C2398" s="3" t="s">
        <v>502</v>
      </c>
      <c r="D2398" s="3" t="s">
        <v>4611</v>
      </c>
      <c r="E2398" s="5">
        <v>10000</v>
      </c>
      <c r="F2398" s="5">
        <v>0</v>
      </c>
      <c r="G2398" t="s">
        <v>8221</v>
      </c>
      <c r="H2398" t="s">
        <v>8224</v>
      </c>
      <c r="I2398" t="s">
        <v>8246</v>
      </c>
      <c r="J2398">
        <v>1310189851</v>
      </c>
      <c r="K2398">
        <v>1307597851</v>
      </c>
      <c r="L2398" t="b">
        <v>0</v>
      </c>
      <c r="M2398">
        <v>0</v>
      </c>
      <c r="N2398" t="b">
        <v>0</v>
      </c>
      <c r="O2398" t="s">
        <v>8270</v>
      </c>
      <c r="P2398" s="9" t="str">
        <f>IFERROR(F2398/M2398,"NULL")</f>
        <v>NULL</v>
      </c>
      <c r="Q2398" t="str">
        <f>LEFT(O2398,SEARCH("/",O2398,1)-1)</f>
        <v>film &amp; video</v>
      </c>
      <c r="R2398" t="str">
        <f>RIGHT(O2398,LEN(O2398)-SEARCH("/",O2398,1))</f>
        <v>animation</v>
      </c>
      <c r="S2398" s="17">
        <f>(((K2398/60)/60)/24)+DATE(1970,1,1)</f>
        <v>40703.234386574077</v>
      </c>
      <c r="T2398" s="15">
        <f>(((J2398/60)/60)/24)+DATE(1970,1,1)</f>
        <v>40733.234386574077</v>
      </c>
      <c r="U2398" t="b">
        <f>AND(L2398,N2398)</f>
        <v>0</v>
      </c>
    </row>
    <row r="2399" spans="1:21" ht="20" customHeight="1" x14ac:dyDescent="0.35">
      <c r="A2399" s="13">
        <f>F2399/E2399</f>
        <v>1.15E-2</v>
      </c>
      <c r="B2399">
        <v>502</v>
      </c>
      <c r="C2399" s="3" t="s">
        <v>503</v>
      </c>
      <c r="D2399" s="3" t="s">
        <v>4612</v>
      </c>
      <c r="E2399" s="5">
        <v>20000</v>
      </c>
      <c r="F2399" s="5">
        <v>230</v>
      </c>
      <c r="G2399" t="s">
        <v>8221</v>
      </c>
      <c r="H2399" t="s">
        <v>8224</v>
      </c>
      <c r="I2399" t="s">
        <v>8246</v>
      </c>
      <c r="J2399">
        <v>1332073025</v>
      </c>
      <c r="K2399">
        <v>1329484625</v>
      </c>
      <c r="L2399" t="b">
        <v>0</v>
      </c>
      <c r="M2399">
        <v>4</v>
      </c>
      <c r="N2399" t="b">
        <v>0</v>
      </c>
      <c r="O2399" t="s">
        <v>8270</v>
      </c>
      <c r="P2399" s="9">
        <f>IFERROR(F2399/M2399,"NULL")</f>
        <v>57.5</v>
      </c>
      <c r="Q2399" t="str">
        <f>LEFT(O2399,SEARCH("/",O2399,1)-1)</f>
        <v>film &amp; video</v>
      </c>
      <c r="R2399" t="str">
        <f>RIGHT(O2399,LEN(O2399)-SEARCH("/",O2399,1))</f>
        <v>animation</v>
      </c>
      <c r="S2399" s="17">
        <f>(((K2399/60)/60)/24)+DATE(1970,1,1)</f>
        <v>40956.553530092591</v>
      </c>
      <c r="T2399" s="15">
        <f>(((J2399/60)/60)/24)+DATE(1970,1,1)</f>
        <v>40986.511863425927</v>
      </c>
      <c r="U2399" t="b">
        <f>AND(L2399,N2399)</f>
        <v>0</v>
      </c>
    </row>
    <row r="2400" spans="1:21" ht="20" customHeight="1" x14ac:dyDescent="0.35">
      <c r="A2400" s="13">
        <f>F2400/E2400</f>
        <v>1.7538461538461537E-2</v>
      </c>
      <c r="B2400">
        <v>503</v>
      </c>
      <c r="C2400" s="3" t="s">
        <v>504</v>
      </c>
      <c r="D2400" s="3" t="s">
        <v>4613</v>
      </c>
      <c r="E2400" s="5">
        <v>6500</v>
      </c>
      <c r="F2400" s="5">
        <v>114</v>
      </c>
      <c r="G2400" t="s">
        <v>8221</v>
      </c>
      <c r="H2400" t="s">
        <v>8225</v>
      </c>
      <c r="I2400" t="s">
        <v>8247</v>
      </c>
      <c r="J2400">
        <v>1421498303</v>
      </c>
      <c r="K2400">
        <v>1418906303</v>
      </c>
      <c r="L2400" t="b">
        <v>0</v>
      </c>
      <c r="M2400">
        <v>9</v>
      </c>
      <c r="N2400" t="b">
        <v>0</v>
      </c>
      <c r="O2400" t="s">
        <v>8270</v>
      </c>
      <c r="P2400" s="9">
        <f>IFERROR(F2400/M2400,"NULL")</f>
        <v>12.666666666666666</v>
      </c>
      <c r="Q2400" t="str">
        <f>LEFT(O2400,SEARCH("/",O2400,1)-1)</f>
        <v>film &amp; video</v>
      </c>
      <c r="R2400" t="str">
        <f>RIGHT(O2400,LEN(O2400)-SEARCH("/",O2400,1))</f>
        <v>animation</v>
      </c>
      <c r="S2400" s="17">
        <f>(((K2400/60)/60)/24)+DATE(1970,1,1)</f>
        <v>41991.526655092588</v>
      </c>
      <c r="T2400" s="15">
        <f>(((J2400/60)/60)/24)+DATE(1970,1,1)</f>
        <v>42021.526655092588</v>
      </c>
      <c r="U2400" t="b">
        <f>AND(L2400,N2400)</f>
        <v>0</v>
      </c>
    </row>
    <row r="2401" spans="1:21" ht="20" customHeight="1" x14ac:dyDescent="0.35">
      <c r="A2401" s="13">
        <f>F2401/E2401</f>
        <v>1.3673469387755101E-2</v>
      </c>
      <c r="B2401">
        <v>504</v>
      </c>
      <c r="C2401" s="3" t="s">
        <v>505</v>
      </c>
      <c r="D2401" s="3" t="s">
        <v>4614</v>
      </c>
      <c r="E2401" s="5">
        <v>24500</v>
      </c>
      <c r="F2401" s="5">
        <v>335</v>
      </c>
      <c r="G2401" t="s">
        <v>8221</v>
      </c>
      <c r="H2401" t="s">
        <v>8224</v>
      </c>
      <c r="I2401" t="s">
        <v>8246</v>
      </c>
      <c r="J2401">
        <v>1334097387</v>
      </c>
      <c r="K2401">
        <v>1328916987</v>
      </c>
      <c r="L2401" t="b">
        <v>0</v>
      </c>
      <c r="M2401">
        <v>5</v>
      </c>
      <c r="N2401" t="b">
        <v>0</v>
      </c>
      <c r="O2401" t="s">
        <v>8270</v>
      </c>
      <c r="P2401" s="9">
        <f>IFERROR(F2401/M2401,"NULL")</f>
        <v>67</v>
      </c>
      <c r="Q2401" t="str">
        <f>LEFT(O2401,SEARCH("/",O2401,1)-1)</f>
        <v>film &amp; video</v>
      </c>
      <c r="R2401" t="str">
        <f>RIGHT(O2401,LEN(O2401)-SEARCH("/",O2401,1))</f>
        <v>animation</v>
      </c>
      <c r="S2401" s="17">
        <f>(((K2401/60)/60)/24)+DATE(1970,1,1)</f>
        <v>40949.98364583333</v>
      </c>
      <c r="T2401" s="15">
        <f>(((J2401/60)/60)/24)+DATE(1970,1,1)</f>
        <v>41009.941979166666</v>
      </c>
      <c r="U2401" t="b">
        <f>AND(L2401,N2401)</f>
        <v>0</v>
      </c>
    </row>
    <row r="2402" spans="1:21" ht="20" customHeight="1" x14ac:dyDescent="0.35">
      <c r="A2402" s="13">
        <f>F2402/E2402</f>
        <v>4.3333333333333331E-3</v>
      </c>
      <c r="B2402">
        <v>505</v>
      </c>
      <c r="C2402" s="3" t="s">
        <v>506</v>
      </c>
      <c r="D2402" s="3" t="s">
        <v>4615</v>
      </c>
      <c r="E2402" s="5">
        <v>12000</v>
      </c>
      <c r="F2402" s="5">
        <v>52</v>
      </c>
      <c r="G2402" t="s">
        <v>8221</v>
      </c>
      <c r="H2402" t="s">
        <v>8224</v>
      </c>
      <c r="I2402" t="s">
        <v>8246</v>
      </c>
      <c r="J2402">
        <v>1451010086</v>
      </c>
      <c r="K2402">
        <v>1447122086</v>
      </c>
      <c r="L2402" t="b">
        <v>0</v>
      </c>
      <c r="M2402">
        <v>14</v>
      </c>
      <c r="N2402" t="b">
        <v>0</v>
      </c>
      <c r="O2402" t="s">
        <v>8270</v>
      </c>
      <c r="P2402" s="9">
        <f>IFERROR(F2402/M2402,"NULL")</f>
        <v>3.7142857142857144</v>
      </c>
      <c r="Q2402" t="str">
        <f>LEFT(O2402,SEARCH("/",O2402,1)-1)</f>
        <v>film &amp; video</v>
      </c>
      <c r="R2402" t="str">
        <f>RIGHT(O2402,LEN(O2402)-SEARCH("/",O2402,1))</f>
        <v>animation</v>
      </c>
      <c r="S2402" s="17">
        <f>(((K2402/60)/60)/24)+DATE(1970,1,1)</f>
        <v>42318.098217592589</v>
      </c>
      <c r="T2402" s="15">
        <f>(((J2402/60)/60)/24)+DATE(1970,1,1)</f>
        <v>42363.098217592589</v>
      </c>
      <c r="U2402" t="b">
        <f>AND(L2402,N2402)</f>
        <v>0</v>
      </c>
    </row>
    <row r="2403" spans="1:21" ht="20" customHeight="1" x14ac:dyDescent="0.35">
      <c r="A2403" s="13">
        <f>F2403/E2403</f>
        <v>1.25E-3</v>
      </c>
      <c r="B2403">
        <v>506</v>
      </c>
      <c r="C2403" s="3" t="s">
        <v>507</v>
      </c>
      <c r="D2403" s="3" t="s">
        <v>4616</v>
      </c>
      <c r="E2403" s="5">
        <v>200000</v>
      </c>
      <c r="F2403" s="5">
        <v>250</v>
      </c>
      <c r="G2403" t="s">
        <v>8221</v>
      </c>
      <c r="H2403" t="s">
        <v>8224</v>
      </c>
      <c r="I2403" t="s">
        <v>8246</v>
      </c>
      <c r="J2403">
        <v>1376140520</v>
      </c>
      <c r="K2403">
        <v>1373548520</v>
      </c>
      <c r="L2403" t="b">
        <v>0</v>
      </c>
      <c r="M2403">
        <v>1</v>
      </c>
      <c r="N2403" t="b">
        <v>0</v>
      </c>
      <c r="O2403" t="s">
        <v>8270</v>
      </c>
      <c r="P2403" s="9">
        <f>IFERROR(F2403/M2403,"NULL")</f>
        <v>250</v>
      </c>
      <c r="Q2403" t="str">
        <f>LEFT(O2403,SEARCH("/",O2403,1)-1)</f>
        <v>film &amp; video</v>
      </c>
      <c r="R2403" t="str">
        <f>RIGHT(O2403,LEN(O2403)-SEARCH("/",O2403,1))</f>
        <v>animation</v>
      </c>
      <c r="S2403" s="17">
        <f>(((K2403/60)/60)/24)+DATE(1970,1,1)</f>
        <v>41466.552314814813</v>
      </c>
      <c r="T2403" s="15">
        <f>(((J2403/60)/60)/24)+DATE(1970,1,1)</f>
        <v>41496.552314814813</v>
      </c>
      <c r="U2403" t="b">
        <f>AND(L2403,N2403)</f>
        <v>0</v>
      </c>
    </row>
    <row r="2404" spans="1:21" ht="20" customHeight="1" x14ac:dyDescent="0.35">
      <c r="A2404" s="13">
        <f>F2404/E2404</f>
        <v>3.2000000000000001E-2</v>
      </c>
      <c r="B2404">
        <v>507</v>
      </c>
      <c r="C2404" s="3" t="s">
        <v>508</v>
      </c>
      <c r="D2404" s="3" t="s">
        <v>4617</v>
      </c>
      <c r="E2404" s="5">
        <v>20000</v>
      </c>
      <c r="F2404" s="5">
        <v>640</v>
      </c>
      <c r="G2404" t="s">
        <v>8221</v>
      </c>
      <c r="H2404" t="s">
        <v>8224</v>
      </c>
      <c r="I2404" t="s">
        <v>8246</v>
      </c>
      <c r="J2404">
        <v>1350687657</v>
      </c>
      <c r="K2404">
        <v>1346799657</v>
      </c>
      <c r="L2404" t="b">
        <v>0</v>
      </c>
      <c r="M2404">
        <v>10</v>
      </c>
      <c r="N2404" t="b">
        <v>0</v>
      </c>
      <c r="O2404" t="s">
        <v>8270</v>
      </c>
      <c r="P2404" s="9">
        <f>IFERROR(F2404/M2404,"NULL")</f>
        <v>64</v>
      </c>
      <c r="Q2404" t="str">
        <f>LEFT(O2404,SEARCH("/",O2404,1)-1)</f>
        <v>film &amp; video</v>
      </c>
      <c r="R2404" t="str">
        <f>RIGHT(O2404,LEN(O2404)-SEARCH("/",O2404,1))</f>
        <v>animation</v>
      </c>
      <c r="S2404" s="17">
        <f>(((K2404/60)/60)/24)+DATE(1970,1,1)</f>
        <v>41156.958993055552</v>
      </c>
      <c r="T2404" s="15">
        <f>(((J2404/60)/60)/24)+DATE(1970,1,1)</f>
        <v>41201.958993055552</v>
      </c>
      <c r="U2404" t="b">
        <f>AND(L2404,N2404)</f>
        <v>0</v>
      </c>
    </row>
    <row r="2405" spans="1:21" ht="20" customHeight="1" x14ac:dyDescent="0.35">
      <c r="A2405" s="13">
        <f>F2405/E2405</f>
        <v>8.0000000000000002E-3</v>
      </c>
      <c r="B2405">
        <v>508</v>
      </c>
      <c r="C2405" s="3" t="s">
        <v>509</v>
      </c>
      <c r="D2405" s="3" t="s">
        <v>4618</v>
      </c>
      <c r="E2405" s="5">
        <v>50000</v>
      </c>
      <c r="F2405" s="5">
        <v>400</v>
      </c>
      <c r="G2405" t="s">
        <v>8221</v>
      </c>
      <c r="H2405" t="s">
        <v>8224</v>
      </c>
      <c r="I2405" t="s">
        <v>8246</v>
      </c>
      <c r="J2405">
        <v>1337955240</v>
      </c>
      <c r="K2405">
        <v>1332808501</v>
      </c>
      <c r="L2405" t="b">
        <v>0</v>
      </c>
      <c r="M2405">
        <v>3</v>
      </c>
      <c r="N2405" t="b">
        <v>0</v>
      </c>
      <c r="O2405" t="s">
        <v>8270</v>
      </c>
      <c r="P2405" s="9">
        <f>IFERROR(F2405/M2405,"NULL")</f>
        <v>133.33333333333334</v>
      </c>
      <c r="Q2405" t="str">
        <f>LEFT(O2405,SEARCH("/",O2405,1)-1)</f>
        <v>film &amp; video</v>
      </c>
      <c r="R2405" t="str">
        <f>RIGHT(O2405,LEN(O2405)-SEARCH("/",O2405,1))</f>
        <v>animation</v>
      </c>
      <c r="S2405" s="17">
        <f>(((K2405/60)/60)/24)+DATE(1970,1,1)</f>
        <v>40995.024317129632</v>
      </c>
      <c r="T2405" s="15">
        <f>(((J2405/60)/60)/24)+DATE(1970,1,1)</f>
        <v>41054.593055555553</v>
      </c>
      <c r="U2405" t="b">
        <f>AND(L2405,N2405)</f>
        <v>0</v>
      </c>
    </row>
    <row r="2406" spans="1:21" ht="20" customHeight="1" x14ac:dyDescent="0.35">
      <c r="A2406" s="13">
        <f>F2406/E2406</f>
        <v>2E-3</v>
      </c>
      <c r="B2406">
        <v>509</v>
      </c>
      <c r="C2406" s="3" t="s">
        <v>510</v>
      </c>
      <c r="D2406" s="3" t="s">
        <v>4619</v>
      </c>
      <c r="E2406" s="5">
        <v>5000</v>
      </c>
      <c r="F2406" s="5">
        <v>10</v>
      </c>
      <c r="G2406" t="s">
        <v>8221</v>
      </c>
      <c r="H2406" t="s">
        <v>8225</v>
      </c>
      <c r="I2406" t="s">
        <v>8247</v>
      </c>
      <c r="J2406">
        <v>1435504170</v>
      </c>
      <c r="K2406">
        <v>1432912170</v>
      </c>
      <c r="L2406" t="b">
        <v>0</v>
      </c>
      <c r="M2406">
        <v>1</v>
      </c>
      <c r="N2406" t="b">
        <v>0</v>
      </c>
      <c r="O2406" t="s">
        <v>8270</v>
      </c>
      <c r="P2406" s="9">
        <f>IFERROR(F2406/M2406,"NULL")</f>
        <v>10</v>
      </c>
      <c r="Q2406" t="str">
        <f>LEFT(O2406,SEARCH("/",O2406,1)-1)</f>
        <v>film &amp; video</v>
      </c>
      <c r="R2406" t="str">
        <f>RIGHT(O2406,LEN(O2406)-SEARCH("/",O2406,1))</f>
        <v>animation</v>
      </c>
      <c r="S2406" s="17">
        <f>(((K2406/60)/60)/24)+DATE(1970,1,1)</f>
        <v>42153.631597222222</v>
      </c>
      <c r="T2406" s="15">
        <f>(((J2406/60)/60)/24)+DATE(1970,1,1)</f>
        <v>42183.631597222222</v>
      </c>
      <c r="U2406" t="b">
        <f>AND(L2406,N2406)</f>
        <v>0</v>
      </c>
    </row>
    <row r="2407" spans="1:21" ht="20" customHeight="1" x14ac:dyDescent="0.35">
      <c r="A2407" s="13">
        <f>F2407/E2407</f>
        <v>0</v>
      </c>
      <c r="B2407">
        <v>510</v>
      </c>
      <c r="C2407" s="3" t="s">
        <v>511</v>
      </c>
      <c r="D2407" s="3" t="s">
        <v>4620</v>
      </c>
      <c r="E2407" s="5">
        <v>14000</v>
      </c>
      <c r="F2407" s="5">
        <v>0</v>
      </c>
      <c r="G2407" t="s">
        <v>8221</v>
      </c>
      <c r="H2407" t="s">
        <v>8224</v>
      </c>
      <c r="I2407" t="s">
        <v>8246</v>
      </c>
      <c r="J2407">
        <v>1456805639</v>
      </c>
      <c r="K2407">
        <v>1454213639</v>
      </c>
      <c r="L2407" t="b">
        <v>0</v>
      </c>
      <c r="M2407">
        <v>0</v>
      </c>
      <c r="N2407" t="b">
        <v>0</v>
      </c>
      <c r="O2407" t="s">
        <v>8270</v>
      </c>
      <c r="P2407" s="9" t="str">
        <f>IFERROR(F2407/M2407,"NULL")</f>
        <v>NULL</v>
      </c>
      <c r="Q2407" t="str">
        <f>LEFT(O2407,SEARCH("/",O2407,1)-1)</f>
        <v>film &amp; video</v>
      </c>
      <c r="R2407" t="str">
        <f>RIGHT(O2407,LEN(O2407)-SEARCH("/",O2407,1))</f>
        <v>animation</v>
      </c>
      <c r="S2407" s="17">
        <f>(((K2407/60)/60)/24)+DATE(1970,1,1)</f>
        <v>42400.176377314812</v>
      </c>
      <c r="T2407" s="15">
        <f>(((J2407/60)/60)/24)+DATE(1970,1,1)</f>
        <v>42430.176377314812</v>
      </c>
      <c r="U2407" t="b">
        <f>AND(L2407,N2407)</f>
        <v>0</v>
      </c>
    </row>
    <row r="2408" spans="1:21" ht="20" customHeight="1" x14ac:dyDescent="0.35">
      <c r="A2408" s="13">
        <f>F2408/E2408</f>
        <v>0.03</v>
      </c>
      <c r="B2408">
        <v>511</v>
      </c>
      <c r="C2408" s="3" t="s">
        <v>512</v>
      </c>
      <c r="D2408" s="3" t="s">
        <v>4621</v>
      </c>
      <c r="E2408" s="5">
        <v>5000</v>
      </c>
      <c r="F2408" s="5">
        <v>150</v>
      </c>
      <c r="G2408" t="s">
        <v>8221</v>
      </c>
      <c r="H2408" t="s">
        <v>8224</v>
      </c>
      <c r="I2408" t="s">
        <v>8246</v>
      </c>
      <c r="J2408">
        <v>1365228982</v>
      </c>
      <c r="K2408">
        <v>1362640582</v>
      </c>
      <c r="L2408" t="b">
        <v>0</v>
      </c>
      <c r="M2408">
        <v>5</v>
      </c>
      <c r="N2408" t="b">
        <v>0</v>
      </c>
      <c r="O2408" t="s">
        <v>8270</v>
      </c>
      <c r="P2408" s="9">
        <f>IFERROR(F2408/M2408,"NULL")</f>
        <v>30</v>
      </c>
      <c r="Q2408" t="str">
        <f>LEFT(O2408,SEARCH("/",O2408,1)-1)</f>
        <v>film &amp; video</v>
      </c>
      <c r="R2408" t="str">
        <f>RIGHT(O2408,LEN(O2408)-SEARCH("/",O2408,1))</f>
        <v>animation</v>
      </c>
      <c r="S2408" s="17">
        <f>(((K2408/60)/60)/24)+DATE(1970,1,1)</f>
        <v>41340.303032407406</v>
      </c>
      <c r="T2408" s="15">
        <f>(((J2408/60)/60)/24)+DATE(1970,1,1)</f>
        <v>41370.261365740742</v>
      </c>
      <c r="U2408" t="b">
        <f>AND(L2408,N2408)</f>
        <v>0</v>
      </c>
    </row>
    <row r="2409" spans="1:21" ht="20" customHeight="1" x14ac:dyDescent="0.35">
      <c r="A2409" s="13">
        <f>F2409/E2409</f>
        <v>1.3749999999999999E-3</v>
      </c>
      <c r="B2409">
        <v>512</v>
      </c>
      <c r="C2409" s="3" t="s">
        <v>513</v>
      </c>
      <c r="D2409" s="3" t="s">
        <v>4622</v>
      </c>
      <c r="E2409" s="5">
        <v>8000</v>
      </c>
      <c r="F2409" s="5">
        <v>11</v>
      </c>
      <c r="G2409" t="s">
        <v>8221</v>
      </c>
      <c r="H2409" t="s">
        <v>8224</v>
      </c>
      <c r="I2409" t="s">
        <v>8246</v>
      </c>
      <c r="J2409">
        <v>1479667727</v>
      </c>
      <c r="K2409">
        <v>1475776127</v>
      </c>
      <c r="L2409" t="b">
        <v>0</v>
      </c>
      <c r="M2409">
        <v>2</v>
      </c>
      <c r="N2409" t="b">
        <v>0</v>
      </c>
      <c r="O2409" t="s">
        <v>8270</v>
      </c>
      <c r="P2409" s="9">
        <f>IFERROR(F2409/M2409,"NULL")</f>
        <v>5.5</v>
      </c>
      <c r="Q2409" t="str">
        <f>LEFT(O2409,SEARCH("/",O2409,1)-1)</f>
        <v>film &amp; video</v>
      </c>
      <c r="R2409" t="str">
        <f>RIGHT(O2409,LEN(O2409)-SEARCH("/",O2409,1))</f>
        <v>animation</v>
      </c>
      <c r="S2409" s="17">
        <f>(((K2409/60)/60)/24)+DATE(1970,1,1)</f>
        <v>42649.742210648154</v>
      </c>
      <c r="T2409" s="15">
        <f>(((J2409/60)/60)/24)+DATE(1970,1,1)</f>
        <v>42694.783877314811</v>
      </c>
      <c r="U2409" t="b">
        <f>AND(L2409,N2409)</f>
        <v>0</v>
      </c>
    </row>
    <row r="2410" spans="1:21" ht="20" customHeight="1" x14ac:dyDescent="0.35">
      <c r="A2410" s="13">
        <f>F2410/E2410</f>
        <v>0.13924</v>
      </c>
      <c r="B2410">
        <v>513</v>
      </c>
      <c r="C2410" s="3" t="s">
        <v>514</v>
      </c>
      <c r="D2410" s="3" t="s">
        <v>4623</v>
      </c>
      <c r="E2410" s="5">
        <v>50000</v>
      </c>
      <c r="F2410" s="5">
        <v>6962</v>
      </c>
      <c r="G2410" t="s">
        <v>8221</v>
      </c>
      <c r="H2410" t="s">
        <v>8224</v>
      </c>
      <c r="I2410" t="s">
        <v>8246</v>
      </c>
      <c r="J2410">
        <v>1471244400</v>
      </c>
      <c r="K2410">
        <v>1467387705</v>
      </c>
      <c r="L2410" t="b">
        <v>0</v>
      </c>
      <c r="M2410">
        <v>68</v>
      </c>
      <c r="N2410" t="b">
        <v>0</v>
      </c>
      <c r="O2410" t="s">
        <v>8270</v>
      </c>
      <c r="P2410" s="9">
        <f>IFERROR(F2410/M2410,"NULL")</f>
        <v>102.38235294117646</v>
      </c>
      <c r="Q2410" t="str">
        <f>LEFT(O2410,SEARCH("/",O2410,1)-1)</f>
        <v>film &amp; video</v>
      </c>
      <c r="R2410" t="str">
        <f>RIGHT(O2410,LEN(O2410)-SEARCH("/",O2410,1))</f>
        <v>animation</v>
      </c>
      <c r="S2410" s="17">
        <f>(((K2410/60)/60)/24)+DATE(1970,1,1)</f>
        <v>42552.653993055559</v>
      </c>
      <c r="T2410" s="15">
        <f>(((J2410/60)/60)/24)+DATE(1970,1,1)</f>
        <v>42597.291666666672</v>
      </c>
      <c r="U2410" t="b">
        <f>AND(L2410,N2410)</f>
        <v>0</v>
      </c>
    </row>
    <row r="2411" spans="1:21" ht="20" customHeight="1" x14ac:dyDescent="0.35">
      <c r="A2411" s="13">
        <f>F2411/E2411</f>
        <v>3.3333333333333333E-2</v>
      </c>
      <c r="B2411">
        <v>514</v>
      </c>
      <c r="C2411" s="3" t="s">
        <v>515</v>
      </c>
      <c r="D2411" s="3" t="s">
        <v>4624</v>
      </c>
      <c r="E2411" s="5">
        <v>1500</v>
      </c>
      <c r="F2411" s="5">
        <v>50</v>
      </c>
      <c r="G2411" t="s">
        <v>8221</v>
      </c>
      <c r="H2411" t="s">
        <v>8229</v>
      </c>
      <c r="I2411" t="s">
        <v>8251</v>
      </c>
      <c r="J2411">
        <v>1407595447</v>
      </c>
      <c r="K2411">
        <v>1405003447</v>
      </c>
      <c r="L2411" t="b">
        <v>0</v>
      </c>
      <c r="M2411">
        <v>3</v>
      </c>
      <c r="N2411" t="b">
        <v>0</v>
      </c>
      <c r="O2411" t="s">
        <v>8270</v>
      </c>
      <c r="P2411" s="9">
        <f>IFERROR(F2411/M2411,"NULL")</f>
        <v>16.666666666666668</v>
      </c>
      <c r="Q2411" t="str">
        <f>LEFT(O2411,SEARCH("/",O2411,1)-1)</f>
        <v>film &amp; video</v>
      </c>
      <c r="R2411" t="str">
        <f>RIGHT(O2411,LEN(O2411)-SEARCH("/",O2411,1))</f>
        <v>animation</v>
      </c>
      <c r="S2411" s="17">
        <f>(((K2411/60)/60)/24)+DATE(1970,1,1)</f>
        <v>41830.613969907405</v>
      </c>
      <c r="T2411" s="15">
        <f>(((J2411/60)/60)/24)+DATE(1970,1,1)</f>
        <v>41860.613969907405</v>
      </c>
      <c r="U2411" t="b">
        <f>AND(L2411,N2411)</f>
        <v>0</v>
      </c>
    </row>
    <row r="2412" spans="1:21" ht="20" customHeight="1" x14ac:dyDescent="0.35">
      <c r="A2412" s="13">
        <f>F2412/E2412</f>
        <v>0.25413402061855672</v>
      </c>
      <c r="B2412">
        <v>515</v>
      </c>
      <c r="C2412" s="3" t="s">
        <v>516</v>
      </c>
      <c r="D2412" s="3" t="s">
        <v>4625</v>
      </c>
      <c r="E2412" s="5">
        <v>97000</v>
      </c>
      <c r="F2412" s="5">
        <v>24651</v>
      </c>
      <c r="G2412" t="s">
        <v>8221</v>
      </c>
      <c r="H2412" t="s">
        <v>8224</v>
      </c>
      <c r="I2412" t="s">
        <v>8246</v>
      </c>
      <c r="J2412">
        <v>1451389601</v>
      </c>
      <c r="K2412">
        <v>1447933601</v>
      </c>
      <c r="L2412" t="b">
        <v>0</v>
      </c>
      <c r="M2412">
        <v>34</v>
      </c>
      <c r="N2412" t="b">
        <v>0</v>
      </c>
      <c r="O2412" t="s">
        <v>8270</v>
      </c>
      <c r="P2412" s="9">
        <f>IFERROR(F2412/M2412,"NULL")</f>
        <v>725.02941176470586</v>
      </c>
      <c r="Q2412" t="str">
        <f>LEFT(O2412,SEARCH("/",O2412,1)-1)</f>
        <v>film &amp; video</v>
      </c>
      <c r="R2412" t="str">
        <f>RIGHT(O2412,LEN(O2412)-SEARCH("/",O2412,1))</f>
        <v>animation</v>
      </c>
      <c r="S2412" s="17">
        <f>(((K2412/60)/60)/24)+DATE(1970,1,1)</f>
        <v>42327.490752314814</v>
      </c>
      <c r="T2412" s="15">
        <f>(((J2412/60)/60)/24)+DATE(1970,1,1)</f>
        <v>42367.490752314814</v>
      </c>
      <c r="U2412" t="b">
        <f>AND(L2412,N2412)</f>
        <v>0</v>
      </c>
    </row>
    <row r="2413" spans="1:21" ht="20" customHeight="1" x14ac:dyDescent="0.35">
      <c r="A2413" s="13">
        <f>F2413/E2413</f>
        <v>0</v>
      </c>
      <c r="B2413">
        <v>516</v>
      </c>
      <c r="C2413" s="3" t="s">
        <v>517</v>
      </c>
      <c r="D2413" s="3" t="s">
        <v>4626</v>
      </c>
      <c r="E2413" s="5">
        <v>5000</v>
      </c>
      <c r="F2413" s="5">
        <v>0</v>
      </c>
      <c r="G2413" t="s">
        <v>8221</v>
      </c>
      <c r="H2413" t="s">
        <v>8225</v>
      </c>
      <c r="I2413" t="s">
        <v>8247</v>
      </c>
      <c r="J2413">
        <v>1432752080</v>
      </c>
      <c r="K2413">
        <v>1427568080</v>
      </c>
      <c r="L2413" t="b">
        <v>0</v>
      </c>
      <c r="M2413">
        <v>0</v>
      </c>
      <c r="N2413" t="b">
        <v>0</v>
      </c>
      <c r="O2413" t="s">
        <v>8270</v>
      </c>
      <c r="P2413" s="9" t="str">
        <f>IFERROR(F2413/M2413,"NULL")</f>
        <v>NULL</v>
      </c>
      <c r="Q2413" t="str">
        <f>LEFT(O2413,SEARCH("/",O2413,1)-1)</f>
        <v>film &amp; video</v>
      </c>
      <c r="R2413" t="str">
        <f>RIGHT(O2413,LEN(O2413)-SEARCH("/",O2413,1))</f>
        <v>animation</v>
      </c>
      <c r="S2413" s="17">
        <f>(((K2413/60)/60)/24)+DATE(1970,1,1)</f>
        <v>42091.778703703705</v>
      </c>
      <c r="T2413" s="15">
        <f>(((J2413/60)/60)/24)+DATE(1970,1,1)</f>
        <v>42151.778703703705</v>
      </c>
      <c r="U2413" t="b">
        <f>AND(L2413,N2413)</f>
        <v>0</v>
      </c>
    </row>
    <row r="2414" spans="1:21" ht="20" customHeight="1" x14ac:dyDescent="0.35">
      <c r="A2414" s="13">
        <f>F2414/E2414</f>
        <v>1.3666666666666667E-2</v>
      </c>
      <c r="B2414">
        <v>517</v>
      </c>
      <c r="C2414" s="3" t="s">
        <v>518</v>
      </c>
      <c r="D2414" s="3" t="s">
        <v>4627</v>
      </c>
      <c r="E2414" s="5">
        <v>15000</v>
      </c>
      <c r="F2414" s="5">
        <v>205</v>
      </c>
      <c r="G2414" t="s">
        <v>8221</v>
      </c>
      <c r="H2414" t="s">
        <v>8224</v>
      </c>
      <c r="I2414" t="s">
        <v>8246</v>
      </c>
      <c r="J2414">
        <v>1486046761</v>
      </c>
      <c r="K2414">
        <v>1483454761</v>
      </c>
      <c r="L2414" t="b">
        <v>0</v>
      </c>
      <c r="M2414">
        <v>3</v>
      </c>
      <c r="N2414" t="b">
        <v>0</v>
      </c>
      <c r="O2414" t="s">
        <v>8270</v>
      </c>
      <c r="P2414" s="9">
        <f>IFERROR(F2414/M2414,"NULL")</f>
        <v>68.333333333333329</v>
      </c>
      <c r="Q2414" t="str">
        <f>LEFT(O2414,SEARCH("/",O2414,1)-1)</f>
        <v>film &amp; video</v>
      </c>
      <c r="R2414" t="str">
        <f>RIGHT(O2414,LEN(O2414)-SEARCH("/",O2414,1))</f>
        <v>animation</v>
      </c>
      <c r="S2414" s="17">
        <f>(((K2414/60)/60)/24)+DATE(1970,1,1)</f>
        <v>42738.615289351852</v>
      </c>
      <c r="T2414" s="15">
        <f>(((J2414/60)/60)/24)+DATE(1970,1,1)</f>
        <v>42768.615289351852</v>
      </c>
      <c r="U2414" t="b">
        <f>AND(L2414,N2414)</f>
        <v>0</v>
      </c>
    </row>
    <row r="2415" spans="1:21" ht="20" customHeight="1" x14ac:dyDescent="0.35">
      <c r="A2415" s="13">
        <f>F2415/E2415</f>
        <v>0</v>
      </c>
      <c r="B2415">
        <v>518</v>
      </c>
      <c r="C2415" s="3" t="s">
        <v>519</v>
      </c>
      <c r="D2415" s="3" t="s">
        <v>4628</v>
      </c>
      <c r="E2415" s="5">
        <v>7175</v>
      </c>
      <c r="F2415" s="5">
        <v>0</v>
      </c>
      <c r="G2415" t="s">
        <v>8221</v>
      </c>
      <c r="H2415" t="s">
        <v>8224</v>
      </c>
      <c r="I2415" t="s">
        <v>8246</v>
      </c>
      <c r="J2415">
        <v>1441550760</v>
      </c>
      <c r="K2415">
        <v>1438958824</v>
      </c>
      <c r="L2415" t="b">
        <v>0</v>
      </c>
      <c r="M2415">
        <v>0</v>
      </c>
      <c r="N2415" t="b">
        <v>0</v>
      </c>
      <c r="O2415" t="s">
        <v>8270</v>
      </c>
      <c r="P2415" s="9" t="str">
        <f>IFERROR(F2415/M2415,"NULL")</f>
        <v>NULL</v>
      </c>
      <c r="Q2415" t="str">
        <f>LEFT(O2415,SEARCH("/",O2415,1)-1)</f>
        <v>film &amp; video</v>
      </c>
      <c r="R2415" t="str">
        <f>RIGHT(O2415,LEN(O2415)-SEARCH("/",O2415,1))</f>
        <v>animation</v>
      </c>
      <c r="S2415" s="17">
        <f>(((K2415/60)/60)/24)+DATE(1970,1,1)</f>
        <v>42223.616018518514</v>
      </c>
      <c r="T2415" s="15">
        <f>(((J2415/60)/60)/24)+DATE(1970,1,1)</f>
        <v>42253.615277777775</v>
      </c>
      <c r="U2415" t="b">
        <f>AND(L2415,N2415)</f>
        <v>0</v>
      </c>
    </row>
    <row r="2416" spans="1:21" ht="20" customHeight="1" x14ac:dyDescent="0.35">
      <c r="A2416" s="13">
        <f>F2416/E2416</f>
        <v>0.22881426547787684</v>
      </c>
      <c r="B2416">
        <v>519</v>
      </c>
      <c r="C2416" s="3" t="s">
        <v>520</v>
      </c>
      <c r="D2416" s="3" t="s">
        <v>4629</v>
      </c>
      <c r="E2416" s="5">
        <v>12001</v>
      </c>
      <c r="F2416" s="5">
        <v>2746</v>
      </c>
      <c r="G2416" t="s">
        <v>8221</v>
      </c>
      <c r="H2416" t="s">
        <v>8224</v>
      </c>
      <c r="I2416" t="s">
        <v>8246</v>
      </c>
      <c r="J2416">
        <v>1354699421</v>
      </c>
      <c r="K2416">
        <v>1352107421</v>
      </c>
      <c r="L2416" t="b">
        <v>0</v>
      </c>
      <c r="M2416">
        <v>70</v>
      </c>
      <c r="N2416" t="b">
        <v>0</v>
      </c>
      <c r="O2416" t="s">
        <v>8270</v>
      </c>
      <c r="P2416" s="9">
        <f>IFERROR(F2416/M2416,"NULL")</f>
        <v>39.228571428571428</v>
      </c>
      <c r="Q2416" t="str">
        <f>LEFT(O2416,SEARCH("/",O2416,1)-1)</f>
        <v>film &amp; video</v>
      </c>
      <c r="R2416" t="str">
        <f>RIGHT(O2416,LEN(O2416)-SEARCH("/",O2416,1))</f>
        <v>animation</v>
      </c>
      <c r="S2416" s="17">
        <f>(((K2416/60)/60)/24)+DATE(1970,1,1)</f>
        <v>41218.391446759262</v>
      </c>
      <c r="T2416" s="15">
        <f>(((J2416/60)/60)/24)+DATE(1970,1,1)</f>
        <v>41248.391446759262</v>
      </c>
      <c r="U2416" t="b">
        <f>AND(L2416,N2416)</f>
        <v>0</v>
      </c>
    </row>
    <row r="2417" spans="1:21" ht="20" customHeight="1" x14ac:dyDescent="0.35">
      <c r="A2417" s="13">
        <f>F2417/E2417</f>
        <v>6.666666666666667E-5</v>
      </c>
      <c r="B2417">
        <v>540</v>
      </c>
      <c r="C2417" s="3" t="s">
        <v>541</v>
      </c>
      <c r="D2417" s="3" t="s">
        <v>4650</v>
      </c>
      <c r="E2417" s="5">
        <v>15000</v>
      </c>
      <c r="F2417" s="5">
        <v>1</v>
      </c>
      <c r="G2417" t="s">
        <v>8221</v>
      </c>
      <c r="H2417" t="s">
        <v>8224</v>
      </c>
      <c r="I2417" t="s">
        <v>8246</v>
      </c>
      <c r="J2417">
        <v>1423078606</v>
      </c>
      <c r="K2417">
        <v>1420486606</v>
      </c>
      <c r="L2417" t="b">
        <v>0</v>
      </c>
      <c r="M2417">
        <v>1</v>
      </c>
      <c r="N2417" t="b">
        <v>0</v>
      </c>
      <c r="O2417" t="s">
        <v>8272</v>
      </c>
      <c r="P2417" s="9">
        <f>IFERROR(F2417/M2417,"NULL")</f>
        <v>1</v>
      </c>
      <c r="Q2417" t="str">
        <f>LEFT(O2417,SEARCH("/",O2417,1)-1)</f>
        <v>technology</v>
      </c>
      <c r="R2417" t="str">
        <f>RIGHT(O2417,LEN(O2417)-SEARCH("/",O2417,1))</f>
        <v>web</v>
      </c>
      <c r="S2417" s="17">
        <f>(((K2417/60)/60)/24)+DATE(1970,1,1)</f>
        <v>42009.817199074074</v>
      </c>
      <c r="T2417" s="15">
        <f>(((J2417/60)/60)/24)+DATE(1970,1,1)</f>
        <v>42039.817199074074</v>
      </c>
      <c r="U2417" t="b">
        <f>AND(L2417,N2417)</f>
        <v>0</v>
      </c>
    </row>
    <row r="2418" spans="1:21" ht="20" customHeight="1" x14ac:dyDescent="0.35">
      <c r="A2418" s="13">
        <f>F2418/E2418</f>
        <v>5.5555555555555558E-3</v>
      </c>
      <c r="B2418">
        <v>541</v>
      </c>
      <c r="C2418" s="3" t="s">
        <v>542</v>
      </c>
      <c r="D2418" s="3" t="s">
        <v>4651</v>
      </c>
      <c r="E2418" s="5">
        <v>4500</v>
      </c>
      <c r="F2418" s="5">
        <v>25</v>
      </c>
      <c r="G2418" t="s">
        <v>8221</v>
      </c>
      <c r="H2418" t="s">
        <v>8224</v>
      </c>
      <c r="I2418" t="s">
        <v>8246</v>
      </c>
      <c r="J2418">
        <v>1446080834</v>
      </c>
      <c r="K2418">
        <v>1443488834</v>
      </c>
      <c r="L2418" t="b">
        <v>0</v>
      </c>
      <c r="M2418">
        <v>1</v>
      </c>
      <c r="N2418" t="b">
        <v>0</v>
      </c>
      <c r="O2418" t="s">
        <v>8272</v>
      </c>
      <c r="P2418" s="9">
        <f>IFERROR(F2418/M2418,"NULL")</f>
        <v>25</v>
      </c>
      <c r="Q2418" t="str">
        <f>LEFT(O2418,SEARCH("/",O2418,1)-1)</f>
        <v>technology</v>
      </c>
      <c r="R2418" t="str">
        <f>RIGHT(O2418,LEN(O2418)-SEARCH("/",O2418,1))</f>
        <v>web</v>
      </c>
      <c r="S2418" s="17">
        <f>(((K2418/60)/60)/24)+DATE(1970,1,1)</f>
        <v>42276.046689814815</v>
      </c>
      <c r="T2418" s="15">
        <f>(((J2418/60)/60)/24)+DATE(1970,1,1)</f>
        <v>42306.046689814815</v>
      </c>
      <c r="U2418" t="b">
        <f>AND(L2418,N2418)</f>
        <v>0</v>
      </c>
    </row>
    <row r="2419" spans="1:21" ht="20" customHeight="1" x14ac:dyDescent="0.35">
      <c r="A2419" s="13">
        <f>F2419/E2419</f>
        <v>3.9999999999999998E-6</v>
      </c>
      <c r="B2419">
        <v>542</v>
      </c>
      <c r="C2419" s="3" t="s">
        <v>543</v>
      </c>
      <c r="D2419" s="3" t="s">
        <v>4652</v>
      </c>
      <c r="E2419" s="5">
        <v>250000</v>
      </c>
      <c r="F2419" s="5">
        <v>1</v>
      </c>
      <c r="G2419" t="s">
        <v>8221</v>
      </c>
      <c r="H2419" t="s">
        <v>8224</v>
      </c>
      <c r="I2419" t="s">
        <v>8246</v>
      </c>
      <c r="J2419">
        <v>1462293716</v>
      </c>
      <c r="K2419">
        <v>1457113316</v>
      </c>
      <c r="L2419" t="b">
        <v>0</v>
      </c>
      <c r="M2419">
        <v>1</v>
      </c>
      <c r="N2419" t="b">
        <v>0</v>
      </c>
      <c r="O2419" t="s">
        <v>8272</v>
      </c>
      <c r="P2419" s="9">
        <f>IFERROR(F2419/M2419,"NULL")</f>
        <v>1</v>
      </c>
      <c r="Q2419" t="str">
        <f>LEFT(O2419,SEARCH("/",O2419,1)-1)</f>
        <v>technology</v>
      </c>
      <c r="R2419" t="str">
        <f>RIGHT(O2419,LEN(O2419)-SEARCH("/",O2419,1))</f>
        <v>web</v>
      </c>
      <c r="S2419" s="17">
        <f>(((K2419/60)/60)/24)+DATE(1970,1,1)</f>
        <v>42433.737453703703</v>
      </c>
      <c r="T2419" s="15">
        <f>(((J2419/60)/60)/24)+DATE(1970,1,1)</f>
        <v>42493.695787037039</v>
      </c>
      <c r="U2419" t="b">
        <f>AND(L2419,N2419)</f>
        <v>0</v>
      </c>
    </row>
    <row r="2420" spans="1:21" ht="20" customHeight="1" x14ac:dyDescent="0.35">
      <c r="A2420" s="13">
        <f>F2420/E2420</f>
        <v>3.1818181818181819E-3</v>
      </c>
      <c r="B2420">
        <v>543</v>
      </c>
      <c r="C2420" s="3" t="s">
        <v>544</v>
      </c>
      <c r="D2420" s="3" t="s">
        <v>4653</v>
      </c>
      <c r="E2420" s="5">
        <v>22000</v>
      </c>
      <c r="F2420" s="5">
        <v>70</v>
      </c>
      <c r="G2420" t="s">
        <v>8221</v>
      </c>
      <c r="H2420" t="s">
        <v>8226</v>
      </c>
      <c r="I2420" t="s">
        <v>8248</v>
      </c>
      <c r="J2420">
        <v>1414807962</v>
      </c>
      <c r="K2420">
        <v>1412215962</v>
      </c>
      <c r="L2420" t="b">
        <v>0</v>
      </c>
      <c r="M2420">
        <v>2</v>
      </c>
      <c r="N2420" t="b">
        <v>0</v>
      </c>
      <c r="O2420" t="s">
        <v>8272</v>
      </c>
      <c r="P2420" s="9">
        <f>IFERROR(F2420/M2420,"NULL")</f>
        <v>35</v>
      </c>
      <c r="Q2420" t="str">
        <f>LEFT(O2420,SEARCH("/",O2420,1)-1)</f>
        <v>technology</v>
      </c>
      <c r="R2420" t="str">
        <f>RIGHT(O2420,LEN(O2420)-SEARCH("/",O2420,1))</f>
        <v>web</v>
      </c>
      <c r="S2420" s="17">
        <f>(((K2420/60)/60)/24)+DATE(1970,1,1)</f>
        <v>41914.092152777775</v>
      </c>
      <c r="T2420" s="15">
        <f>(((J2420/60)/60)/24)+DATE(1970,1,1)</f>
        <v>41944.092152777775</v>
      </c>
      <c r="U2420" t="b">
        <f>AND(L2420,N2420)</f>
        <v>0</v>
      </c>
    </row>
    <row r="2421" spans="1:21" ht="20" customHeight="1" x14ac:dyDescent="0.35">
      <c r="A2421" s="13">
        <f>F2421/E2421</f>
        <v>1.2E-2</v>
      </c>
      <c r="B2421">
        <v>544</v>
      </c>
      <c r="C2421" s="3" t="s">
        <v>545</v>
      </c>
      <c r="D2421" s="3" t="s">
        <v>4654</v>
      </c>
      <c r="E2421" s="5">
        <v>500</v>
      </c>
      <c r="F2421" s="5">
        <v>6</v>
      </c>
      <c r="G2421" t="s">
        <v>8221</v>
      </c>
      <c r="H2421" t="s">
        <v>8224</v>
      </c>
      <c r="I2421" t="s">
        <v>8246</v>
      </c>
      <c r="J2421">
        <v>1467647160</v>
      </c>
      <c r="K2421">
        <v>1465055160</v>
      </c>
      <c r="L2421" t="b">
        <v>0</v>
      </c>
      <c r="M2421">
        <v>2</v>
      </c>
      <c r="N2421" t="b">
        <v>0</v>
      </c>
      <c r="O2421" t="s">
        <v>8272</v>
      </c>
      <c r="P2421" s="9">
        <f>IFERROR(F2421/M2421,"NULL")</f>
        <v>3</v>
      </c>
      <c r="Q2421" t="str">
        <f>LEFT(O2421,SEARCH("/",O2421,1)-1)</f>
        <v>technology</v>
      </c>
      <c r="R2421" t="str">
        <f>RIGHT(O2421,LEN(O2421)-SEARCH("/",O2421,1))</f>
        <v>web</v>
      </c>
      <c r="S2421" s="17">
        <f>(((K2421/60)/60)/24)+DATE(1970,1,1)</f>
        <v>42525.656944444447</v>
      </c>
      <c r="T2421" s="15">
        <f>(((J2421/60)/60)/24)+DATE(1970,1,1)</f>
        <v>42555.656944444447</v>
      </c>
      <c r="U2421" t="b">
        <f>AND(L2421,N2421)</f>
        <v>0</v>
      </c>
    </row>
    <row r="2422" spans="1:21" ht="20" customHeight="1" x14ac:dyDescent="0.35">
      <c r="A2422" s="13">
        <f>F2422/E2422</f>
        <v>0.27383999999999997</v>
      </c>
      <c r="B2422">
        <v>545</v>
      </c>
      <c r="C2422" s="3" t="s">
        <v>546</v>
      </c>
      <c r="D2422" s="3" t="s">
        <v>4655</v>
      </c>
      <c r="E2422" s="5">
        <v>50000</v>
      </c>
      <c r="F2422" s="5">
        <v>13692</v>
      </c>
      <c r="G2422" t="s">
        <v>8221</v>
      </c>
      <c r="H2422" t="s">
        <v>8230</v>
      </c>
      <c r="I2422" t="s">
        <v>8249</v>
      </c>
      <c r="J2422">
        <v>1447600389</v>
      </c>
      <c r="K2422">
        <v>1444140789</v>
      </c>
      <c r="L2422" t="b">
        <v>0</v>
      </c>
      <c r="M2422">
        <v>34</v>
      </c>
      <c r="N2422" t="b">
        <v>0</v>
      </c>
      <c r="O2422" t="s">
        <v>8272</v>
      </c>
      <c r="P2422" s="9">
        <f>IFERROR(F2422/M2422,"NULL")</f>
        <v>402.70588235294116</v>
      </c>
      <c r="Q2422" t="str">
        <f>LEFT(O2422,SEARCH("/",O2422,1)-1)</f>
        <v>technology</v>
      </c>
      <c r="R2422" t="str">
        <f>RIGHT(O2422,LEN(O2422)-SEARCH("/",O2422,1))</f>
        <v>web</v>
      </c>
      <c r="S2422" s="17">
        <f>(((K2422/60)/60)/24)+DATE(1970,1,1)</f>
        <v>42283.592465277776</v>
      </c>
      <c r="T2422" s="15">
        <f>(((J2422/60)/60)/24)+DATE(1970,1,1)</f>
        <v>42323.634131944447</v>
      </c>
      <c r="U2422" t="b">
        <f>AND(L2422,N2422)</f>
        <v>0</v>
      </c>
    </row>
    <row r="2423" spans="1:21" ht="20" customHeight="1" x14ac:dyDescent="0.35">
      <c r="A2423" s="13">
        <f>F2423/E2423</f>
        <v>8.6666666666666663E-4</v>
      </c>
      <c r="B2423">
        <v>546</v>
      </c>
      <c r="C2423" s="3" t="s">
        <v>547</v>
      </c>
      <c r="D2423" s="3" t="s">
        <v>4656</v>
      </c>
      <c r="E2423" s="5">
        <v>60000</v>
      </c>
      <c r="F2423" s="5">
        <v>52</v>
      </c>
      <c r="G2423" t="s">
        <v>8221</v>
      </c>
      <c r="H2423" t="s">
        <v>8224</v>
      </c>
      <c r="I2423" t="s">
        <v>8246</v>
      </c>
      <c r="J2423">
        <v>1445097715</v>
      </c>
      <c r="K2423">
        <v>1441209715</v>
      </c>
      <c r="L2423" t="b">
        <v>0</v>
      </c>
      <c r="M2423">
        <v>2</v>
      </c>
      <c r="N2423" t="b">
        <v>0</v>
      </c>
      <c r="O2423" t="s">
        <v>8272</v>
      </c>
      <c r="P2423" s="9">
        <f>IFERROR(F2423/M2423,"NULL")</f>
        <v>26</v>
      </c>
      <c r="Q2423" t="str">
        <f>LEFT(O2423,SEARCH("/",O2423,1)-1)</f>
        <v>technology</v>
      </c>
      <c r="R2423" t="str">
        <f>RIGHT(O2423,LEN(O2423)-SEARCH("/",O2423,1))</f>
        <v>web</v>
      </c>
      <c r="S2423" s="17">
        <f>(((K2423/60)/60)/24)+DATE(1970,1,1)</f>
        <v>42249.667997685188</v>
      </c>
      <c r="T2423" s="15">
        <f>(((J2423/60)/60)/24)+DATE(1970,1,1)</f>
        <v>42294.667997685188</v>
      </c>
      <c r="U2423" t="b">
        <f>AND(L2423,N2423)</f>
        <v>0</v>
      </c>
    </row>
    <row r="2424" spans="1:21" ht="20" customHeight="1" x14ac:dyDescent="0.35">
      <c r="A2424" s="13">
        <f>F2424/E2424</f>
        <v>0</v>
      </c>
      <c r="B2424">
        <v>547</v>
      </c>
      <c r="C2424" s="3" t="s">
        <v>548</v>
      </c>
      <c r="D2424" s="3" t="s">
        <v>4657</v>
      </c>
      <c r="E2424" s="5">
        <v>7500</v>
      </c>
      <c r="F2424" s="5">
        <v>0</v>
      </c>
      <c r="G2424" t="s">
        <v>8221</v>
      </c>
      <c r="H2424" t="s">
        <v>8225</v>
      </c>
      <c r="I2424" t="s">
        <v>8247</v>
      </c>
      <c r="J2424">
        <v>1455122564</v>
      </c>
      <c r="K2424">
        <v>1452530564</v>
      </c>
      <c r="L2424" t="b">
        <v>0</v>
      </c>
      <c r="M2424">
        <v>0</v>
      </c>
      <c r="N2424" t="b">
        <v>0</v>
      </c>
      <c r="O2424" t="s">
        <v>8272</v>
      </c>
      <c r="P2424" s="9" t="str">
        <f>IFERROR(F2424/M2424,"NULL")</f>
        <v>NULL</v>
      </c>
      <c r="Q2424" t="str">
        <f>LEFT(O2424,SEARCH("/",O2424,1)-1)</f>
        <v>technology</v>
      </c>
      <c r="R2424" t="str">
        <f>RIGHT(O2424,LEN(O2424)-SEARCH("/",O2424,1))</f>
        <v>web</v>
      </c>
      <c r="S2424" s="17">
        <f>(((K2424/60)/60)/24)+DATE(1970,1,1)</f>
        <v>42380.696342592593</v>
      </c>
      <c r="T2424" s="15">
        <f>(((J2424/60)/60)/24)+DATE(1970,1,1)</f>
        <v>42410.696342592593</v>
      </c>
      <c r="U2424" t="b">
        <f>AND(L2424,N2424)</f>
        <v>0</v>
      </c>
    </row>
    <row r="2425" spans="1:21" ht="20" customHeight="1" x14ac:dyDescent="0.35">
      <c r="A2425" s="13">
        <f>F2425/E2425</f>
        <v>8.9999999999999998E-4</v>
      </c>
      <c r="B2425">
        <v>548</v>
      </c>
      <c r="C2425" s="3" t="s">
        <v>549</v>
      </c>
      <c r="D2425" s="3" t="s">
        <v>4658</v>
      </c>
      <c r="E2425" s="5">
        <v>10000</v>
      </c>
      <c r="F2425" s="5">
        <v>9</v>
      </c>
      <c r="G2425" t="s">
        <v>8221</v>
      </c>
      <c r="H2425" t="s">
        <v>8225</v>
      </c>
      <c r="I2425" t="s">
        <v>8247</v>
      </c>
      <c r="J2425">
        <v>1446154848</v>
      </c>
      <c r="K2425">
        <v>1443562848</v>
      </c>
      <c r="L2425" t="b">
        <v>0</v>
      </c>
      <c r="M2425">
        <v>1</v>
      </c>
      <c r="N2425" t="b">
        <v>0</v>
      </c>
      <c r="O2425" t="s">
        <v>8272</v>
      </c>
      <c r="P2425" s="9">
        <f>IFERROR(F2425/M2425,"NULL")</f>
        <v>9</v>
      </c>
      <c r="Q2425" t="str">
        <f>LEFT(O2425,SEARCH("/",O2425,1)-1)</f>
        <v>technology</v>
      </c>
      <c r="R2425" t="str">
        <f>RIGHT(O2425,LEN(O2425)-SEARCH("/",O2425,1))</f>
        <v>web</v>
      </c>
      <c r="S2425" s="17">
        <f>(((K2425/60)/60)/24)+DATE(1970,1,1)</f>
        <v>42276.903333333335</v>
      </c>
      <c r="T2425" s="15">
        <f>(((J2425/60)/60)/24)+DATE(1970,1,1)</f>
        <v>42306.903333333335</v>
      </c>
      <c r="U2425" t="b">
        <f>AND(L2425,N2425)</f>
        <v>0</v>
      </c>
    </row>
    <row r="2426" spans="1:21" ht="20" customHeight="1" x14ac:dyDescent="0.35">
      <c r="A2426" s="13">
        <f>F2426/E2426</f>
        <v>2.7199999999999998E-2</v>
      </c>
      <c r="B2426">
        <v>549</v>
      </c>
      <c r="C2426" s="3" t="s">
        <v>550</v>
      </c>
      <c r="D2426" s="3" t="s">
        <v>4659</v>
      </c>
      <c r="E2426" s="5">
        <v>2500</v>
      </c>
      <c r="F2426" s="5">
        <v>68</v>
      </c>
      <c r="G2426" t="s">
        <v>8221</v>
      </c>
      <c r="H2426" t="s">
        <v>8225</v>
      </c>
      <c r="I2426" t="s">
        <v>8247</v>
      </c>
      <c r="J2426">
        <v>1436368622</v>
      </c>
      <c r="K2426">
        <v>1433776622</v>
      </c>
      <c r="L2426" t="b">
        <v>0</v>
      </c>
      <c r="M2426">
        <v>8</v>
      </c>
      <c r="N2426" t="b">
        <v>0</v>
      </c>
      <c r="O2426" t="s">
        <v>8272</v>
      </c>
      <c r="P2426" s="9">
        <f>IFERROR(F2426/M2426,"NULL")</f>
        <v>8.5</v>
      </c>
      <c r="Q2426" t="str">
        <f>LEFT(O2426,SEARCH("/",O2426,1)-1)</f>
        <v>technology</v>
      </c>
      <c r="R2426" t="str">
        <f>RIGHT(O2426,LEN(O2426)-SEARCH("/",O2426,1))</f>
        <v>web</v>
      </c>
      <c r="S2426" s="17">
        <f>(((K2426/60)/60)/24)+DATE(1970,1,1)</f>
        <v>42163.636828703704</v>
      </c>
      <c r="T2426" s="15">
        <f>(((J2426/60)/60)/24)+DATE(1970,1,1)</f>
        <v>42193.636828703704</v>
      </c>
      <c r="U2426" t="b">
        <f>AND(L2426,N2426)</f>
        <v>0</v>
      </c>
    </row>
    <row r="2427" spans="1:21" ht="20" customHeight="1" x14ac:dyDescent="0.35">
      <c r="A2427" s="13">
        <f>F2427/E2427</f>
        <v>7.0000000000000001E-3</v>
      </c>
      <c r="B2427">
        <v>550</v>
      </c>
      <c r="C2427" s="3" t="s">
        <v>551</v>
      </c>
      <c r="D2427" s="3" t="s">
        <v>4660</v>
      </c>
      <c r="E2427" s="5">
        <v>5000</v>
      </c>
      <c r="F2427" s="5">
        <v>35</v>
      </c>
      <c r="G2427" t="s">
        <v>8221</v>
      </c>
      <c r="H2427" t="s">
        <v>8229</v>
      </c>
      <c r="I2427" t="s">
        <v>8251</v>
      </c>
      <c r="J2427">
        <v>1485838800</v>
      </c>
      <c r="K2427">
        <v>1484756245</v>
      </c>
      <c r="L2427" t="b">
        <v>0</v>
      </c>
      <c r="M2427">
        <v>4</v>
      </c>
      <c r="N2427" t="b">
        <v>0</v>
      </c>
      <c r="O2427" t="s">
        <v>8272</v>
      </c>
      <c r="P2427" s="9">
        <f>IFERROR(F2427/M2427,"NULL")</f>
        <v>8.75</v>
      </c>
      <c r="Q2427" t="str">
        <f>LEFT(O2427,SEARCH("/",O2427,1)-1)</f>
        <v>technology</v>
      </c>
      <c r="R2427" t="str">
        <f>RIGHT(O2427,LEN(O2427)-SEARCH("/",O2427,1))</f>
        <v>web</v>
      </c>
      <c r="S2427" s="17">
        <f>(((K2427/60)/60)/24)+DATE(1970,1,1)</f>
        <v>42753.678761574076</v>
      </c>
      <c r="T2427" s="15">
        <f>(((J2427/60)/60)/24)+DATE(1970,1,1)</f>
        <v>42766.208333333328</v>
      </c>
      <c r="U2427" t="b">
        <f>AND(L2427,N2427)</f>
        <v>0</v>
      </c>
    </row>
    <row r="2428" spans="1:21" ht="20" customHeight="1" x14ac:dyDescent="0.35">
      <c r="A2428" s="13">
        <f>F2428/E2428</f>
        <v>5.0413333333333331E-2</v>
      </c>
      <c r="B2428">
        <v>551</v>
      </c>
      <c r="C2428" s="3" t="s">
        <v>552</v>
      </c>
      <c r="D2428" s="3" t="s">
        <v>4661</v>
      </c>
      <c r="E2428" s="5">
        <v>75000</v>
      </c>
      <c r="F2428" s="5">
        <v>3781</v>
      </c>
      <c r="G2428" t="s">
        <v>8221</v>
      </c>
      <c r="H2428" t="s">
        <v>8224</v>
      </c>
      <c r="I2428" t="s">
        <v>8246</v>
      </c>
      <c r="J2428">
        <v>1438451580</v>
      </c>
      <c r="K2428">
        <v>1434609424</v>
      </c>
      <c r="L2428" t="b">
        <v>0</v>
      </c>
      <c r="M2428">
        <v>28</v>
      </c>
      <c r="N2428" t="b">
        <v>0</v>
      </c>
      <c r="O2428" t="s">
        <v>8272</v>
      </c>
      <c r="P2428" s="9">
        <f>IFERROR(F2428/M2428,"NULL")</f>
        <v>135.03571428571428</v>
      </c>
      <c r="Q2428" t="str">
        <f>LEFT(O2428,SEARCH("/",O2428,1)-1)</f>
        <v>technology</v>
      </c>
      <c r="R2428" t="str">
        <f>RIGHT(O2428,LEN(O2428)-SEARCH("/",O2428,1))</f>
        <v>web</v>
      </c>
      <c r="S2428" s="17">
        <f>(((K2428/60)/60)/24)+DATE(1970,1,1)</f>
        <v>42173.275740740741</v>
      </c>
      <c r="T2428" s="15">
        <f>(((J2428/60)/60)/24)+DATE(1970,1,1)</f>
        <v>42217.745138888888</v>
      </c>
      <c r="U2428" t="b">
        <f>AND(L2428,N2428)</f>
        <v>0</v>
      </c>
    </row>
    <row r="2429" spans="1:21" ht="20" customHeight="1" x14ac:dyDescent="0.35">
      <c r="A2429" s="13">
        <f>F2429/E2429</f>
        <v>0</v>
      </c>
      <c r="B2429">
        <v>552</v>
      </c>
      <c r="C2429" s="3" t="s">
        <v>553</v>
      </c>
      <c r="D2429" s="3" t="s">
        <v>4662</v>
      </c>
      <c r="E2429" s="5">
        <v>45000</v>
      </c>
      <c r="F2429" s="5">
        <v>0</v>
      </c>
      <c r="G2429" t="s">
        <v>8221</v>
      </c>
      <c r="H2429" t="s">
        <v>8229</v>
      </c>
      <c r="I2429" t="s">
        <v>8251</v>
      </c>
      <c r="J2429">
        <v>1452350896</v>
      </c>
      <c r="K2429">
        <v>1447166896</v>
      </c>
      <c r="L2429" t="b">
        <v>0</v>
      </c>
      <c r="M2429">
        <v>0</v>
      </c>
      <c r="N2429" t="b">
        <v>0</v>
      </c>
      <c r="O2429" t="s">
        <v>8272</v>
      </c>
      <c r="P2429" s="9" t="str">
        <f>IFERROR(F2429/M2429,"NULL")</f>
        <v>NULL</v>
      </c>
      <c r="Q2429" t="str">
        <f>LEFT(O2429,SEARCH("/",O2429,1)-1)</f>
        <v>technology</v>
      </c>
      <c r="R2429" t="str">
        <f>RIGHT(O2429,LEN(O2429)-SEARCH("/",O2429,1))</f>
        <v>web</v>
      </c>
      <c r="S2429" s="17">
        <f>(((K2429/60)/60)/24)+DATE(1970,1,1)</f>
        <v>42318.616851851853</v>
      </c>
      <c r="T2429" s="15">
        <f>(((J2429/60)/60)/24)+DATE(1970,1,1)</f>
        <v>42378.616851851853</v>
      </c>
      <c r="U2429" t="b">
        <f>AND(L2429,N2429)</f>
        <v>0</v>
      </c>
    </row>
    <row r="2430" spans="1:21" ht="20" customHeight="1" x14ac:dyDescent="0.35">
      <c r="A2430" s="13">
        <f>F2430/E2430</f>
        <v>4.9199999999999999E-3</v>
      </c>
      <c r="B2430">
        <v>553</v>
      </c>
      <c r="C2430" s="3" t="s">
        <v>554</v>
      </c>
      <c r="D2430" s="3" t="s">
        <v>4663</v>
      </c>
      <c r="E2430" s="5">
        <v>25000</v>
      </c>
      <c r="F2430" s="5">
        <v>123</v>
      </c>
      <c r="G2430" t="s">
        <v>8221</v>
      </c>
      <c r="H2430" t="s">
        <v>8224</v>
      </c>
      <c r="I2430" t="s">
        <v>8246</v>
      </c>
      <c r="J2430">
        <v>1415988991</v>
      </c>
      <c r="K2430">
        <v>1413393391</v>
      </c>
      <c r="L2430" t="b">
        <v>0</v>
      </c>
      <c r="M2430">
        <v>6</v>
      </c>
      <c r="N2430" t="b">
        <v>0</v>
      </c>
      <c r="O2430" t="s">
        <v>8272</v>
      </c>
      <c r="P2430" s="9">
        <f>IFERROR(F2430/M2430,"NULL")</f>
        <v>20.5</v>
      </c>
      <c r="Q2430" t="str">
        <f>LEFT(O2430,SEARCH("/",O2430,1)-1)</f>
        <v>technology</v>
      </c>
      <c r="R2430" t="str">
        <f>RIGHT(O2430,LEN(O2430)-SEARCH("/",O2430,1))</f>
        <v>web</v>
      </c>
      <c r="S2430" s="17">
        <f>(((K2430/60)/60)/24)+DATE(1970,1,1)</f>
        <v>41927.71980324074</v>
      </c>
      <c r="T2430" s="15">
        <f>(((J2430/60)/60)/24)+DATE(1970,1,1)</f>
        <v>41957.761469907404</v>
      </c>
      <c r="U2430" t="b">
        <f>AND(L2430,N2430)</f>
        <v>0</v>
      </c>
    </row>
    <row r="2431" spans="1:21" ht="20" customHeight="1" x14ac:dyDescent="0.35">
      <c r="A2431" s="13">
        <f>F2431/E2431</f>
        <v>0.36589147286821705</v>
      </c>
      <c r="B2431">
        <v>554</v>
      </c>
      <c r="C2431" s="3" t="s">
        <v>555</v>
      </c>
      <c r="D2431" s="3" t="s">
        <v>4664</v>
      </c>
      <c r="E2431" s="5">
        <v>3870</v>
      </c>
      <c r="F2431" s="5">
        <v>1416</v>
      </c>
      <c r="G2431" t="s">
        <v>8221</v>
      </c>
      <c r="H2431" t="s">
        <v>8224</v>
      </c>
      <c r="I2431" t="s">
        <v>8246</v>
      </c>
      <c r="J2431">
        <v>1413735972</v>
      </c>
      <c r="K2431">
        <v>1411143972</v>
      </c>
      <c r="L2431" t="b">
        <v>0</v>
      </c>
      <c r="M2431">
        <v>22</v>
      </c>
      <c r="N2431" t="b">
        <v>0</v>
      </c>
      <c r="O2431" t="s">
        <v>8272</v>
      </c>
      <c r="P2431" s="9">
        <f>IFERROR(F2431/M2431,"NULL")</f>
        <v>64.36363636363636</v>
      </c>
      <c r="Q2431" t="str">
        <f>LEFT(O2431,SEARCH("/",O2431,1)-1)</f>
        <v>technology</v>
      </c>
      <c r="R2431" t="str">
        <f>RIGHT(O2431,LEN(O2431)-SEARCH("/",O2431,1))</f>
        <v>web</v>
      </c>
      <c r="S2431" s="17">
        <f>(((K2431/60)/60)/24)+DATE(1970,1,1)</f>
        <v>41901.684861111113</v>
      </c>
      <c r="T2431" s="15">
        <f>(((J2431/60)/60)/24)+DATE(1970,1,1)</f>
        <v>41931.684861111113</v>
      </c>
      <c r="U2431" t="b">
        <f>AND(L2431,N2431)</f>
        <v>0</v>
      </c>
    </row>
    <row r="2432" spans="1:21" ht="20" customHeight="1" x14ac:dyDescent="0.35">
      <c r="A2432" s="13">
        <f>F2432/E2432</f>
        <v>0</v>
      </c>
      <c r="B2432">
        <v>555</v>
      </c>
      <c r="C2432" s="3" t="s">
        <v>556</v>
      </c>
      <c r="D2432" s="3" t="s">
        <v>4665</v>
      </c>
      <c r="E2432" s="5">
        <v>7500</v>
      </c>
      <c r="F2432" s="5">
        <v>0</v>
      </c>
      <c r="G2432" t="s">
        <v>8221</v>
      </c>
      <c r="H2432" t="s">
        <v>8225</v>
      </c>
      <c r="I2432" t="s">
        <v>8247</v>
      </c>
      <c r="J2432">
        <v>1465720143</v>
      </c>
      <c r="K2432">
        <v>1463128143</v>
      </c>
      <c r="L2432" t="b">
        <v>0</v>
      </c>
      <c r="M2432">
        <v>0</v>
      </c>
      <c r="N2432" t="b">
        <v>0</v>
      </c>
      <c r="O2432" t="s">
        <v>8272</v>
      </c>
      <c r="P2432" s="9" t="str">
        <f>IFERROR(F2432/M2432,"NULL")</f>
        <v>NULL</v>
      </c>
      <c r="Q2432" t="str">
        <f>LEFT(O2432,SEARCH("/",O2432,1)-1)</f>
        <v>technology</v>
      </c>
      <c r="R2432" t="str">
        <f>RIGHT(O2432,LEN(O2432)-SEARCH("/",O2432,1))</f>
        <v>web</v>
      </c>
      <c r="S2432" s="17">
        <f>(((K2432/60)/60)/24)+DATE(1970,1,1)</f>
        <v>42503.353506944448</v>
      </c>
      <c r="T2432" s="15">
        <f>(((J2432/60)/60)/24)+DATE(1970,1,1)</f>
        <v>42533.353506944448</v>
      </c>
      <c r="U2432" t="b">
        <f>AND(L2432,N2432)</f>
        <v>0</v>
      </c>
    </row>
    <row r="2433" spans="1:21" ht="20" customHeight="1" x14ac:dyDescent="0.35">
      <c r="A2433" s="13">
        <f>F2433/E2433</f>
        <v>2.5000000000000001E-2</v>
      </c>
      <c r="B2433">
        <v>556</v>
      </c>
      <c r="C2433" s="3" t="s">
        <v>557</v>
      </c>
      <c r="D2433" s="3" t="s">
        <v>4666</v>
      </c>
      <c r="E2433" s="5">
        <v>8000</v>
      </c>
      <c r="F2433" s="5">
        <v>200</v>
      </c>
      <c r="G2433" t="s">
        <v>8221</v>
      </c>
      <c r="H2433" t="s">
        <v>8224</v>
      </c>
      <c r="I2433" t="s">
        <v>8246</v>
      </c>
      <c r="J2433">
        <v>1452112717</v>
      </c>
      <c r="K2433">
        <v>1449520717</v>
      </c>
      <c r="L2433" t="b">
        <v>0</v>
      </c>
      <c r="M2433">
        <v>1</v>
      </c>
      <c r="N2433" t="b">
        <v>0</v>
      </c>
      <c r="O2433" t="s">
        <v>8272</v>
      </c>
      <c r="P2433" s="9">
        <f>IFERROR(F2433/M2433,"NULL")</f>
        <v>200</v>
      </c>
      <c r="Q2433" t="str">
        <f>LEFT(O2433,SEARCH("/",O2433,1)-1)</f>
        <v>technology</v>
      </c>
      <c r="R2433" t="str">
        <f>RIGHT(O2433,LEN(O2433)-SEARCH("/",O2433,1))</f>
        <v>web</v>
      </c>
      <c r="S2433" s="17">
        <f>(((K2433/60)/60)/24)+DATE(1970,1,1)</f>
        <v>42345.860150462962</v>
      </c>
      <c r="T2433" s="15">
        <f>(((J2433/60)/60)/24)+DATE(1970,1,1)</f>
        <v>42375.860150462962</v>
      </c>
      <c r="U2433" t="b">
        <f>AND(L2433,N2433)</f>
        <v>0</v>
      </c>
    </row>
    <row r="2434" spans="1:21" ht="20" customHeight="1" x14ac:dyDescent="0.35">
      <c r="A2434" s="13">
        <f>F2434/E2434</f>
        <v>9.1066666666666674E-3</v>
      </c>
      <c r="B2434">
        <v>557</v>
      </c>
      <c r="C2434" s="3" t="s">
        <v>558</v>
      </c>
      <c r="D2434" s="3" t="s">
        <v>4667</v>
      </c>
      <c r="E2434" s="5">
        <v>150000</v>
      </c>
      <c r="F2434" s="5">
        <v>1366</v>
      </c>
      <c r="G2434" t="s">
        <v>8221</v>
      </c>
      <c r="H2434" t="s">
        <v>8236</v>
      </c>
      <c r="I2434" t="s">
        <v>8249</v>
      </c>
      <c r="J2434">
        <v>1480721803</v>
      </c>
      <c r="K2434">
        <v>1478126203</v>
      </c>
      <c r="L2434" t="b">
        <v>0</v>
      </c>
      <c r="M2434">
        <v>20</v>
      </c>
      <c r="N2434" t="b">
        <v>0</v>
      </c>
      <c r="O2434" t="s">
        <v>8272</v>
      </c>
      <c r="P2434" s="9">
        <f>IFERROR(F2434/M2434,"NULL")</f>
        <v>68.3</v>
      </c>
      <c r="Q2434" t="str">
        <f>LEFT(O2434,SEARCH("/",O2434,1)-1)</f>
        <v>technology</v>
      </c>
      <c r="R2434" t="str">
        <f>RIGHT(O2434,LEN(O2434)-SEARCH("/",O2434,1))</f>
        <v>web</v>
      </c>
      <c r="S2434" s="17">
        <f>(((K2434/60)/60)/24)+DATE(1970,1,1)</f>
        <v>42676.942164351851</v>
      </c>
      <c r="T2434" s="15">
        <f>(((J2434/60)/60)/24)+DATE(1970,1,1)</f>
        <v>42706.983831018515</v>
      </c>
      <c r="U2434" t="b">
        <f>AND(L2434,N2434)</f>
        <v>0</v>
      </c>
    </row>
    <row r="2435" spans="1:21" ht="20" customHeight="1" x14ac:dyDescent="0.35">
      <c r="A2435" s="13">
        <f>F2435/E2435</f>
        <v>0</v>
      </c>
      <c r="B2435">
        <v>558</v>
      </c>
      <c r="C2435" s="3" t="s">
        <v>559</v>
      </c>
      <c r="D2435" s="3" t="s">
        <v>4668</v>
      </c>
      <c r="E2435" s="5">
        <v>750</v>
      </c>
      <c r="F2435" s="5">
        <v>0</v>
      </c>
      <c r="G2435" t="s">
        <v>8221</v>
      </c>
      <c r="H2435" t="s">
        <v>8224</v>
      </c>
      <c r="I2435" t="s">
        <v>8246</v>
      </c>
      <c r="J2435">
        <v>1427227905</v>
      </c>
      <c r="K2435">
        <v>1424639505</v>
      </c>
      <c r="L2435" t="b">
        <v>0</v>
      </c>
      <c r="M2435">
        <v>0</v>
      </c>
      <c r="N2435" t="b">
        <v>0</v>
      </c>
      <c r="O2435" t="s">
        <v>8272</v>
      </c>
      <c r="P2435" s="9" t="str">
        <f>IFERROR(F2435/M2435,"NULL")</f>
        <v>NULL</v>
      </c>
      <c r="Q2435" t="str">
        <f>LEFT(O2435,SEARCH("/",O2435,1)-1)</f>
        <v>technology</v>
      </c>
      <c r="R2435" t="str">
        <f>RIGHT(O2435,LEN(O2435)-SEARCH("/",O2435,1))</f>
        <v>web</v>
      </c>
      <c r="S2435" s="17">
        <f>(((K2435/60)/60)/24)+DATE(1970,1,1)</f>
        <v>42057.883159722223</v>
      </c>
      <c r="T2435" s="15">
        <f>(((J2435/60)/60)/24)+DATE(1970,1,1)</f>
        <v>42087.841493055559</v>
      </c>
      <c r="U2435" t="b">
        <f>AND(L2435,N2435)</f>
        <v>0</v>
      </c>
    </row>
    <row r="2436" spans="1:21" ht="20" customHeight="1" x14ac:dyDescent="0.35">
      <c r="A2436" s="13">
        <f>F2436/E2436</f>
        <v>2.0833333333333335E-4</v>
      </c>
      <c r="B2436">
        <v>559</v>
      </c>
      <c r="C2436" s="3" t="s">
        <v>560</v>
      </c>
      <c r="D2436" s="3" t="s">
        <v>4669</v>
      </c>
      <c r="E2436" s="5">
        <v>240000</v>
      </c>
      <c r="F2436" s="5">
        <v>50</v>
      </c>
      <c r="G2436" t="s">
        <v>8221</v>
      </c>
      <c r="H2436" t="s">
        <v>8224</v>
      </c>
      <c r="I2436" t="s">
        <v>8246</v>
      </c>
      <c r="J2436">
        <v>1449989260</v>
      </c>
      <c r="K2436">
        <v>1447397260</v>
      </c>
      <c r="L2436" t="b">
        <v>0</v>
      </c>
      <c r="M2436">
        <v>1</v>
      </c>
      <c r="N2436" t="b">
        <v>0</v>
      </c>
      <c r="O2436" t="s">
        <v>8272</v>
      </c>
      <c r="P2436" s="9">
        <f>IFERROR(F2436/M2436,"NULL")</f>
        <v>50</v>
      </c>
      <c r="Q2436" t="str">
        <f>LEFT(O2436,SEARCH("/",O2436,1)-1)</f>
        <v>technology</v>
      </c>
      <c r="R2436" t="str">
        <f>RIGHT(O2436,LEN(O2436)-SEARCH("/",O2436,1))</f>
        <v>web</v>
      </c>
      <c r="S2436" s="17">
        <f>(((K2436/60)/60)/24)+DATE(1970,1,1)</f>
        <v>42321.283101851848</v>
      </c>
      <c r="T2436" s="15">
        <f>(((J2436/60)/60)/24)+DATE(1970,1,1)</f>
        <v>42351.283101851848</v>
      </c>
      <c r="U2436" t="b">
        <f>AND(L2436,N2436)</f>
        <v>0</v>
      </c>
    </row>
    <row r="2437" spans="1:21" ht="20" customHeight="1" x14ac:dyDescent="0.35">
      <c r="A2437" s="13">
        <f>F2437/E2437</f>
        <v>1.2E-4</v>
      </c>
      <c r="B2437">
        <v>560</v>
      </c>
      <c r="C2437" s="3" t="s">
        <v>561</v>
      </c>
      <c r="D2437" s="3" t="s">
        <v>4670</v>
      </c>
      <c r="E2437" s="5">
        <v>100000</v>
      </c>
      <c r="F2437" s="5">
        <v>12</v>
      </c>
      <c r="G2437" t="s">
        <v>8221</v>
      </c>
      <c r="H2437" t="s">
        <v>8229</v>
      </c>
      <c r="I2437" t="s">
        <v>8251</v>
      </c>
      <c r="J2437">
        <v>1418841045</v>
      </c>
      <c r="K2437">
        <v>1416249045</v>
      </c>
      <c r="L2437" t="b">
        <v>0</v>
      </c>
      <c r="M2437">
        <v>3</v>
      </c>
      <c r="N2437" t="b">
        <v>0</v>
      </c>
      <c r="O2437" t="s">
        <v>8272</v>
      </c>
      <c r="P2437" s="9">
        <f>IFERROR(F2437/M2437,"NULL")</f>
        <v>4</v>
      </c>
      <c r="Q2437" t="str">
        <f>LEFT(O2437,SEARCH("/",O2437,1)-1)</f>
        <v>technology</v>
      </c>
      <c r="R2437" t="str">
        <f>RIGHT(O2437,LEN(O2437)-SEARCH("/",O2437,1))</f>
        <v>web</v>
      </c>
      <c r="S2437" s="17">
        <f>(((K2437/60)/60)/24)+DATE(1970,1,1)</f>
        <v>41960.771354166667</v>
      </c>
      <c r="T2437" s="15">
        <f>(((J2437/60)/60)/24)+DATE(1970,1,1)</f>
        <v>41990.771354166667</v>
      </c>
      <c r="U2437" t="b">
        <f>AND(L2437,N2437)</f>
        <v>0</v>
      </c>
    </row>
    <row r="2438" spans="1:21" ht="20" customHeight="1" x14ac:dyDescent="0.35">
      <c r="A2438" s="13">
        <f>F2438/E2438</f>
        <v>3.6666666666666666E-3</v>
      </c>
      <c r="B2438">
        <v>561</v>
      </c>
      <c r="C2438" s="3" t="s">
        <v>562</v>
      </c>
      <c r="D2438" s="3" t="s">
        <v>4671</v>
      </c>
      <c r="E2438" s="5">
        <v>15000</v>
      </c>
      <c r="F2438" s="5">
        <v>55</v>
      </c>
      <c r="G2438" t="s">
        <v>8221</v>
      </c>
      <c r="H2438" t="s">
        <v>8224</v>
      </c>
      <c r="I2438" t="s">
        <v>8246</v>
      </c>
      <c r="J2438">
        <v>1445874513</v>
      </c>
      <c r="K2438">
        <v>1442850513</v>
      </c>
      <c r="L2438" t="b">
        <v>0</v>
      </c>
      <c r="M2438">
        <v>2</v>
      </c>
      <c r="N2438" t="b">
        <v>0</v>
      </c>
      <c r="O2438" t="s">
        <v>8272</v>
      </c>
      <c r="P2438" s="9">
        <f>IFERROR(F2438/M2438,"NULL")</f>
        <v>27.5</v>
      </c>
      <c r="Q2438" t="str">
        <f>LEFT(O2438,SEARCH("/",O2438,1)-1)</f>
        <v>technology</v>
      </c>
      <c r="R2438" t="str">
        <f>RIGHT(O2438,LEN(O2438)-SEARCH("/",O2438,1))</f>
        <v>web</v>
      </c>
      <c r="S2438" s="17">
        <f>(((K2438/60)/60)/24)+DATE(1970,1,1)</f>
        <v>42268.658715277779</v>
      </c>
      <c r="T2438" s="15">
        <f>(((J2438/60)/60)/24)+DATE(1970,1,1)</f>
        <v>42303.658715277779</v>
      </c>
      <c r="U2438" t="b">
        <f>AND(L2438,N2438)</f>
        <v>0</v>
      </c>
    </row>
    <row r="2439" spans="1:21" ht="20" customHeight="1" x14ac:dyDescent="0.35">
      <c r="A2439" s="13">
        <f>F2439/E2439</f>
        <v>0</v>
      </c>
      <c r="B2439">
        <v>562</v>
      </c>
      <c r="C2439" s="3" t="s">
        <v>563</v>
      </c>
      <c r="D2439" s="3" t="s">
        <v>4672</v>
      </c>
      <c r="E2439" s="5">
        <v>50000</v>
      </c>
      <c r="F2439" s="5">
        <v>0</v>
      </c>
      <c r="G2439" t="s">
        <v>8221</v>
      </c>
      <c r="H2439" t="s">
        <v>8233</v>
      </c>
      <c r="I2439" t="s">
        <v>8249</v>
      </c>
      <c r="J2439">
        <v>1482052815</v>
      </c>
      <c r="K2439">
        <v>1479460815</v>
      </c>
      <c r="L2439" t="b">
        <v>0</v>
      </c>
      <c r="M2439">
        <v>0</v>
      </c>
      <c r="N2439" t="b">
        <v>0</v>
      </c>
      <c r="O2439" t="s">
        <v>8272</v>
      </c>
      <c r="P2439" s="9" t="str">
        <f>IFERROR(F2439/M2439,"NULL")</f>
        <v>NULL</v>
      </c>
      <c r="Q2439" t="str">
        <f>LEFT(O2439,SEARCH("/",O2439,1)-1)</f>
        <v>technology</v>
      </c>
      <c r="R2439" t="str">
        <f>RIGHT(O2439,LEN(O2439)-SEARCH("/",O2439,1))</f>
        <v>web</v>
      </c>
      <c r="S2439" s="17">
        <f>(((K2439/60)/60)/24)+DATE(1970,1,1)</f>
        <v>42692.389062500006</v>
      </c>
      <c r="T2439" s="15">
        <f>(((J2439/60)/60)/24)+DATE(1970,1,1)</f>
        <v>42722.389062500006</v>
      </c>
      <c r="U2439" t="b">
        <f>AND(L2439,N2439)</f>
        <v>0</v>
      </c>
    </row>
    <row r="2440" spans="1:21" ht="20" customHeight="1" x14ac:dyDescent="0.35">
      <c r="A2440" s="13">
        <f>F2440/E2440</f>
        <v>9.0666666666666662E-4</v>
      </c>
      <c r="B2440">
        <v>563</v>
      </c>
      <c r="C2440" s="3" t="s">
        <v>564</v>
      </c>
      <c r="D2440" s="3" t="s">
        <v>4673</v>
      </c>
      <c r="E2440" s="5">
        <v>75000</v>
      </c>
      <c r="F2440" s="5">
        <v>68</v>
      </c>
      <c r="G2440" t="s">
        <v>8221</v>
      </c>
      <c r="H2440" t="s">
        <v>8226</v>
      </c>
      <c r="I2440" t="s">
        <v>8248</v>
      </c>
      <c r="J2440">
        <v>1424137247</v>
      </c>
      <c r="K2440">
        <v>1421545247</v>
      </c>
      <c r="L2440" t="b">
        <v>0</v>
      </c>
      <c r="M2440">
        <v>2</v>
      </c>
      <c r="N2440" t="b">
        <v>0</v>
      </c>
      <c r="O2440" t="s">
        <v>8272</v>
      </c>
      <c r="P2440" s="9">
        <f>IFERROR(F2440/M2440,"NULL")</f>
        <v>34</v>
      </c>
      <c r="Q2440" t="str">
        <f>LEFT(O2440,SEARCH("/",O2440,1)-1)</f>
        <v>technology</v>
      </c>
      <c r="R2440" t="str">
        <f>RIGHT(O2440,LEN(O2440)-SEARCH("/",O2440,1))</f>
        <v>web</v>
      </c>
      <c r="S2440" s="17">
        <f>(((K2440/60)/60)/24)+DATE(1970,1,1)</f>
        <v>42022.069988425923</v>
      </c>
      <c r="T2440" s="15">
        <f>(((J2440/60)/60)/24)+DATE(1970,1,1)</f>
        <v>42052.069988425923</v>
      </c>
      <c r="U2440" t="b">
        <f>AND(L2440,N2440)</f>
        <v>0</v>
      </c>
    </row>
    <row r="2441" spans="1:21" ht="20" customHeight="1" x14ac:dyDescent="0.35">
      <c r="A2441" s="13">
        <f>F2441/E2441</f>
        <v>5.5555555555555558E-5</v>
      </c>
      <c r="B2441">
        <v>564</v>
      </c>
      <c r="C2441" s="3" t="s">
        <v>565</v>
      </c>
      <c r="D2441" s="3" t="s">
        <v>4674</v>
      </c>
      <c r="E2441" s="5">
        <v>18000</v>
      </c>
      <c r="F2441" s="5">
        <v>1</v>
      </c>
      <c r="G2441" t="s">
        <v>8221</v>
      </c>
      <c r="H2441" t="s">
        <v>8230</v>
      </c>
      <c r="I2441" t="s">
        <v>8249</v>
      </c>
      <c r="J2441">
        <v>1457822275</v>
      </c>
      <c r="K2441">
        <v>1455230275</v>
      </c>
      <c r="L2441" t="b">
        <v>0</v>
      </c>
      <c r="M2441">
        <v>1</v>
      </c>
      <c r="N2441" t="b">
        <v>0</v>
      </c>
      <c r="O2441" t="s">
        <v>8272</v>
      </c>
      <c r="P2441" s="9">
        <f>IFERROR(F2441/M2441,"NULL")</f>
        <v>1</v>
      </c>
      <c r="Q2441" t="str">
        <f>LEFT(O2441,SEARCH("/",O2441,1)-1)</f>
        <v>technology</v>
      </c>
      <c r="R2441" t="str">
        <f>RIGHT(O2441,LEN(O2441)-SEARCH("/",O2441,1))</f>
        <v>web</v>
      </c>
      <c r="S2441" s="17">
        <f>(((K2441/60)/60)/24)+DATE(1970,1,1)</f>
        <v>42411.942997685182</v>
      </c>
      <c r="T2441" s="15">
        <f>(((J2441/60)/60)/24)+DATE(1970,1,1)</f>
        <v>42441.942997685182</v>
      </c>
      <c r="U2441" t="b">
        <f>AND(L2441,N2441)</f>
        <v>0</v>
      </c>
    </row>
    <row r="2442" spans="1:21" ht="20" customHeight="1" x14ac:dyDescent="0.35">
      <c r="A2442" s="13">
        <f>F2442/E2442</f>
        <v>0</v>
      </c>
      <c r="B2442">
        <v>565</v>
      </c>
      <c r="C2442" s="3" t="s">
        <v>566</v>
      </c>
      <c r="D2442" s="3" t="s">
        <v>4675</v>
      </c>
      <c r="E2442" s="5">
        <v>25000</v>
      </c>
      <c r="F2442" s="5">
        <v>0</v>
      </c>
      <c r="G2442" t="s">
        <v>8221</v>
      </c>
      <c r="H2442" t="s">
        <v>8225</v>
      </c>
      <c r="I2442" t="s">
        <v>8247</v>
      </c>
      <c r="J2442">
        <v>1436554249</v>
      </c>
      <c r="K2442">
        <v>1433962249</v>
      </c>
      <c r="L2442" t="b">
        <v>0</v>
      </c>
      <c r="M2442">
        <v>0</v>
      </c>
      <c r="N2442" t="b">
        <v>0</v>
      </c>
      <c r="O2442" t="s">
        <v>8272</v>
      </c>
      <c r="P2442" s="9" t="str">
        <f>IFERROR(F2442/M2442,"NULL")</f>
        <v>NULL</v>
      </c>
      <c r="Q2442" t="str">
        <f>LEFT(O2442,SEARCH("/",O2442,1)-1)</f>
        <v>technology</v>
      </c>
      <c r="R2442" t="str">
        <f>RIGHT(O2442,LEN(O2442)-SEARCH("/",O2442,1))</f>
        <v>web</v>
      </c>
      <c r="S2442" s="17">
        <f>(((K2442/60)/60)/24)+DATE(1970,1,1)</f>
        <v>42165.785289351858</v>
      </c>
      <c r="T2442" s="15">
        <f>(((J2442/60)/60)/24)+DATE(1970,1,1)</f>
        <v>42195.785289351858</v>
      </c>
      <c r="U2442" t="b">
        <f>AND(L2442,N2442)</f>
        <v>0</v>
      </c>
    </row>
    <row r="2443" spans="1:21" ht="20" customHeight="1" x14ac:dyDescent="0.35">
      <c r="A2443" s="13">
        <f>F2443/E2443</f>
        <v>2.0000000000000001E-4</v>
      </c>
      <c r="B2443">
        <v>566</v>
      </c>
      <c r="C2443" s="3" t="s">
        <v>567</v>
      </c>
      <c r="D2443" s="3" t="s">
        <v>4676</v>
      </c>
      <c r="E2443" s="5">
        <v>5000</v>
      </c>
      <c r="F2443" s="5">
        <v>1</v>
      </c>
      <c r="G2443" t="s">
        <v>8221</v>
      </c>
      <c r="H2443" t="s">
        <v>8224</v>
      </c>
      <c r="I2443" t="s">
        <v>8246</v>
      </c>
      <c r="J2443">
        <v>1468513533</v>
      </c>
      <c r="K2443">
        <v>1465921533</v>
      </c>
      <c r="L2443" t="b">
        <v>0</v>
      </c>
      <c r="M2443">
        <v>1</v>
      </c>
      <c r="N2443" t="b">
        <v>0</v>
      </c>
      <c r="O2443" t="s">
        <v>8272</v>
      </c>
      <c r="P2443" s="9">
        <f>IFERROR(F2443/M2443,"NULL")</f>
        <v>1</v>
      </c>
      <c r="Q2443" t="str">
        <f>LEFT(O2443,SEARCH("/",O2443,1)-1)</f>
        <v>technology</v>
      </c>
      <c r="R2443" t="str">
        <f>RIGHT(O2443,LEN(O2443)-SEARCH("/",O2443,1))</f>
        <v>web</v>
      </c>
      <c r="S2443" s="17">
        <f>(((K2443/60)/60)/24)+DATE(1970,1,1)</f>
        <v>42535.68440972222</v>
      </c>
      <c r="T2443" s="15">
        <f>(((J2443/60)/60)/24)+DATE(1970,1,1)</f>
        <v>42565.68440972222</v>
      </c>
      <c r="U2443" t="b">
        <f>AND(L2443,N2443)</f>
        <v>0</v>
      </c>
    </row>
    <row r="2444" spans="1:21" ht="20" customHeight="1" x14ac:dyDescent="0.35">
      <c r="A2444" s="13">
        <f>F2444/E2444</f>
        <v>0</v>
      </c>
      <c r="B2444">
        <v>567</v>
      </c>
      <c r="C2444" s="3" t="s">
        <v>568</v>
      </c>
      <c r="D2444" s="3" t="s">
        <v>4677</v>
      </c>
      <c r="E2444" s="5">
        <v>10000</v>
      </c>
      <c r="F2444" s="5">
        <v>0</v>
      </c>
      <c r="G2444" t="s">
        <v>8221</v>
      </c>
      <c r="H2444" t="s">
        <v>8224</v>
      </c>
      <c r="I2444" t="s">
        <v>8246</v>
      </c>
      <c r="J2444">
        <v>1420143194</v>
      </c>
      <c r="K2444">
        <v>1417551194</v>
      </c>
      <c r="L2444" t="b">
        <v>0</v>
      </c>
      <c r="M2444">
        <v>0</v>
      </c>
      <c r="N2444" t="b">
        <v>0</v>
      </c>
      <c r="O2444" t="s">
        <v>8272</v>
      </c>
      <c r="P2444" s="9" t="str">
        <f>IFERROR(F2444/M2444,"NULL")</f>
        <v>NULL</v>
      </c>
      <c r="Q2444" t="str">
        <f>LEFT(O2444,SEARCH("/",O2444,1)-1)</f>
        <v>technology</v>
      </c>
      <c r="R2444" t="str">
        <f>RIGHT(O2444,LEN(O2444)-SEARCH("/",O2444,1))</f>
        <v>web</v>
      </c>
      <c r="S2444" s="17">
        <f>(((K2444/60)/60)/24)+DATE(1970,1,1)</f>
        <v>41975.842523148152</v>
      </c>
      <c r="T2444" s="15">
        <f>(((J2444/60)/60)/24)+DATE(1970,1,1)</f>
        <v>42005.842523148152</v>
      </c>
      <c r="U2444" t="b">
        <f>AND(L2444,N2444)</f>
        <v>0</v>
      </c>
    </row>
    <row r="2445" spans="1:21" ht="20" customHeight="1" x14ac:dyDescent="0.35">
      <c r="A2445" s="13">
        <f>F2445/E2445</f>
        <v>0.01</v>
      </c>
      <c r="B2445">
        <v>568</v>
      </c>
      <c r="C2445" s="3" t="s">
        <v>569</v>
      </c>
      <c r="D2445" s="3" t="s">
        <v>4678</v>
      </c>
      <c r="E2445" s="5">
        <v>24500</v>
      </c>
      <c r="F2445" s="5">
        <v>245</v>
      </c>
      <c r="G2445" t="s">
        <v>8221</v>
      </c>
      <c r="H2445" t="s">
        <v>8228</v>
      </c>
      <c r="I2445" t="s">
        <v>8250</v>
      </c>
      <c r="J2445">
        <v>1452942000</v>
      </c>
      <c r="K2445">
        <v>1449785223</v>
      </c>
      <c r="L2445" t="b">
        <v>0</v>
      </c>
      <c r="M2445">
        <v>5</v>
      </c>
      <c r="N2445" t="b">
        <v>0</v>
      </c>
      <c r="O2445" t="s">
        <v>8272</v>
      </c>
      <c r="P2445" s="9">
        <f>IFERROR(F2445/M2445,"NULL")</f>
        <v>49</v>
      </c>
      <c r="Q2445" t="str">
        <f>LEFT(O2445,SEARCH("/",O2445,1)-1)</f>
        <v>technology</v>
      </c>
      <c r="R2445" t="str">
        <f>RIGHT(O2445,LEN(O2445)-SEARCH("/",O2445,1))</f>
        <v>web</v>
      </c>
      <c r="S2445" s="17">
        <f>(((K2445/60)/60)/24)+DATE(1970,1,1)</f>
        <v>42348.9215625</v>
      </c>
      <c r="T2445" s="15">
        <f>(((J2445/60)/60)/24)+DATE(1970,1,1)</f>
        <v>42385.458333333328</v>
      </c>
      <c r="U2445" t="b">
        <f>AND(L2445,N2445)</f>
        <v>0</v>
      </c>
    </row>
    <row r="2446" spans="1:21" ht="20" customHeight="1" x14ac:dyDescent="0.35">
      <c r="A2446" s="13">
        <f>F2446/E2446</f>
        <v>8.0000000000000002E-3</v>
      </c>
      <c r="B2446">
        <v>569</v>
      </c>
      <c r="C2446" s="3" t="s">
        <v>570</v>
      </c>
      <c r="D2446" s="3" t="s">
        <v>4679</v>
      </c>
      <c r="E2446" s="5">
        <v>2500</v>
      </c>
      <c r="F2446" s="5">
        <v>20</v>
      </c>
      <c r="G2446" t="s">
        <v>8221</v>
      </c>
      <c r="H2446" t="s">
        <v>8229</v>
      </c>
      <c r="I2446" t="s">
        <v>8251</v>
      </c>
      <c r="J2446">
        <v>1451679612</v>
      </c>
      <c r="K2446">
        <v>1449087612</v>
      </c>
      <c r="L2446" t="b">
        <v>0</v>
      </c>
      <c r="M2446">
        <v>1</v>
      </c>
      <c r="N2446" t="b">
        <v>0</v>
      </c>
      <c r="O2446" t="s">
        <v>8272</v>
      </c>
      <c r="P2446" s="9">
        <f>IFERROR(F2446/M2446,"NULL")</f>
        <v>20</v>
      </c>
      <c r="Q2446" t="str">
        <f>LEFT(O2446,SEARCH("/",O2446,1)-1)</f>
        <v>technology</v>
      </c>
      <c r="R2446" t="str">
        <f>RIGHT(O2446,LEN(O2446)-SEARCH("/",O2446,1))</f>
        <v>web</v>
      </c>
      <c r="S2446" s="17">
        <f>(((K2446/60)/60)/24)+DATE(1970,1,1)</f>
        <v>42340.847361111111</v>
      </c>
      <c r="T2446" s="15">
        <f>(((J2446/60)/60)/24)+DATE(1970,1,1)</f>
        <v>42370.847361111111</v>
      </c>
      <c r="U2446" t="b">
        <f>AND(L2446,N2446)</f>
        <v>0</v>
      </c>
    </row>
    <row r="2447" spans="1:21" ht="20" customHeight="1" x14ac:dyDescent="0.35">
      <c r="A2447" s="13">
        <f>F2447/E2447</f>
        <v>1.6705882352941177E-3</v>
      </c>
      <c r="B2447">
        <v>570</v>
      </c>
      <c r="C2447" s="3" t="s">
        <v>571</v>
      </c>
      <c r="D2447" s="3" t="s">
        <v>4680</v>
      </c>
      <c r="E2447" s="5">
        <v>85000</v>
      </c>
      <c r="F2447" s="5">
        <v>142</v>
      </c>
      <c r="G2447" t="s">
        <v>8221</v>
      </c>
      <c r="H2447" t="s">
        <v>8224</v>
      </c>
      <c r="I2447" t="s">
        <v>8246</v>
      </c>
      <c r="J2447">
        <v>1455822569</v>
      </c>
      <c r="K2447">
        <v>1453230569</v>
      </c>
      <c r="L2447" t="b">
        <v>0</v>
      </c>
      <c r="M2447">
        <v>1</v>
      </c>
      <c r="N2447" t="b">
        <v>0</v>
      </c>
      <c r="O2447" t="s">
        <v>8272</v>
      </c>
      <c r="P2447" s="9">
        <f>IFERROR(F2447/M2447,"NULL")</f>
        <v>142</v>
      </c>
      <c r="Q2447" t="str">
        <f>LEFT(O2447,SEARCH("/",O2447,1)-1)</f>
        <v>technology</v>
      </c>
      <c r="R2447" t="str">
        <f>RIGHT(O2447,LEN(O2447)-SEARCH("/",O2447,1))</f>
        <v>web</v>
      </c>
      <c r="S2447" s="17">
        <f>(((K2447/60)/60)/24)+DATE(1970,1,1)</f>
        <v>42388.798252314817</v>
      </c>
      <c r="T2447" s="15">
        <f>(((J2447/60)/60)/24)+DATE(1970,1,1)</f>
        <v>42418.798252314817</v>
      </c>
      <c r="U2447" t="b">
        <f>AND(L2447,N2447)</f>
        <v>0</v>
      </c>
    </row>
    <row r="2448" spans="1:21" ht="20" customHeight="1" x14ac:dyDescent="0.35">
      <c r="A2448" s="13">
        <f>F2448/E2448</f>
        <v>4.2399999999999998E-3</v>
      </c>
      <c r="B2448">
        <v>571</v>
      </c>
      <c r="C2448" s="3" t="s">
        <v>572</v>
      </c>
      <c r="D2448" s="3" t="s">
        <v>4681</v>
      </c>
      <c r="E2448" s="5">
        <v>25000</v>
      </c>
      <c r="F2448" s="5">
        <v>106</v>
      </c>
      <c r="G2448" t="s">
        <v>8221</v>
      </c>
      <c r="H2448" t="s">
        <v>8224</v>
      </c>
      <c r="I2448" t="s">
        <v>8246</v>
      </c>
      <c r="J2448">
        <v>1437969540</v>
      </c>
      <c r="K2448">
        <v>1436297723</v>
      </c>
      <c r="L2448" t="b">
        <v>0</v>
      </c>
      <c r="M2448">
        <v>2</v>
      </c>
      <c r="N2448" t="b">
        <v>0</v>
      </c>
      <c r="O2448" t="s">
        <v>8272</v>
      </c>
      <c r="P2448" s="9">
        <f>IFERROR(F2448/M2448,"NULL")</f>
        <v>53</v>
      </c>
      <c r="Q2448" t="str">
        <f>LEFT(O2448,SEARCH("/",O2448,1)-1)</f>
        <v>technology</v>
      </c>
      <c r="R2448" t="str">
        <f>RIGHT(O2448,LEN(O2448)-SEARCH("/",O2448,1))</f>
        <v>web</v>
      </c>
      <c r="S2448" s="17">
        <f>(((K2448/60)/60)/24)+DATE(1970,1,1)</f>
        <v>42192.816238425927</v>
      </c>
      <c r="T2448" s="15">
        <f>(((J2448/60)/60)/24)+DATE(1970,1,1)</f>
        <v>42212.165972222225</v>
      </c>
      <c r="U2448" t="b">
        <f>AND(L2448,N2448)</f>
        <v>0</v>
      </c>
    </row>
    <row r="2449" spans="1:21" ht="20" customHeight="1" x14ac:dyDescent="0.35">
      <c r="A2449" s="13">
        <f>F2449/E2449</f>
        <v>0</v>
      </c>
      <c r="B2449">
        <v>572</v>
      </c>
      <c r="C2449" s="3" t="s">
        <v>573</v>
      </c>
      <c r="D2449" s="3" t="s">
        <v>4682</v>
      </c>
      <c r="E2449" s="5">
        <v>2500</v>
      </c>
      <c r="F2449" s="5">
        <v>0</v>
      </c>
      <c r="G2449" t="s">
        <v>8221</v>
      </c>
      <c r="H2449" t="s">
        <v>8224</v>
      </c>
      <c r="I2449" t="s">
        <v>8246</v>
      </c>
      <c r="J2449">
        <v>1446660688</v>
      </c>
      <c r="K2449">
        <v>1444065088</v>
      </c>
      <c r="L2449" t="b">
        <v>0</v>
      </c>
      <c r="M2449">
        <v>0</v>
      </c>
      <c r="N2449" t="b">
        <v>0</v>
      </c>
      <c r="O2449" t="s">
        <v>8272</v>
      </c>
      <c r="P2449" s="9" t="str">
        <f>IFERROR(F2449/M2449,"NULL")</f>
        <v>NULL</v>
      </c>
      <c r="Q2449" t="str">
        <f>LEFT(O2449,SEARCH("/",O2449,1)-1)</f>
        <v>technology</v>
      </c>
      <c r="R2449" t="str">
        <f>RIGHT(O2449,LEN(O2449)-SEARCH("/",O2449,1))</f>
        <v>web</v>
      </c>
      <c r="S2449" s="17">
        <f>(((K2449/60)/60)/24)+DATE(1970,1,1)</f>
        <v>42282.71629629629</v>
      </c>
      <c r="T2449" s="15">
        <f>(((J2449/60)/60)/24)+DATE(1970,1,1)</f>
        <v>42312.757962962962</v>
      </c>
      <c r="U2449" t="b">
        <f>AND(L2449,N2449)</f>
        <v>0</v>
      </c>
    </row>
    <row r="2450" spans="1:21" ht="20" customHeight="1" x14ac:dyDescent="0.35">
      <c r="A2450" s="13">
        <f>F2450/E2450</f>
        <v>3.892538925389254E-3</v>
      </c>
      <c r="B2450">
        <v>573</v>
      </c>
      <c r="C2450" s="3" t="s">
        <v>574</v>
      </c>
      <c r="D2450" s="3" t="s">
        <v>4683</v>
      </c>
      <c r="E2450" s="5">
        <v>88888</v>
      </c>
      <c r="F2450" s="5">
        <v>346</v>
      </c>
      <c r="G2450" t="s">
        <v>8221</v>
      </c>
      <c r="H2450" t="s">
        <v>8224</v>
      </c>
      <c r="I2450" t="s">
        <v>8246</v>
      </c>
      <c r="J2450">
        <v>1421543520</v>
      </c>
      <c r="K2450">
        <v>1416445931</v>
      </c>
      <c r="L2450" t="b">
        <v>0</v>
      </c>
      <c r="M2450">
        <v>9</v>
      </c>
      <c r="N2450" t="b">
        <v>0</v>
      </c>
      <c r="O2450" t="s">
        <v>8272</v>
      </c>
      <c r="P2450" s="9">
        <f>IFERROR(F2450/M2450,"NULL")</f>
        <v>38.444444444444443</v>
      </c>
      <c r="Q2450" t="str">
        <f>LEFT(O2450,SEARCH("/",O2450,1)-1)</f>
        <v>technology</v>
      </c>
      <c r="R2450" t="str">
        <f>RIGHT(O2450,LEN(O2450)-SEARCH("/",O2450,1))</f>
        <v>web</v>
      </c>
      <c r="S2450" s="17">
        <f>(((K2450/60)/60)/24)+DATE(1970,1,1)</f>
        <v>41963.050127314811</v>
      </c>
      <c r="T2450" s="15">
        <f>(((J2450/60)/60)/24)+DATE(1970,1,1)</f>
        <v>42022.05</v>
      </c>
      <c r="U2450" t="b">
        <f>AND(L2450,N2450)</f>
        <v>0</v>
      </c>
    </row>
    <row r="2451" spans="1:21" ht="20" customHeight="1" x14ac:dyDescent="0.35">
      <c r="A2451" s="13">
        <f>F2451/E2451</f>
        <v>7.1556350626118068E-3</v>
      </c>
      <c r="B2451">
        <v>574</v>
      </c>
      <c r="C2451" s="3" t="s">
        <v>575</v>
      </c>
      <c r="D2451" s="3" t="s">
        <v>4684</v>
      </c>
      <c r="E2451" s="5">
        <v>11180</v>
      </c>
      <c r="F2451" s="5">
        <v>80</v>
      </c>
      <c r="G2451" t="s">
        <v>8221</v>
      </c>
      <c r="H2451" t="s">
        <v>8225</v>
      </c>
      <c r="I2451" t="s">
        <v>8247</v>
      </c>
      <c r="J2451">
        <v>1476873507</v>
      </c>
      <c r="K2451">
        <v>1474281507</v>
      </c>
      <c r="L2451" t="b">
        <v>0</v>
      </c>
      <c r="M2451">
        <v>4</v>
      </c>
      <c r="N2451" t="b">
        <v>0</v>
      </c>
      <c r="O2451" t="s">
        <v>8272</v>
      </c>
      <c r="P2451" s="9">
        <f>IFERROR(F2451/M2451,"NULL")</f>
        <v>20</v>
      </c>
      <c r="Q2451" t="str">
        <f>LEFT(O2451,SEARCH("/",O2451,1)-1)</f>
        <v>technology</v>
      </c>
      <c r="R2451" t="str">
        <f>RIGHT(O2451,LEN(O2451)-SEARCH("/",O2451,1))</f>
        <v>web</v>
      </c>
      <c r="S2451" s="17">
        <f>(((K2451/60)/60)/24)+DATE(1970,1,1)</f>
        <v>42632.443368055552</v>
      </c>
      <c r="T2451" s="15">
        <f>(((J2451/60)/60)/24)+DATE(1970,1,1)</f>
        <v>42662.443368055552</v>
      </c>
      <c r="U2451" t="b">
        <f>AND(L2451,N2451)</f>
        <v>0</v>
      </c>
    </row>
    <row r="2452" spans="1:21" ht="20" customHeight="1" x14ac:dyDescent="0.35">
      <c r="A2452" s="13">
        <f>F2452/E2452</f>
        <v>4.3166666666666666E-3</v>
      </c>
      <c r="B2452">
        <v>575</v>
      </c>
      <c r="C2452" s="3" t="s">
        <v>576</v>
      </c>
      <c r="D2452" s="3" t="s">
        <v>4685</v>
      </c>
      <c r="E2452" s="5">
        <v>60000</v>
      </c>
      <c r="F2452" s="5">
        <v>259</v>
      </c>
      <c r="G2452" t="s">
        <v>8221</v>
      </c>
      <c r="H2452" t="s">
        <v>8236</v>
      </c>
      <c r="I2452" t="s">
        <v>8249</v>
      </c>
      <c r="J2452">
        <v>1434213443</v>
      </c>
      <c r="K2452">
        <v>1431621443</v>
      </c>
      <c r="L2452" t="b">
        <v>0</v>
      </c>
      <c r="M2452">
        <v>4</v>
      </c>
      <c r="N2452" t="b">
        <v>0</v>
      </c>
      <c r="O2452" t="s">
        <v>8272</v>
      </c>
      <c r="P2452" s="9">
        <f>IFERROR(F2452/M2452,"NULL")</f>
        <v>64.75</v>
      </c>
      <c r="Q2452" t="str">
        <f>LEFT(O2452,SEARCH("/",O2452,1)-1)</f>
        <v>technology</v>
      </c>
      <c r="R2452" t="str">
        <f>RIGHT(O2452,LEN(O2452)-SEARCH("/",O2452,1))</f>
        <v>web</v>
      </c>
      <c r="S2452" s="17">
        <f>(((K2452/60)/60)/24)+DATE(1970,1,1)</f>
        <v>42138.692627314813</v>
      </c>
      <c r="T2452" s="15">
        <f>(((J2452/60)/60)/24)+DATE(1970,1,1)</f>
        <v>42168.692627314813</v>
      </c>
      <c r="U2452" t="b">
        <f>AND(L2452,N2452)</f>
        <v>0</v>
      </c>
    </row>
    <row r="2453" spans="1:21" ht="20" customHeight="1" x14ac:dyDescent="0.35">
      <c r="A2453" s="13">
        <f>F2453/E2453</f>
        <v>1.2500000000000001E-5</v>
      </c>
      <c r="B2453">
        <v>576</v>
      </c>
      <c r="C2453" s="3" t="s">
        <v>577</v>
      </c>
      <c r="D2453" s="3" t="s">
        <v>4686</v>
      </c>
      <c r="E2453" s="5">
        <v>80000</v>
      </c>
      <c r="F2453" s="5">
        <v>1</v>
      </c>
      <c r="G2453" t="s">
        <v>8221</v>
      </c>
      <c r="H2453" t="s">
        <v>8224</v>
      </c>
      <c r="I2453" t="s">
        <v>8246</v>
      </c>
      <c r="J2453">
        <v>1427537952</v>
      </c>
      <c r="K2453">
        <v>1422357552</v>
      </c>
      <c r="L2453" t="b">
        <v>0</v>
      </c>
      <c r="M2453">
        <v>1</v>
      </c>
      <c r="N2453" t="b">
        <v>0</v>
      </c>
      <c r="O2453" t="s">
        <v>8272</v>
      </c>
      <c r="P2453" s="9">
        <f>IFERROR(F2453/M2453,"NULL")</f>
        <v>1</v>
      </c>
      <c r="Q2453" t="str">
        <f>LEFT(O2453,SEARCH("/",O2453,1)-1)</f>
        <v>technology</v>
      </c>
      <c r="R2453" t="str">
        <f>RIGHT(O2453,LEN(O2453)-SEARCH("/",O2453,1))</f>
        <v>web</v>
      </c>
      <c r="S2453" s="17">
        <f>(((K2453/60)/60)/24)+DATE(1970,1,1)</f>
        <v>42031.471666666665</v>
      </c>
      <c r="T2453" s="15">
        <f>(((J2453/60)/60)/24)+DATE(1970,1,1)</f>
        <v>42091.43</v>
      </c>
      <c r="U2453" t="b">
        <f>AND(L2453,N2453)</f>
        <v>0</v>
      </c>
    </row>
    <row r="2454" spans="1:21" ht="20" customHeight="1" x14ac:dyDescent="0.35">
      <c r="A2454" s="13">
        <f>F2454/E2454</f>
        <v>2E-3</v>
      </c>
      <c r="B2454">
        <v>577</v>
      </c>
      <c r="C2454" s="3" t="s">
        <v>578</v>
      </c>
      <c r="D2454" s="3" t="s">
        <v>4687</v>
      </c>
      <c r="E2454" s="5">
        <v>5000</v>
      </c>
      <c r="F2454" s="5">
        <v>10</v>
      </c>
      <c r="G2454" t="s">
        <v>8221</v>
      </c>
      <c r="H2454" t="s">
        <v>8224</v>
      </c>
      <c r="I2454" t="s">
        <v>8246</v>
      </c>
      <c r="J2454">
        <v>1463753302</v>
      </c>
      <c r="K2454">
        <v>1458569302</v>
      </c>
      <c r="L2454" t="b">
        <v>0</v>
      </c>
      <c r="M2454">
        <v>1</v>
      </c>
      <c r="N2454" t="b">
        <v>0</v>
      </c>
      <c r="O2454" t="s">
        <v>8272</v>
      </c>
      <c r="P2454" s="9">
        <f>IFERROR(F2454/M2454,"NULL")</f>
        <v>10</v>
      </c>
      <c r="Q2454" t="str">
        <f>LEFT(O2454,SEARCH("/",O2454,1)-1)</f>
        <v>technology</v>
      </c>
      <c r="R2454" t="str">
        <f>RIGHT(O2454,LEN(O2454)-SEARCH("/",O2454,1))</f>
        <v>web</v>
      </c>
      <c r="S2454" s="17">
        <f>(((K2454/60)/60)/24)+DATE(1970,1,1)</f>
        <v>42450.589143518519</v>
      </c>
      <c r="T2454" s="15">
        <f>(((J2454/60)/60)/24)+DATE(1970,1,1)</f>
        <v>42510.589143518519</v>
      </c>
      <c r="U2454" t="b">
        <f>AND(L2454,N2454)</f>
        <v>0</v>
      </c>
    </row>
    <row r="2455" spans="1:21" ht="20" customHeight="1" x14ac:dyDescent="0.35">
      <c r="A2455" s="13">
        <f>F2455/E2455</f>
        <v>1.12E-4</v>
      </c>
      <c r="B2455">
        <v>578</v>
      </c>
      <c r="C2455" s="3" t="s">
        <v>579</v>
      </c>
      <c r="D2455" s="3" t="s">
        <v>4688</v>
      </c>
      <c r="E2455" s="5">
        <v>125000</v>
      </c>
      <c r="F2455" s="5">
        <v>14</v>
      </c>
      <c r="G2455" t="s">
        <v>8221</v>
      </c>
      <c r="H2455" t="s">
        <v>8225</v>
      </c>
      <c r="I2455" t="s">
        <v>8247</v>
      </c>
      <c r="J2455">
        <v>1441633993</v>
      </c>
      <c r="K2455">
        <v>1439560393</v>
      </c>
      <c r="L2455" t="b">
        <v>0</v>
      </c>
      <c r="M2455">
        <v>7</v>
      </c>
      <c r="N2455" t="b">
        <v>0</v>
      </c>
      <c r="O2455" t="s">
        <v>8272</v>
      </c>
      <c r="P2455" s="9">
        <f>IFERROR(F2455/M2455,"NULL")</f>
        <v>2</v>
      </c>
      <c r="Q2455" t="str">
        <f>LEFT(O2455,SEARCH("/",O2455,1)-1)</f>
        <v>technology</v>
      </c>
      <c r="R2455" t="str">
        <f>RIGHT(O2455,LEN(O2455)-SEARCH("/",O2455,1))</f>
        <v>web</v>
      </c>
      <c r="S2455" s="17">
        <f>(((K2455/60)/60)/24)+DATE(1970,1,1)</f>
        <v>42230.578622685185</v>
      </c>
      <c r="T2455" s="15">
        <f>(((J2455/60)/60)/24)+DATE(1970,1,1)</f>
        <v>42254.578622685185</v>
      </c>
      <c r="U2455" t="b">
        <f>AND(L2455,N2455)</f>
        <v>0</v>
      </c>
    </row>
    <row r="2456" spans="1:21" ht="20" customHeight="1" x14ac:dyDescent="0.35">
      <c r="A2456" s="13">
        <f>F2456/E2456</f>
        <v>1.4583333333333334E-2</v>
      </c>
      <c r="B2456">
        <v>579</v>
      </c>
      <c r="C2456" s="3" t="s">
        <v>580</v>
      </c>
      <c r="D2456" s="3" t="s">
        <v>4689</v>
      </c>
      <c r="E2456" s="5">
        <v>12000</v>
      </c>
      <c r="F2456" s="5">
        <v>175</v>
      </c>
      <c r="G2456" t="s">
        <v>8221</v>
      </c>
      <c r="H2456" t="s">
        <v>8224</v>
      </c>
      <c r="I2456" t="s">
        <v>8246</v>
      </c>
      <c r="J2456">
        <v>1419539223</v>
      </c>
      <c r="K2456">
        <v>1416947223</v>
      </c>
      <c r="L2456" t="b">
        <v>0</v>
      </c>
      <c r="M2456">
        <v>5</v>
      </c>
      <c r="N2456" t="b">
        <v>0</v>
      </c>
      <c r="O2456" t="s">
        <v>8272</v>
      </c>
      <c r="P2456" s="9">
        <f>IFERROR(F2456/M2456,"NULL")</f>
        <v>35</v>
      </c>
      <c r="Q2456" t="str">
        <f>LEFT(O2456,SEARCH("/",O2456,1)-1)</f>
        <v>technology</v>
      </c>
      <c r="R2456" t="str">
        <f>RIGHT(O2456,LEN(O2456)-SEARCH("/",O2456,1))</f>
        <v>web</v>
      </c>
      <c r="S2456" s="17">
        <f>(((K2456/60)/60)/24)+DATE(1970,1,1)</f>
        <v>41968.852118055554</v>
      </c>
      <c r="T2456" s="15">
        <f>(((J2456/60)/60)/24)+DATE(1970,1,1)</f>
        <v>41998.852118055554</v>
      </c>
      <c r="U2456" t="b">
        <f>AND(L2456,N2456)</f>
        <v>0</v>
      </c>
    </row>
    <row r="2457" spans="1:21" ht="20" customHeight="1" x14ac:dyDescent="0.35">
      <c r="A2457" s="13">
        <f>F2457/E2457</f>
        <v>3.3333333333333332E-4</v>
      </c>
      <c r="B2457">
        <v>580</v>
      </c>
      <c r="C2457" s="3" t="s">
        <v>581</v>
      </c>
      <c r="D2457" s="3" t="s">
        <v>4690</v>
      </c>
      <c r="E2457" s="5">
        <v>3000</v>
      </c>
      <c r="F2457" s="5">
        <v>1</v>
      </c>
      <c r="G2457" t="s">
        <v>8221</v>
      </c>
      <c r="H2457" t="s">
        <v>8224</v>
      </c>
      <c r="I2457" t="s">
        <v>8246</v>
      </c>
      <c r="J2457">
        <v>1474580867</v>
      </c>
      <c r="K2457">
        <v>1471988867</v>
      </c>
      <c r="L2457" t="b">
        <v>0</v>
      </c>
      <c r="M2457">
        <v>1</v>
      </c>
      <c r="N2457" t="b">
        <v>0</v>
      </c>
      <c r="O2457" t="s">
        <v>8272</v>
      </c>
      <c r="P2457" s="9">
        <f>IFERROR(F2457/M2457,"NULL")</f>
        <v>1</v>
      </c>
      <c r="Q2457" t="str">
        <f>LEFT(O2457,SEARCH("/",O2457,1)-1)</f>
        <v>technology</v>
      </c>
      <c r="R2457" t="str">
        <f>RIGHT(O2457,LEN(O2457)-SEARCH("/",O2457,1))</f>
        <v>web</v>
      </c>
      <c r="S2457" s="17">
        <f>(((K2457/60)/60)/24)+DATE(1970,1,1)</f>
        <v>42605.908182870371</v>
      </c>
      <c r="T2457" s="15">
        <f>(((J2457/60)/60)/24)+DATE(1970,1,1)</f>
        <v>42635.908182870371</v>
      </c>
      <c r="U2457" t="b">
        <f>AND(L2457,N2457)</f>
        <v>0</v>
      </c>
    </row>
    <row r="2458" spans="1:21" ht="20" customHeight="1" x14ac:dyDescent="0.35">
      <c r="A2458" s="13">
        <f>F2458/E2458</f>
        <v>0</v>
      </c>
      <c r="B2458">
        <v>581</v>
      </c>
      <c r="C2458" s="3" t="s">
        <v>582</v>
      </c>
      <c r="D2458" s="3" t="s">
        <v>4691</v>
      </c>
      <c r="E2458" s="5">
        <v>400</v>
      </c>
      <c r="F2458" s="5">
        <v>0</v>
      </c>
      <c r="G2458" t="s">
        <v>8221</v>
      </c>
      <c r="H2458" t="s">
        <v>8224</v>
      </c>
      <c r="I2458" t="s">
        <v>8246</v>
      </c>
      <c r="J2458">
        <v>1438474704</v>
      </c>
      <c r="K2458">
        <v>1435882704</v>
      </c>
      <c r="L2458" t="b">
        <v>0</v>
      </c>
      <c r="M2458">
        <v>0</v>
      </c>
      <c r="N2458" t="b">
        <v>0</v>
      </c>
      <c r="O2458" t="s">
        <v>8272</v>
      </c>
      <c r="P2458" s="9" t="str">
        <f>IFERROR(F2458/M2458,"NULL")</f>
        <v>NULL</v>
      </c>
      <c r="Q2458" t="str">
        <f>LEFT(O2458,SEARCH("/",O2458,1)-1)</f>
        <v>technology</v>
      </c>
      <c r="R2458" t="str">
        <f>RIGHT(O2458,LEN(O2458)-SEARCH("/",O2458,1))</f>
        <v>web</v>
      </c>
      <c r="S2458" s="17">
        <f>(((K2458/60)/60)/24)+DATE(1970,1,1)</f>
        <v>42188.012777777782</v>
      </c>
      <c r="T2458" s="15">
        <f>(((J2458/60)/60)/24)+DATE(1970,1,1)</f>
        <v>42218.012777777782</v>
      </c>
      <c r="U2458" t="b">
        <f>AND(L2458,N2458)</f>
        <v>0</v>
      </c>
    </row>
    <row r="2459" spans="1:21" ht="20" customHeight="1" x14ac:dyDescent="0.35">
      <c r="A2459" s="13">
        <f>F2459/E2459</f>
        <v>0</v>
      </c>
      <c r="B2459">
        <v>582</v>
      </c>
      <c r="C2459" s="3" t="s">
        <v>583</v>
      </c>
      <c r="D2459" s="3" t="s">
        <v>4692</v>
      </c>
      <c r="E2459" s="5">
        <v>100000</v>
      </c>
      <c r="F2459" s="5">
        <v>0</v>
      </c>
      <c r="G2459" t="s">
        <v>8221</v>
      </c>
      <c r="H2459" t="s">
        <v>8224</v>
      </c>
      <c r="I2459" t="s">
        <v>8246</v>
      </c>
      <c r="J2459">
        <v>1426442400</v>
      </c>
      <c r="K2459">
        <v>1424454319</v>
      </c>
      <c r="L2459" t="b">
        <v>0</v>
      </c>
      <c r="M2459">
        <v>0</v>
      </c>
      <c r="N2459" t="b">
        <v>0</v>
      </c>
      <c r="O2459" t="s">
        <v>8272</v>
      </c>
      <c r="P2459" s="9" t="str">
        <f>IFERROR(F2459/M2459,"NULL")</f>
        <v>NULL</v>
      </c>
      <c r="Q2459" t="str">
        <f>LEFT(O2459,SEARCH("/",O2459,1)-1)</f>
        <v>technology</v>
      </c>
      <c r="R2459" t="str">
        <f>RIGHT(O2459,LEN(O2459)-SEARCH("/",O2459,1))</f>
        <v>web</v>
      </c>
      <c r="S2459" s="17">
        <f>(((K2459/60)/60)/24)+DATE(1970,1,1)</f>
        <v>42055.739803240736</v>
      </c>
      <c r="T2459" s="15">
        <f>(((J2459/60)/60)/24)+DATE(1970,1,1)</f>
        <v>42078.75</v>
      </c>
      <c r="U2459" t="b">
        <f>AND(L2459,N2459)</f>
        <v>0</v>
      </c>
    </row>
    <row r="2460" spans="1:21" ht="20" customHeight="1" x14ac:dyDescent="0.35">
      <c r="A2460" s="13">
        <f>F2460/E2460</f>
        <v>1.1111111111111112E-4</v>
      </c>
      <c r="B2460">
        <v>583</v>
      </c>
      <c r="C2460" s="3" t="s">
        <v>584</v>
      </c>
      <c r="D2460" s="3" t="s">
        <v>4693</v>
      </c>
      <c r="E2460" s="5">
        <v>9000</v>
      </c>
      <c r="F2460" s="5">
        <v>1</v>
      </c>
      <c r="G2460" t="s">
        <v>8221</v>
      </c>
      <c r="H2460" t="s">
        <v>8224</v>
      </c>
      <c r="I2460" t="s">
        <v>8246</v>
      </c>
      <c r="J2460">
        <v>1426800687</v>
      </c>
      <c r="K2460">
        <v>1424212287</v>
      </c>
      <c r="L2460" t="b">
        <v>0</v>
      </c>
      <c r="M2460">
        <v>1</v>
      </c>
      <c r="N2460" t="b">
        <v>0</v>
      </c>
      <c r="O2460" t="s">
        <v>8272</v>
      </c>
      <c r="P2460" s="9">
        <f>IFERROR(F2460/M2460,"NULL")</f>
        <v>1</v>
      </c>
      <c r="Q2460" t="str">
        <f>LEFT(O2460,SEARCH("/",O2460,1)-1)</f>
        <v>technology</v>
      </c>
      <c r="R2460" t="str">
        <f>RIGHT(O2460,LEN(O2460)-SEARCH("/",O2460,1))</f>
        <v>web</v>
      </c>
      <c r="S2460" s="17">
        <f>(((K2460/60)/60)/24)+DATE(1970,1,1)</f>
        <v>42052.93850694444</v>
      </c>
      <c r="T2460" s="15">
        <f>(((J2460/60)/60)/24)+DATE(1970,1,1)</f>
        <v>42082.896840277783</v>
      </c>
      <c r="U2460" t="b">
        <f>AND(L2460,N2460)</f>
        <v>0</v>
      </c>
    </row>
    <row r="2461" spans="1:21" ht="20" customHeight="1" x14ac:dyDescent="0.35">
      <c r="A2461" s="13">
        <f>F2461/E2461</f>
        <v>0.01</v>
      </c>
      <c r="B2461">
        <v>584</v>
      </c>
      <c r="C2461" s="3" t="s">
        <v>585</v>
      </c>
      <c r="D2461" s="3" t="s">
        <v>4694</v>
      </c>
      <c r="E2461" s="5">
        <v>1000</v>
      </c>
      <c r="F2461" s="5">
        <v>10</v>
      </c>
      <c r="G2461" t="s">
        <v>8221</v>
      </c>
      <c r="H2461" t="s">
        <v>8224</v>
      </c>
      <c r="I2461" t="s">
        <v>8246</v>
      </c>
      <c r="J2461">
        <v>1426522316</v>
      </c>
      <c r="K2461">
        <v>1423933916</v>
      </c>
      <c r="L2461" t="b">
        <v>0</v>
      </c>
      <c r="M2461">
        <v>2</v>
      </c>
      <c r="N2461" t="b">
        <v>0</v>
      </c>
      <c r="O2461" t="s">
        <v>8272</v>
      </c>
      <c r="P2461" s="9">
        <f>IFERROR(F2461/M2461,"NULL")</f>
        <v>5</v>
      </c>
      <c r="Q2461" t="str">
        <f>LEFT(O2461,SEARCH("/",O2461,1)-1)</f>
        <v>technology</v>
      </c>
      <c r="R2461" t="str">
        <f>RIGHT(O2461,LEN(O2461)-SEARCH("/",O2461,1))</f>
        <v>web</v>
      </c>
      <c r="S2461" s="17">
        <f>(((K2461/60)/60)/24)+DATE(1970,1,1)</f>
        <v>42049.716620370367</v>
      </c>
      <c r="T2461" s="15">
        <f>(((J2461/60)/60)/24)+DATE(1970,1,1)</f>
        <v>42079.674953703703</v>
      </c>
      <c r="U2461" t="b">
        <f>AND(L2461,N2461)</f>
        <v>0</v>
      </c>
    </row>
    <row r="2462" spans="1:21" ht="20" customHeight="1" x14ac:dyDescent="0.35">
      <c r="A2462" s="13">
        <f>F2462/E2462</f>
        <v>0</v>
      </c>
      <c r="B2462">
        <v>585</v>
      </c>
      <c r="C2462" s="3" t="s">
        <v>586</v>
      </c>
      <c r="D2462" s="3" t="s">
        <v>4695</v>
      </c>
      <c r="E2462" s="5">
        <v>9000</v>
      </c>
      <c r="F2462" s="5">
        <v>0</v>
      </c>
      <c r="G2462" t="s">
        <v>8221</v>
      </c>
      <c r="H2462" t="s">
        <v>8225</v>
      </c>
      <c r="I2462" t="s">
        <v>8247</v>
      </c>
      <c r="J2462">
        <v>1448928000</v>
      </c>
      <c r="K2462">
        <v>1444123377</v>
      </c>
      <c r="L2462" t="b">
        <v>0</v>
      </c>
      <c r="M2462">
        <v>0</v>
      </c>
      <c r="N2462" t="b">
        <v>0</v>
      </c>
      <c r="O2462" t="s">
        <v>8272</v>
      </c>
      <c r="P2462" s="9" t="str">
        <f>IFERROR(F2462/M2462,"NULL")</f>
        <v>NULL</v>
      </c>
      <c r="Q2462" t="str">
        <f>LEFT(O2462,SEARCH("/",O2462,1)-1)</f>
        <v>technology</v>
      </c>
      <c r="R2462" t="str">
        <f>RIGHT(O2462,LEN(O2462)-SEARCH("/",O2462,1))</f>
        <v>web</v>
      </c>
      <c r="S2462" s="17">
        <f>(((K2462/60)/60)/24)+DATE(1970,1,1)</f>
        <v>42283.3909375</v>
      </c>
      <c r="T2462" s="15">
        <f>(((J2462/60)/60)/24)+DATE(1970,1,1)</f>
        <v>42339</v>
      </c>
      <c r="U2462" t="b">
        <f>AND(L2462,N2462)</f>
        <v>0</v>
      </c>
    </row>
    <row r="2463" spans="1:21" ht="20" customHeight="1" x14ac:dyDescent="0.35">
      <c r="A2463" s="13">
        <f>F2463/E2463</f>
        <v>5.5999999999999999E-3</v>
      </c>
      <c r="B2463">
        <v>586</v>
      </c>
      <c r="C2463" s="3" t="s">
        <v>587</v>
      </c>
      <c r="D2463" s="3" t="s">
        <v>4696</v>
      </c>
      <c r="E2463" s="5">
        <v>10000</v>
      </c>
      <c r="F2463" s="5">
        <v>56</v>
      </c>
      <c r="G2463" t="s">
        <v>8221</v>
      </c>
      <c r="H2463" t="s">
        <v>8224</v>
      </c>
      <c r="I2463" t="s">
        <v>8246</v>
      </c>
      <c r="J2463">
        <v>1424032207</v>
      </c>
      <c r="K2463">
        <v>1421440207</v>
      </c>
      <c r="L2463" t="b">
        <v>0</v>
      </c>
      <c r="M2463">
        <v>4</v>
      </c>
      <c r="N2463" t="b">
        <v>0</v>
      </c>
      <c r="O2463" t="s">
        <v>8272</v>
      </c>
      <c r="P2463" s="9">
        <f>IFERROR(F2463/M2463,"NULL")</f>
        <v>14</v>
      </c>
      <c r="Q2463" t="str">
        <f>LEFT(O2463,SEARCH("/",O2463,1)-1)</f>
        <v>technology</v>
      </c>
      <c r="R2463" t="str">
        <f>RIGHT(O2463,LEN(O2463)-SEARCH("/",O2463,1))</f>
        <v>web</v>
      </c>
      <c r="S2463" s="17">
        <f>(((K2463/60)/60)/24)+DATE(1970,1,1)</f>
        <v>42020.854247685187</v>
      </c>
      <c r="T2463" s="15">
        <f>(((J2463/60)/60)/24)+DATE(1970,1,1)</f>
        <v>42050.854247685187</v>
      </c>
      <c r="U2463" t="b">
        <f>AND(L2463,N2463)</f>
        <v>0</v>
      </c>
    </row>
    <row r="2464" spans="1:21" ht="20" customHeight="1" x14ac:dyDescent="0.35">
      <c r="A2464" s="13">
        <f>F2464/E2464</f>
        <v>9.0833333333333335E-2</v>
      </c>
      <c r="B2464">
        <v>587</v>
      </c>
      <c r="C2464" s="3" t="s">
        <v>588</v>
      </c>
      <c r="D2464" s="3" t="s">
        <v>4697</v>
      </c>
      <c r="E2464" s="5">
        <v>30000</v>
      </c>
      <c r="F2464" s="5">
        <v>2725</v>
      </c>
      <c r="G2464" t="s">
        <v>8221</v>
      </c>
      <c r="H2464" t="s">
        <v>8229</v>
      </c>
      <c r="I2464" t="s">
        <v>8251</v>
      </c>
      <c r="J2464">
        <v>1429207833</v>
      </c>
      <c r="K2464">
        <v>1426615833</v>
      </c>
      <c r="L2464" t="b">
        <v>0</v>
      </c>
      <c r="M2464">
        <v>7</v>
      </c>
      <c r="N2464" t="b">
        <v>0</v>
      </c>
      <c r="O2464" t="s">
        <v>8272</v>
      </c>
      <c r="P2464" s="9">
        <f>IFERROR(F2464/M2464,"NULL")</f>
        <v>389.28571428571428</v>
      </c>
      <c r="Q2464" t="str">
        <f>LEFT(O2464,SEARCH("/",O2464,1)-1)</f>
        <v>technology</v>
      </c>
      <c r="R2464" t="str">
        <f>RIGHT(O2464,LEN(O2464)-SEARCH("/",O2464,1))</f>
        <v>web</v>
      </c>
      <c r="S2464" s="17">
        <f>(((K2464/60)/60)/24)+DATE(1970,1,1)</f>
        <v>42080.757326388892</v>
      </c>
      <c r="T2464" s="15">
        <f>(((J2464/60)/60)/24)+DATE(1970,1,1)</f>
        <v>42110.757326388892</v>
      </c>
      <c r="U2464" t="b">
        <f>AND(L2464,N2464)</f>
        <v>0</v>
      </c>
    </row>
    <row r="2465" spans="1:21" ht="20" customHeight="1" x14ac:dyDescent="0.35">
      <c r="A2465" s="13">
        <f>F2465/E2465</f>
        <v>3.3444444444444443E-2</v>
      </c>
      <c r="B2465">
        <v>588</v>
      </c>
      <c r="C2465" s="3" t="s">
        <v>589</v>
      </c>
      <c r="D2465" s="3" t="s">
        <v>4698</v>
      </c>
      <c r="E2465" s="5">
        <v>9000</v>
      </c>
      <c r="F2465" s="5">
        <v>301</v>
      </c>
      <c r="G2465" t="s">
        <v>8221</v>
      </c>
      <c r="H2465" t="s">
        <v>8237</v>
      </c>
      <c r="I2465" t="s">
        <v>8249</v>
      </c>
      <c r="J2465">
        <v>1479410886</v>
      </c>
      <c r="K2465">
        <v>1474223286</v>
      </c>
      <c r="L2465" t="b">
        <v>0</v>
      </c>
      <c r="M2465">
        <v>2</v>
      </c>
      <c r="N2465" t="b">
        <v>0</v>
      </c>
      <c r="O2465" t="s">
        <v>8272</v>
      </c>
      <c r="P2465" s="9">
        <f>IFERROR(F2465/M2465,"NULL")</f>
        <v>150.5</v>
      </c>
      <c r="Q2465" t="str">
        <f>LEFT(O2465,SEARCH("/",O2465,1)-1)</f>
        <v>technology</v>
      </c>
      <c r="R2465" t="str">
        <f>RIGHT(O2465,LEN(O2465)-SEARCH("/",O2465,1))</f>
        <v>web</v>
      </c>
      <c r="S2465" s="17">
        <f>(((K2465/60)/60)/24)+DATE(1970,1,1)</f>
        <v>42631.769513888896</v>
      </c>
      <c r="T2465" s="15">
        <f>(((J2465/60)/60)/24)+DATE(1970,1,1)</f>
        <v>42691.811180555553</v>
      </c>
      <c r="U2465" t="b">
        <f>AND(L2465,N2465)</f>
        <v>0</v>
      </c>
    </row>
    <row r="2466" spans="1:21" ht="20" customHeight="1" x14ac:dyDescent="0.35">
      <c r="A2466" s="13">
        <f>F2466/E2466</f>
        <v>1.3333333333333334E-4</v>
      </c>
      <c r="B2466">
        <v>589</v>
      </c>
      <c r="C2466" s="3" t="s">
        <v>590</v>
      </c>
      <c r="D2466" s="3" t="s">
        <v>4699</v>
      </c>
      <c r="E2466" s="5">
        <v>7500</v>
      </c>
      <c r="F2466" s="5">
        <v>1</v>
      </c>
      <c r="G2466" t="s">
        <v>8221</v>
      </c>
      <c r="H2466" t="s">
        <v>8224</v>
      </c>
      <c r="I2466" t="s">
        <v>8246</v>
      </c>
      <c r="J2466">
        <v>1436366699</v>
      </c>
      <c r="K2466">
        <v>1435070699</v>
      </c>
      <c r="L2466" t="b">
        <v>0</v>
      </c>
      <c r="M2466">
        <v>1</v>
      </c>
      <c r="N2466" t="b">
        <v>0</v>
      </c>
      <c r="O2466" t="s">
        <v>8272</v>
      </c>
      <c r="P2466" s="9">
        <f>IFERROR(F2466/M2466,"NULL")</f>
        <v>1</v>
      </c>
      <c r="Q2466" t="str">
        <f>LEFT(O2466,SEARCH("/",O2466,1)-1)</f>
        <v>technology</v>
      </c>
      <c r="R2466" t="str">
        <f>RIGHT(O2466,LEN(O2466)-SEARCH("/",O2466,1))</f>
        <v>web</v>
      </c>
      <c r="S2466" s="17">
        <f>(((K2466/60)/60)/24)+DATE(1970,1,1)</f>
        <v>42178.614571759259</v>
      </c>
      <c r="T2466" s="15">
        <f>(((J2466/60)/60)/24)+DATE(1970,1,1)</f>
        <v>42193.614571759259</v>
      </c>
      <c r="U2466" t="b">
        <f>AND(L2466,N2466)</f>
        <v>0</v>
      </c>
    </row>
    <row r="2467" spans="1:21" ht="20" customHeight="1" x14ac:dyDescent="0.35">
      <c r="A2467" s="13">
        <f>F2467/E2467</f>
        <v>4.4600000000000001E-2</v>
      </c>
      <c r="B2467">
        <v>590</v>
      </c>
      <c r="C2467" s="3" t="s">
        <v>591</v>
      </c>
      <c r="D2467" s="3" t="s">
        <v>4700</v>
      </c>
      <c r="E2467" s="5">
        <v>5000</v>
      </c>
      <c r="F2467" s="5">
        <v>223</v>
      </c>
      <c r="G2467" t="s">
        <v>8221</v>
      </c>
      <c r="H2467" t="s">
        <v>8225</v>
      </c>
      <c r="I2467" t="s">
        <v>8247</v>
      </c>
      <c r="J2467">
        <v>1454936460</v>
      </c>
      <c r="K2467">
        <v>1452259131</v>
      </c>
      <c r="L2467" t="b">
        <v>0</v>
      </c>
      <c r="M2467">
        <v>9</v>
      </c>
      <c r="N2467" t="b">
        <v>0</v>
      </c>
      <c r="O2467" t="s">
        <v>8272</v>
      </c>
      <c r="P2467" s="9">
        <f>IFERROR(F2467/M2467,"NULL")</f>
        <v>24.777777777777779</v>
      </c>
      <c r="Q2467" t="str">
        <f>LEFT(O2467,SEARCH("/",O2467,1)-1)</f>
        <v>technology</v>
      </c>
      <c r="R2467" t="str">
        <f>RIGHT(O2467,LEN(O2467)-SEARCH("/",O2467,1))</f>
        <v>web</v>
      </c>
      <c r="S2467" s="17">
        <f>(((K2467/60)/60)/24)+DATE(1970,1,1)</f>
        <v>42377.554756944446</v>
      </c>
      <c r="T2467" s="15">
        <f>(((J2467/60)/60)/24)+DATE(1970,1,1)</f>
        <v>42408.542361111111</v>
      </c>
      <c r="U2467" t="b">
        <f>AND(L2467,N2467)</f>
        <v>0</v>
      </c>
    </row>
    <row r="2468" spans="1:21" ht="20" customHeight="1" x14ac:dyDescent="0.35">
      <c r="A2468" s="13">
        <f>F2468/E2468</f>
        <v>6.0999999999999997E-4</v>
      </c>
      <c r="B2468">
        <v>591</v>
      </c>
      <c r="C2468" s="3" t="s">
        <v>592</v>
      </c>
      <c r="D2468" s="3" t="s">
        <v>4701</v>
      </c>
      <c r="E2468" s="5">
        <v>100000</v>
      </c>
      <c r="F2468" s="5">
        <v>61</v>
      </c>
      <c r="G2468" t="s">
        <v>8221</v>
      </c>
      <c r="H2468" t="s">
        <v>8224</v>
      </c>
      <c r="I2468" t="s">
        <v>8246</v>
      </c>
      <c r="J2468">
        <v>1437570130</v>
      </c>
      <c r="K2468">
        <v>1434978130</v>
      </c>
      <c r="L2468" t="b">
        <v>0</v>
      </c>
      <c r="M2468">
        <v>2</v>
      </c>
      <c r="N2468" t="b">
        <v>0</v>
      </c>
      <c r="O2468" t="s">
        <v>8272</v>
      </c>
      <c r="P2468" s="9">
        <f>IFERROR(F2468/M2468,"NULL")</f>
        <v>30.5</v>
      </c>
      <c r="Q2468" t="str">
        <f>LEFT(O2468,SEARCH("/",O2468,1)-1)</f>
        <v>technology</v>
      </c>
      <c r="R2468" t="str">
        <f>RIGHT(O2468,LEN(O2468)-SEARCH("/",O2468,1))</f>
        <v>web</v>
      </c>
      <c r="S2468" s="17">
        <f>(((K2468/60)/60)/24)+DATE(1970,1,1)</f>
        <v>42177.543171296296</v>
      </c>
      <c r="T2468" s="15">
        <f>(((J2468/60)/60)/24)+DATE(1970,1,1)</f>
        <v>42207.543171296296</v>
      </c>
      <c r="U2468" t="b">
        <f>AND(L2468,N2468)</f>
        <v>0</v>
      </c>
    </row>
    <row r="2469" spans="1:21" ht="20" customHeight="1" x14ac:dyDescent="0.35">
      <c r="A2469" s="13">
        <f>F2469/E2469</f>
        <v>3.3333333333333333E-2</v>
      </c>
      <c r="B2469">
        <v>592</v>
      </c>
      <c r="C2469" s="3" t="s">
        <v>593</v>
      </c>
      <c r="D2469" s="3" t="s">
        <v>4702</v>
      </c>
      <c r="E2469" s="5">
        <v>7500</v>
      </c>
      <c r="F2469" s="5">
        <v>250</v>
      </c>
      <c r="G2469" t="s">
        <v>8221</v>
      </c>
      <c r="H2469" t="s">
        <v>8224</v>
      </c>
      <c r="I2469" t="s">
        <v>8246</v>
      </c>
      <c r="J2469">
        <v>1417584860</v>
      </c>
      <c r="K2469">
        <v>1414992860</v>
      </c>
      <c r="L2469" t="b">
        <v>0</v>
      </c>
      <c r="M2469">
        <v>1</v>
      </c>
      <c r="N2469" t="b">
        <v>0</v>
      </c>
      <c r="O2469" t="s">
        <v>8272</v>
      </c>
      <c r="P2469" s="9">
        <f>IFERROR(F2469/M2469,"NULL")</f>
        <v>250</v>
      </c>
      <c r="Q2469" t="str">
        <f>LEFT(O2469,SEARCH("/",O2469,1)-1)</f>
        <v>technology</v>
      </c>
      <c r="R2469" t="str">
        <f>RIGHT(O2469,LEN(O2469)-SEARCH("/",O2469,1))</f>
        <v>web</v>
      </c>
      <c r="S2469" s="17">
        <f>(((K2469/60)/60)/24)+DATE(1970,1,1)</f>
        <v>41946.232175925928</v>
      </c>
      <c r="T2469" s="15">
        <f>(((J2469/60)/60)/24)+DATE(1970,1,1)</f>
        <v>41976.232175925921</v>
      </c>
      <c r="U2469" t="b">
        <f>AND(L2469,N2469)</f>
        <v>0</v>
      </c>
    </row>
    <row r="2470" spans="1:21" ht="20" customHeight="1" x14ac:dyDescent="0.35">
      <c r="A2470" s="13">
        <f>F2470/E2470</f>
        <v>0.23</v>
      </c>
      <c r="B2470">
        <v>593</v>
      </c>
      <c r="C2470" s="3" t="s">
        <v>594</v>
      </c>
      <c r="D2470" s="3" t="s">
        <v>4703</v>
      </c>
      <c r="E2470" s="5">
        <v>500</v>
      </c>
      <c r="F2470" s="5">
        <v>115</v>
      </c>
      <c r="G2470" t="s">
        <v>8221</v>
      </c>
      <c r="H2470" t="s">
        <v>8225</v>
      </c>
      <c r="I2470" t="s">
        <v>8247</v>
      </c>
      <c r="J2470">
        <v>1428333345</v>
      </c>
      <c r="K2470">
        <v>1425744945</v>
      </c>
      <c r="L2470" t="b">
        <v>0</v>
      </c>
      <c r="M2470">
        <v>7</v>
      </c>
      <c r="N2470" t="b">
        <v>0</v>
      </c>
      <c r="O2470" t="s">
        <v>8272</v>
      </c>
      <c r="P2470" s="9">
        <f>IFERROR(F2470/M2470,"NULL")</f>
        <v>16.428571428571427</v>
      </c>
      <c r="Q2470" t="str">
        <f>LEFT(O2470,SEARCH("/",O2470,1)-1)</f>
        <v>technology</v>
      </c>
      <c r="R2470" t="str">
        <f>RIGHT(O2470,LEN(O2470)-SEARCH("/",O2470,1))</f>
        <v>web</v>
      </c>
      <c r="S2470" s="17">
        <f>(((K2470/60)/60)/24)+DATE(1970,1,1)</f>
        <v>42070.677604166667</v>
      </c>
      <c r="T2470" s="15">
        <f>(((J2470/60)/60)/24)+DATE(1970,1,1)</f>
        <v>42100.635937500003</v>
      </c>
      <c r="U2470" t="b">
        <f>AND(L2470,N2470)</f>
        <v>0</v>
      </c>
    </row>
    <row r="2471" spans="1:21" ht="20" customHeight="1" x14ac:dyDescent="0.35">
      <c r="A2471" s="13">
        <f>F2471/E2471</f>
        <v>1.0399999999999999E-3</v>
      </c>
      <c r="B2471">
        <v>594</v>
      </c>
      <c r="C2471" s="3" t="s">
        <v>595</v>
      </c>
      <c r="D2471" s="3" t="s">
        <v>4704</v>
      </c>
      <c r="E2471" s="5">
        <v>25000</v>
      </c>
      <c r="F2471" s="5">
        <v>26</v>
      </c>
      <c r="G2471" t="s">
        <v>8221</v>
      </c>
      <c r="H2471" t="s">
        <v>8224</v>
      </c>
      <c r="I2471" t="s">
        <v>8246</v>
      </c>
      <c r="J2471">
        <v>1460832206</v>
      </c>
      <c r="K2471">
        <v>1458240206</v>
      </c>
      <c r="L2471" t="b">
        <v>0</v>
      </c>
      <c r="M2471">
        <v>2</v>
      </c>
      <c r="N2471" t="b">
        <v>0</v>
      </c>
      <c r="O2471" t="s">
        <v>8272</v>
      </c>
      <c r="P2471" s="9">
        <f>IFERROR(F2471/M2471,"NULL")</f>
        <v>13</v>
      </c>
      <c r="Q2471" t="str">
        <f>LEFT(O2471,SEARCH("/",O2471,1)-1)</f>
        <v>technology</v>
      </c>
      <c r="R2471" t="str">
        <f>RIGHT(O2471,LEN(O2471)-SEARCH("/",O2471,1))</f>
        <v>web</v>
      </c>
      <c r="S2471" s="17">
        <f>(((K2471/60)/60)/24)+DATE(1970,1,1)</f>
        <v>42446.780162037037</v>
      </c>
      <c r="T2471" s="15">
        <f>(((J2471/60)/60)/24)+DATE(1970,1,1)</f>
        <v>42476.780162037037</v>
      </c>
      <c r="U2471" t="b">
        <f>AND(L2471,N2471)</f>
        <v>0</v>
      </c>
    </row>
    <row r="2472" spans="1:21" ht="20" customHeight="1" x14ac:dyDescent="0.35">
      <c r="A2472" s="13">
        <f>F2472/E2472</f>
        <v>4.2599999999999999E-3</v>
      </c>
      <c r="B2472">
        <v>595</v>
      </c>
      <c r="C2472" s="3" t="s">
        <v>596</v>
      </c>
      <c r="D2472" s="3" t="s">
        <v>4705</v>
      </c>
      <c r="E2472" s="5">
        <v>100000</v>
      </c>
      <c r="F2472" s="5">
        <v>426</v>
      </c>
      <c r="G2472" t="s">
        <v>8221</v>
      </c>
      <c r="H2472" t="s">
        <v>8224</v>
      </c>
      <c r="I2472" t="s">
        <v>8246</v>
      </c>
      <c r="J2472">
        <v>1430703638</v>
      </c>
      <c r="K2472">
        <v>1426815638</v>
      </c>
      <c r="L2472" t="b">
        <v>0</v>
      </c>
      <c r="M2472">
        <v>8</v>
      </c>
      <c r="N2472" t="b">
        <v>0</v>
      </c>
      <c r="O2472" t="s">
        <v>8272</v>
      </c>
      <c r="P2472" s="9">
        <f>IFERROR(F2472/M2472,"NULL")</f>
        <v>53.25</v>
      </c>
      <c r="Q2472" t="str">
        <f>LEFT(O2472,SEARCH("/",O2472,1)-1)</f>
        <v>technology</v>
      </c>
      <c r="R2472" t="str">
        <f>RIGHT(O2472,LEN(O2472)-SEARCH("/",O2472,1))</f>
        <v>web</v>
      </c>
      <c r="S2472" s="17">
        <f>(((K2472/60)/60)/24)+DATE(1970,1,1)</f>
        <v>42083.069884259254</v>
      </c>
      <c r="T2472" s="15">
        <f>(((J2472/60)/60)/24)+DATE(1970,1,1)</f>
        <v>42128.069884259254</v>
      </c>
      <c r="U2472" t="b">
        <f>AND(L2472,N2472)</f>
        <v>0</v>
      </c>
    </row>
    <row r="2473" spans="1:21" ht="20" customHeight="1" x14ac:dyDescent="0.35">
      <c r="A2473" s="13">
        <f>F2473/E2473</f>
        <v>2.9999999999999997E-4</v>
      </c>
      <c r="B2473">
        <v>596</v>
      </c>
      <c r="C2473" s="3" t="s">
        <v>597</v>
      </c>
      <c r="D2473" s="3" t="s">
        <v>4706</v>
      </c>
      <c r="E2473" s="5">
        <v>20000</v>
      </c>
      <c r="F2473" s="5">
        <v>6</v>
      </c>
      <c r="G2473" t="s">
        <v>8221</v>
      </c>
      <c r="H2473" t="s">
        <v>8224</v>
      </c>
      <c r="I2473" t="s">
        <v>8246</v>
      </c>
      <c r="J2473">
        <v>1478122292</v>
      </c>
      <c r="K2473">
        <v>1475530292</v>
      </c>
      <c r="L2473" t="b">
        <v>0</v>
      </c>
      <c r="M2473">
        <v>2</v>
      </c>
      <c r="N2473" t="b">
        <v>0</v>
      </c>
      <c r="O2473" t="s">
        <v>8272</v>
      </c>
      <c r="P2473" s="9">
        <f>IFERROR(F2473/M2473,"NULL")</f>
        <v>3</v>
      </c>
      <c r="Q2473" t="str">
        <f>LEFT(O2473,SEARCH("/",O2473,1)-1)</f>
        <v>technology</v>
      </c>
      <c r="R2473" t="str">
        <f>RIGHT(O2473,LEN(O2473)-SEARCH("/",O2473,1))</f>
        <v>web</v>
      </c>
      <c r="S2473" s="17">
        <f>(((K2473/60)/60)/24)+DATE(1970,1,1)</f>
        <v>42646.896898148145</v>
      </c>
      <c r="T2473" s="15">
        <f>(((J2473/60)/60)/24)+DATE(1970,1,1)</f>
        <v>42676.896898148145</v>
      </c>
      <c r="U2473" t="b">
        <f>AND(L2473,N2473)</f>
        <v>0</v>
      </c>
    </row>
    <row r="2474" spans="1:21" ht="20" customHeight="1" x14ac:dyDescent="0.35">
      <c r="A2474" s="13">
        <f>F2474/E2474</f>
        <v>2.6666666666666666E-3</v>
      </c>
      <c r="B2474">
        <v>597</v>
      </c>
      <c r="C2474" s="3" t="s">
        <v>598</v>
      </c>
      <c r="D2474" s="3" t="s">
        <v>4707</v>
      </c>
      <c r="E2474" s="5">
        <v>7500</v>
      </c>
      <c r="F2474" s="5">
        <v>20</v>
      </c>
      <c r="G2474" t="s">
        <v>8221</v>
      </c>
      <c r="H2474" t="s">
        <v>8224</v>
      </c>
      <c r="I2474" t="s">
        <v>8246</v>
      </c>
      <c r="J2474">
        <v>1469980800</v>
      </c>
      <c r="K2474">
        <v>1466787335</v>
      </c>
      <c r="L2474" t="b">
        <v>0</v>
      </c>
      <c r="M2474">
        <v>2</v>
      </c>
      <c r="N2474" t="b">
        <v>0</v>
      </c>
      <c r="O2474" t="s">
        <v>8272</v>
      </c>
      <c r="P2474" s="9">
        <f>IFERROR(F2474/M2474,"NULL")</f>
        <v>10</v>
      </c>
      <c r="Q2474" t="str">
        <f>LEFT(O2474,SEARCH("/",O2474,1)-1)</f>
        <v>technology</v>
      </c>
      <c r="R2474" t="str">
        <f>RIGHT(O2474,LEN(O2474)-SEARCH("/",O2474,1))</f>
        <v>web</v>
      </c>
      <c r="S2474" s="17">
        <f>(((K2474/60)/60)/24)+DATE(1970,1,1)</f>
        <v>42545.705266203702</v>
      </c>
      <c r="T2474" s="15">
        <f>(((J2474/60)/60)/24)+DATE(1970,1,1)</f>
        <v>42582.666666666672</v>
      </c>
      <c r="U2474" t="b">
        <f>AND(L2474,N2474)</f>
        <v>0</v>
      </c>
    </row>
    <row r="2475" spans="1:21" ht="20" customHeight="1" x14ac:dyDescent="0.35">
      <c r="A2475" s="13">
        <f>F2475/E2475</f>
        <v>0.34</v>
      </c>
      <c r="B2475">
        <v>598</v>
      </c>
      <c r="C2475" s="3" t="s">
        <v>599</v>
      </c>
      <c r="D2475" s="3" t="s">
        <v>4708</v>
      </c>
      <c r="E2475" s="5">
        <v>2500</v>
      </c>
      <c r="F2475" s="5">
        <v>850</v>
      </c>
      <c r="G2475" t="s">
        <v>8221</v>
      </c>
      <c r="H2475" t="s">
        <v>8224</v>
      </c>
      <c r="I2475" t="s">
        <v>8246</v>
      </c>
      <c r="J2475">
        <v>1417737781</v>
      </c>
      <c r="K2475">
        <v>1415145781</v>
      </c>
      <c r="L2475" t="b">
        <v>0</v>
      </c>
      <c r="M2475">
        <v>7</v>
      </c>
      <c r="N2475" t="b">
        <v>0</v>
      </c>
      <c r="O2475" t="s">
        <v>8272</v>
      </c>
      <c r="P2475" s="9">
        <f>IFERROR(F2475/M2475,"NULL")</f>
        <v>121.42857142857143</v>
      </c>
      <c r="Q2475" t="str">
        <f>LEFT(O2475,SEARCH("/",O2475,1)-1)</f>
        <v>technology</v>
      </c>
      <c r="R2475" t="str">
        <f>RIGHT(O2475,LEN(O2475)-SEARCH("/",O2475,1))</f>
        <v>web</v>
      </c>
      <c r="S2475" s="17">
        <f>(((K2475/60)/60)/24)+DATE(1970,1,1)</f>
        <v>41948.00209490741</v>
      </c>
      <c r="T2475" s="15">
        <f>(((J2475/60)/60)/24)+DATE(1970,1,1)</f>
        <v>41978.00209490741</v>
      </c>
      <c r="U2475" t="b">
        <f>AND(L2475,N2475)</f>
        <v>0</v>
      </c>
    </row>
    <row r="2476" spans="1:21" ht="20" customHeight="1" x14ac:dyDescent="0.35">
      <c r="A2476" s="13">
        <f>F2476/E2476</f>
        <v>6.2E-4</v>
      </c>
      <c r="B2476">
        <v>599</v>
      </c>
      <c r="C2476" s="3" t="s">
        <v>600</v>
      </c>
      <c r="D2476" s="3" t="s">
        <v>4709</v>
      </c>
      <c r="E2476" s="5">
        <v>50000</v>
      </c>
      <c r="F2476" s="5">
        <v>31</v>
      </c>
      <c r="G2476" t="s">
        <v>8221</v>
      </c>
      <c r="H2476" t="s">
        <v>8224</v>
      </c>
      <c r="I2476" t="s">
        <v>8246</v>
      </c>
      <c r="J2476">
        <v>1425827760</v>
      </c>
      <c r="K2476">
        <v>1423769402</v>
      </c>
      <c r="L2476" t="b">
        <v>0</v>
      </c>
      <c r="M2476">
        <v>2</v>
      </c>
      <c r="N2476" t="b">
        <v>0</v>
      </c>
      <c r="O2476" t="s">
        <v>8272</v>
      </c>
      <c r="P2476" s="9">
        <f>IFERROR(F2476/M2476,"NULL")</f>
        <v>15.5</v>
      </c>
      <c r="Q2476" t="str">
        <f>LEFT(O2476,SEARCH("/",O2476,1)-1)</f>
        <v>technology</v>
      </c>
      <c r="R2476" t="str">
        <f>RIGHT(O2476,LEN(O2476)-SEARCH("/",O2476,1))</f>
        <v>web</v>
      </c>
      <c r="S2476" s="17">
        <f>(((K2476/60)/60)/24)+DATE(1970,1,1)</f>
        <v>42047.812523148154</v>
      </c>
      <c r="T2476" s="15">
        <f>(((J2476/60)/60)/24)+DATE(1970,1,1)</f>
        <v>42071.636111111111</v>
      </c>
      <c r="U2476" t="b">
        <f>AND(L2476,N2476)</f>
        <v>0</v>
      </c>
    </row>
    <row r="2477" spans="1:21" ht="20" customHeight="1" x14ac:dyDescent="0.35">
      <c r="A2477" s="13">
        <f>F2477/E2477</f>
        <v>3.058E-2</v>
      </c>
      <c r="B2477">
        <v>660</v>
      </c>
      <c r="C2477" s="3" t="s">
        <v>661</v>
      </c>
      <c r="D2477" s="3" t="s">
        <v>4770</v>
      </c>
      <c r="E2477" s="5">
        <v>50000</v>
      </c>
      <c r="F2477" s="5">
        <v>1529</v>
      </c>
      <c r="G2477" t="s">
        <v>8221</v>
      </c>
      <c r="H2477" t="s">
        <v>8224</v>
      </c>
      <c r="I2477" t="s">
        <v>8246</v>
      </c>
      <c r="J2477">
        <v>1415558879</v>
      </c>
      <c r="K2477">
        <v>1412963279</v>
      </c>
      <c r="L2477" t="b">
        <v>0</v>
      </c>
      <c r="M2477">
        <v>18</v>
      </c>
      <c r="N2477" t="b">
        <v>0</v>
      </c>
      <c r="O2477" t="s">
        <v>8273</v>
      </c>
      <c r="P2477" s="9">
        <f>IFERROR(F2477/M2477,"NULL")</f>
        <v>84.944444444444443</v>
      </c>
      <c r="Q2477" t="str">
        <f>LEFT(O2477,SEARCH("/",O2477,1)-1)</f>
        <v>technology</v>
      </c>
      <c r="R2477" t="str">
        <f>RIGHT(O2477,LEN(O2477)-SEARCH("/",O2477,1))</f>
        <v>wearables</v>
      </c>
      <c r="S2477" s="17">
        <f>(((K2477/60)/60)/24)+DATE(1970,1,1)</f>
        <v>41922.741655092592</v>
      </c>
      <c r="T2477" s="15">
        <f>(((J2477/60)/60)/24)+DATE(1970,1,1)</f>
        <v>41952.783321759263</v>
      </c>
      <c r="U2477" t="b">
        <f>AND(L2477,N2477)</f>
        <v>0</v>
      </c>
    </row>
    <row r="2478" spans="1:21" ht="20" customHeight="1" x14ac:dyDescent="0.35">
      <c r="A2478" s="13">
        <f>F2478/E2478</f>
        <v>9.4999999999999998E-3</v>
      </c>
      <c r="B2478">
        <v>661</v>
      </c>
      <c r="C2478" s="3" t="s">
        <v>662</v>
      </c>
      <c r="D2478" s="3" t="s">
        <v>4771</v>
      </c>
      <c r="E2478" s="5">
        <v>10000</v>
      </c>
      <c r="F2478" s="5">
        <v>95</v>
      </c>
      <c r="G2478" t="s">
        <v>8221</v>
      </c>
      <c r="H2478" t="s">
        <v>8224</v>
      </c>
      <c r="I2478" t="s">
        <v>8246</v>
      </c>
      <c r="J2478">
        <v>1477236559</v>
      </c>
      <c r="K2478">
        <v>1474644559</v>
      </c>
      <c r="L2478" t="b">
        <v>0</v>
      </c>
      <c r="M2478">
        <v>9</v>
      </c>
      <c r="N2478" t="b">
        <v>0</v>
      </c>
      <c r="O2478" t="s">
        <v>8273</v>
      </c>
      <c r="P2478" s="9">
        <f>IFERROR(F2478/M2478,"NULL")</f>
        <v>10.555555555555555</v>
      </c>
      <c r="Q2478" t="str">
        <f>LEFT(O2478,SEARCH("/",O2478,1)-1)</f>
        <v>technology</v>
      </c>
      <c r="R2478" t="str">
        <f>RIGHT(O2478,LEN(O2478)-SEARCH("/",O2478,1))</f>
        <v>wearables</v>
      </c>
      <c r="S2478" s="17">
        <f>(((K2478/60)/60)/24)+DATE(1970,1,1)</f>
        <v>42636.645358796297</v>
      </c>
      <c r="T2478" s="15">
        <f>(((J2478/60)/60)/24)+DATE(1970,1,1)</f>
        <v>42666.645358796297</v>
      </c>
      <c r="U2478" t="b">
        <f>AND(L2478,N2478)</f>
        <v>0</v>
      </c>
    </row>
    <row r="2479" spans="1:21" ht="20" customHeight="1" x14ac:dyDescent="0.35">
      <c r="A2479" s="13">
        <f>F2479/E2479</f>
        <v>4.0000000000000001E-3</v>
      </c>
      <c r="B2479">
        <v>662</v>
      </c>
      <c r="C2479" s="3" t="s">
        <v>663</v>
      </c>
      <c r="D2479" s="3" t="s">
        <v>4772</v>
      </c>
      <c r="E2479" s="5">
        <v>39000</v>
      </c>
      <c r="F2479" s="5">
        <v>156</v>
      </c>
      <c r="G2479" t="s">
        <v>8221</v>
      </c>
      <c r="H2479" t="s">
        <v>8224</v>
      </c>
      <c r="I2479" t="s">
        <v>8246</v>
      </c>
      <c r="J2479">
        <v>1421404247</v>
      </c>
      <c r="K2479">
        <v>1418812247</v>
      </c>
      <c r="L2479" t="b">
        <v>0</v>
      </c>
      <c r="M2479">
        <v>4</v>
      </c>
      <c r="N2479" t="b">
        <v>0</v>
      </c>
      <c r="O2479" t="s">
        <v>8273</v>
      </c>
      <c r="P2479" s="9">
        <f>IFERROR(F2479/M2479,"NULL")</f>
        <v>39</v>
      </c>
      <c r="Q2479" t="str">
        <f>LEFT(O2479,SEARCH("/",O2479,1)-1)</f>
        <v>technology</v>
      </c>
      <c r="R2479" t="str">
        <f>RIGHT(O2479,LEN(O2479)-SEARCH("/",O2479,1))</f>
        <v>wearables</v>
      </c>
      <c r="S2479" s="17">
        <f>(((K2479/60)/60)/24)+DATE(1970,1,1)</f>
        <v>41990.438043981485</v>
      </c>
      <c r="T2479" s="15">
        <f>(((J2479/60)/60)/24)+DATE(1970,1,1)</f>
        <v>42020.438043981485</v>
      </c>
      <c r="U2479" t="b">
        <f>AND(L2479,N2479)</f>
        <v>0</v>
      </c>
    </row>
    <row r="2480" spans="1:21" ht="20" customHeight="1" x14ac:dyDescent="0.35">
      <c r="A2480" s="13">
        <f>F2480/E2480</f>
        <v>3.5000000000000001E-3</v>
      </c>
      <c r="B2480">
        <v>663</v>
      </c>
      <c r="C2480" s="3" t="s">
        <v>664</v>
      </c>
      <c r="D2480" s="3" t="s">
        <v>4773</v>
      </c>
      <c r="E2480" s="5">
        <v>200000</v>
      </c>
      <c r="F2480" s="5">
        <v>700</v>
      </c>
      <c r="G2480" t="s">
        <v>8221</v>
      </c>
      <c r="H2480" t="s">
        <v>8232</v>
      </c>
      <c r="I2480" t="s">
        <v>8253</v>
      </c>
      <c r="J2480">
        <v>1437250456</v>
      </c>
      <c r="K2480">
        <v>1434658456</v>
      </c>
      <c r="L2480" t="b">
        <v>0</v>
      </c>
      <c r="M2480">
        <v>7</v>
      </c>
      <c r="N2480" t="b">
        <v>0</v>
      </c>
      <c r="O2480" t="s">
        <v>8273</v>
      </c>
      <c r="P2480" s="9">
        <f>IFERROR(F2480/M2480,"NULL")</f>
        <v>100</v>
      </c>
      <c r="Q2480" t="str">
        <f>LEFT(O2480,SEARCH("/",O2480,1)-1)</f>
        <v>technology</v>
      </c>
      <c r="R2480" t="str">
        <f>RIGHT(O2480,LEN(O2480)-SEARCH("/",O2480,1))</f>
        <v>wearables</v>
      </c>
      <c r="S2480" s="17">
        <f>(((K2480/60)/60)/24)+DATE(1970,1,1)</f>
        <v>42173.843240740738</v>
      </c>
      <c r="T2480" s="15">
        <f>(((J2480/60)/60)/24)+DATE(1970,1,1)</f>
        <v>42203.843240740738</v>
      </c>
      <c r="U2480" t="b">
        <f>AND(L2480,N2480)</f>
        <v>0</v>
      </c>
    </row>
    <row r="2481" spans="1:21" ht="20" customHeight="1" x14ac:dyDescent="0.35">
      <c r="A2481" s="13">
        <f>F2481/E2481</f>
        <v>7.5333333333333335E-2</v>
      </c>
      <c r="B2481">
        <v>664</v>
      </c>
      <c r="C2481" s="3" t="s">
        <v>665</v>
      </c>
      <c r="D2481" s="3" t="s">
        <v>4774</v>
      </c>
      <c r="E2481" s="5">
        <v>12000</v>
      </c>
      <c r="F2481" s="5">
        <v>904</v>
      </c>
      <c r="G2481" t="s">
        <v>8221</v>
      </c>
      <c r="H2481" t="s">
        <v>8224</v>
      </c>
      <c r="I2481" t="s">
        <v>8246</v>
      </c>
      <c r="J2481">
        <v>1428940775</v>
      </c>
      <c r="K2481">
        <v>1426348775</v>
      </c>
      <c r="L2481" t="b">
        <v>0</v>
      </c>
      <c r="M2481">
        <v>29</v>
      </c>
      <c r="N2481" t="b">
        <v>0</v>
      </c>
      <c r="O2481" t="s">
        <v>8273</v>
      </c>
      <c r="P2481" s="9">
        <f>IFERROR(F2481/M2481,"NULL")</f>
        <v>31.172413793103448</v>
      </c>
      <c r="Q2481" t="str">
        <f>LEFT(O2481,SEARCH("/",O2481,1)-1)</f>
        <v>technology</v>
      </c>
      <c r="R2481" t="str">
        <f>RIGHT(O2481,LEN(O2481)-SEARCH("/",O2481,1))</f>
        <v>wearables</v>
      </c>
      <c r="S2481" s="17">
        <f>(((K2481/60)/60)/24)+DATE(1970,1,1)</f>
        <v>42077.666377314818</v>
      </c>
      <c r="T2481" s="15">
        <f>(((J2481/60)/60)/24)+DATE(1970,1,1)</f>
        <v>42107.666377314818</v>
      </c>
      <c r="U2481" t="b">
        <f>AND(L2481,N2481)</f>
        <v>0</v>
      </c>
    </row>
    <row r="2482" spans="1:21" ht="20" customHeight="1" x14ac:dyDescent="0.35">
      <c r="A2482" s="13">
        <f>F2482/E2482</f>
        <v>0.18640000000000001</v>
      </c>
      <c r="B2482">
        <v>665</v>
      </c>
      <c r="C2482" s="3" t="s">
        <v>666</v>
      </c>
      <c r="D2482" s="3" t="s">
        <v>4775</v>
      </c>
      <c r="E2482" s="5">
        <v>10000</v>
      </c>
      <c r="F2482" s="5">
        <v>1864</v>
      </c>
      <c r="G2482" t="s">
        <v>8221</v>
      </c>
      <c r="H2482" t="s">
        <v>8224</v>
      </c>
      <c r="I2482" t="s">
        <v>8246</v>
      </c>
      <c r="J2482">
        <v>1484327061</v>
      </c>
      <c r="K2482">
        <v>1479143061</v>
      </c>
      <c r="L2482" t="b">
        <v>0</v>
      </c>
      <c r="M2482">
        <v>12</v>
      </c>
      <c r="N2482" t="b">
        <v>0</v>
      </c>
      <c r="O2482" t="s">
        <v>8273</v>
      </c>
      <c r="P2482" s="9">
        <f>IFERROR(F2482/M2482,"NULL")</f>
        <v>155.33333333333334</v>
      </c>
      <c r="Q2482" t="str">
        <f>LEFT(O2482,SEARCH("/",O2482,1)-1)</f>
        <v>technology</v>
      </c>
      <c r="R2482" t="str">
        <f>RIGHT(O2482,LEN(O2482)-SEARCH("/",O2482,1))</f>
        <v>wearables</v>
      </c>
      <c r="S2482" s="17">
        <f>(((K2482/60)/60)/24)+DATE(1970,1,1)</f>
        <v>42688.711354166662</v>
      </c>
      <c r="T2482" s="15">
        <f>(((J2482/60)/60)/24)+DATE(1970,1,1)</f>
        <v>42748.711354166662</v>
      </c>
      <c r="U2482" t="b">
        <f>AND(L2482,N2482)</f>
        <v>0</v>
      </c>
    </row>
    <row r="2483" spans="1:21" ht="20" customHeight="1" x14ac:dyDescent="0.35">
      <c r="A2483" s="13">
        <f>F2483/E2483</f>
        <v>4.0000000000000003E-5</v>
      </c>
      <c r="B2483">
        <v>666</v>
      </c>
      <c r="C2483" s="3" t="s">
        <v>667</v>
      </c>
      <c r="D2483" s="3" t="s">
        <v>4776</v>
      </c>
      <c r="E2483" s="5">
        <v>200000</v>
      </c>
      <c r="F2483" s="5">
        <v>8</v>
      </c>
      <c r="G2483" t="s">
        <v>8221</v>
      </c>
      <c r="H2483" t="s">
        <v>8224</v>
      </c>
      <c r="I2483" t="s">
        <v>8246</v>
      </c>
      <c r="J2483">
        <v>1408305498</v>
      </c>
      <c r="K2483">
        <v>1405713498</v>
      </c>
      <c r="L2483" t="b">
        <v>0</v>
      </c>
      <c r="M2483">
        <v>4</v>
      </c>
      <c r="N2483" t="b">
        <v>0</v>
      </c>
      <c r="O2483" t="s">
        <v>8273</v>
      </c>
      <c r="P2483" s="9">
        <f>IFERROR(F2483/M2483,"NULL")</f>
        <v>2</v>
      </c>
      <c r="Q2483" t="str">
        <f>LEFT(O2483,SEARCH("/",O2483,1)-1)</f>
        <v>technology</v>
      </c>
      <c r="R2483" t="str">
        <f>RIGHT(O2483,LEN(O2483)-SEARCH("/",O2483,1))</f>
        <v>wearables</v>
      </c>
      <c r="S2483" s="17">
        <f>(((K2483/60)/60)/24)+DATE(1970,1,1)</f>
        <v>41838.832152777781</v>
      </c>
      <c r="T2483" s="15">
        <f>(((J2483/60)/60)/24)+DATE(1970,1,1)</f>
        <v>41868.832152777781</v>
      </c>
      <c r="U2483" t="b">
        <f>AND(L2483,N2483)</f>
        <v>0</v>
      </c>
    </row>
    <row r="2484" spans="1:21" ht="20" customHeight="1" x14ac:dyDescent="0.35">
      <c r="A2484" s="13">
        <f>F2484/E2484</f>
        <v>0.1002</v>
      </c>
      <c r="B2484">
        <v>667</v>
      </c>
      <c r="C2484" s="3" t="s">
        <v>668</v>
      </c>
      <c r="D2484" s="3" t="s">
        <v>4777</v>
      </c>
      <c r="E2484" s="5">
        <v>50000</v>
      </c>
      <c r="F2484" s="5">
        <v>5010</v>
      </c>
      <c r="G2484" t="s">
        <v>8221</v>
      </c>
      <c r="H2484" t="s">
        <v>8237</v>
      </c>
      <c r="I2484" t="s">
        <v>8249</v>
      </c>
      <c r="J2484">
        <v>1477731463</v>
      </c>
      <c r="K2484">
        <v>1474275463</v>
      </c>
      <c r="L2484" t="b">
        <v>0</v>
      </c>
      <c r="M2484">
        <v>28</v>
      </c>
      <c r="N2484" t="b">
        <v>0</v>
      </c>
      <c r="O2484" t="s">
        <v>8273</v>
      </c>
      <c r="P2484" s="9">
        <f>IFERROR(F2484/M2484,"NULL")</f>
        <v>178.92857142857142</v>
      </c>
      <c r="Q2484" t="str">
        <f>LEFT(O2484,SEARCH("/",O2484,1)-1)</f>
        <v>technology</v>
      </c>
      <c r="R2484" t="str">
        <f>RIGHT(O2484,LEN(O2484)-SEARCH("/",O2484,1))</f>
        <v>wearables</v>
      </c>
      <c r="S2484" s="17">
        <f>(((K2484/60)/60)/24)+DATE(1970,1,1)</f>
        <v>42632.373414351852</v>
      </c>
      <c r="T2484" s="15">
        <f>(((J2484/60)/60)/24)+DATE(1970,1,1)</f>
        <v>42672.373414351852</v>
      </c>
      <c r="U2484" t="b">
        <f>AND(L2484,N2484)</f>
        <v>0</v>
      </c>
    </row>
    <row r="2485" spans="1:21" ht="20" customHeight="1" x14ac:dyDescent="0.35">
      <c r="A2485" s="13">
        <f>F2485/E2485</f>
        <v>4.5600000000000002E-2</v>
      </c>
      <c r="B2485">
        <v>668</v>
      </c>
      <c r="C2485" s="3" t="s">
        <v>669</v>
      </c>
      <c r="D2485" s="3" t="s">
        <v>4778</v>
      </c>
      <c r="E2485" s="5">
        <v>15000</v>
      </c>
      <c r="F2485" s="5">
        <v>684</v>
      </c>
      <c r="G2485" t="s">
        <v>8221</v>
      </c>
      <c r="H2485" t="s">
        <v>8224</v>
      </c>
      <c r="I2485" t="s">
        <v>8246</v>
      </c>
      <c r="J2485">
        <v>1431374222</v>
      </c>
      <c r="K2485">
        <v>1427486222</v>
      </c>
      <c r="L2485" t="b">
        <v>0</v>
      </c>
      <c r="M2485">
        <v>25</v>
      </c>
      <c r="N2485" t="b">
        <v>0</v>
      </c>
      <c r="O2485" t="s">
        <v>8273</v>
      </c>
      <c r="P2485" s="9">
        <f>IFERROR(F2485/M2485,"NULL")</f>
        <v>27.36</v>
      </c>
      <c r="Q2485" t="str">
        <f>LEFT(O2485,SEARCH("/",O2485,1)-1)</f>
        <v>technology</v>
      </c>
      <c r="R2485" t="str">
        <f>RIGHT(O2485,LEN(O2485)-SEARCH("/",O2485,1))</f>
        <v>wearables</v>
      </c>
      <c r="S2485" s="17">
        <f>(((K2485/60)/60)/24)+DATE(1970,1,1)</f>
        <v>42090.831273148149</v>
      </c>
      <c r="T2485" s="15">
        <f>(((J2485/60)/60)/24)+DATE(1970,1,1)</f>
        <v>42135.831273148149</v>
      </c>
      <c r="U2485" t="b">
        <f>AND(L2485,N2485)</f>
        <v>0</v>
      </c>
    </row>
    <row r="2486" spans="1:21" ht="20" customHeight="1" x14ac:dyDescent="0.35">
      <c r="A2486" s="13">
        <f>F2486/E2486</f>
        <v>0.21507499999999999</v>
      </c>
      <c r="B2486">
        <v>669</v>
      </c>
      <c r="C2486" s="3" t="s">
        <v>670</v>
      </c>
      <c r="D2486" s="3" t="s">
        <v>4779</v>
      </c>
      <c r="E2486" s="5">
        <v>200000</v>
      </c>
      <c r="F2486" s="5">
        <v>43015</v>
      </c>
      <c r="G2486" t="s">
        <v>8221</v>
      </c>
      <c r="H2486" t="s">
        <v>8235</v>
      </c>
      <c r="I2486" t="s">
        <v>8255</v>
      </c>
      <c r="J2486">
        <v>1467817258</v>
      </c>
      <c r="K2486">
        <v>1465225258</v>
      </c>
      <c r="L2486" t="b">
        <v>0</v>
      </c>
      <c r="M2486">
        <v>28</v>
      </c>
      <c r="N2486" t="b">
        <v>0</v>
      </c>
      <c r="O2486" t="s">
        <v>8273</v>
      </c>
      <c r="P2486" s="9">
        <f>IFERROR(F2486/M2486,"NULL")</f>
        <v>1536.25</v>
      </c>
      <c r="Q2486" t="str">
        <f>LEFT(O2486,SEARCH("/",O2486,1)-1)</f>
        <v>technology</v>
      </c>
      <c r="R2486" t="str">
        <f>RIGHT(O2486,LEN(O2486)-SEARCH("/",O2486,1))</f>
        <v>wearables</v>
      </c>
      <c r="S2486" s="17">
        <f>(((K2486/60)/60)/24)+DATE(1970,1,1)</f>
        <v>42527.625671296293</v>
      </c>
      <c r="T2486" s="15">
        <f>(((J2486/60)/60)/24)+DATE(1970,1,1)</f>
        <v>42557.625671296293</v>
      </c>
      <c r="U2486" t="b">
        <f>AND(L2486,N2486)</f>
        <v>0</v>
      </c>
    </row>
    <row r="2487" spans="1:21" ht="20" customHeight="1" x14ac:dyDescent="0.35">
      <c r="A2487" s="13">
        <f>F2487/E2487</f>
        <v>0.29276666666666668</v>
      </c>
      <c r="B2487">
        <v>670</v>
      </c>
      <c r="C2487" s="3" t="s">
        <v>671</v>
      </c>
      <c r="D2487" s="3" t="s">
        <v>4780</v>
      </c>
      <c r="E2487" s="5">
        <v>90000</v>
      </c>
      <c r="F2487" s="5">
        <v>26349</v>
      </c>
      <c r="G2487" t="s">
        <v>8221</v>
      </c>
      <c r="H2487" t="s">
        <v>8237</v>
      </c>
      <c r="I2487" t="s">
        <v>8249</v>
      </c>
      <c r="J2487">
        <v>1466323800</v>
      </c>
      <c r="K2487">
        <v>1463418120</v>
      </c>
      <c r="L2487" t="b">
        <v>0</v>
      </c>
      <c r="M2487">
        <v>310</v>
      </c>
      <c r="N2487" t="b">
        <v>0</v>
      </c>
      <c r="O2487" t="s">
        <v>8273</v>
      </c>
      <c r="P2487" s="9">
        <f>IFERROR(F2487/M2487,"NULL")</f>
        <v>84.99677419354839</v>
      </c>
      <c r="Q2487" t="str">
        <f>LEFT(O2487,SEARCH("/",O2487,1)-1)</f>
        <v>technology</v>
      </c>
      <c r="R2487" t="str">
        <f>RIGHT(O2487,LEN(O2487)-SEARCH("/",O2487,1))</f>
        <v>wearables</v>
      </c>
      <c r="S2487" s="17">
        <f>(((K2487/60)/60)/24)+DATE(1970,1,1)</f>
        <v>42506.709722222222</v>
      </c>
      <c r="T2487" s="15">
        <f>(((J2487/60)/60)/24)+DATE(1970,1,1)</f>
        <v>42540.340277777781</v>
      </c>
      <c r="U2487" t="b">
        <f>AND(L2487,N2487)</f>
        <v>0</v>
      </c>
    </row>
    <row r="2488" spans="1:21" ht="20" customHeight="1" x14ac:dyDescent="0.35">
      <c r="A2488" s="13">
        <f>F2488/E2488</f>
        <v>0.39426666666666665</v>
      </c>
      <c r="B2488">
        <v>671</v>
      </c>
      <c r="C2488" s="3" t="s">
        <v>672</v>
      </c>
      <c r="D2488" s="3" t="s">
        <v>4781</v>
      </c>
      <c r="E2488" s="5">
        <v>30000</v>
      </c>
      <c r="F2488" s="5">
        <v>11828</v>
      </c>
      <c r="G2488" t="s">
        <v>8221</v>
      </c>
      <c r="H2488" t="s">
        <v>8224</v>
      </c>
      <c r="I2488" t="s">
        <v>8246</v>
      </c>
      <c r="J2488">
        <v>1421208000</v>
      </c>
      <c r="K2488">
        <v>1418315852</v>
      </c>
      <c r="L2488" t="b">
        <v>0</v>
      </c>
      <c r="M2488">
        <v>15</v>
      </c>
      <c r="N2488" t="b">
        <v>0</v>
      </c>
      <c r="O2488" t="s">
        <v>8273</v>
      </c>
      <c r="P2488" s="9">
        <f>IFERROR(F2488/M2488,"NULL")</f>
        <v>788.5333333333333</v>
      </c>
      <c r="Q2488" t="str">
        <f>LEFT(O2488,SEARCH("/",O2488,1)-1)</f>
        <v>technology</v>
      </c>
      <c r="R2488" t="str">
        <f>RIGHT(O2488,LEN(O2488)-SEARCH("/",O2488,1))</f>
        <v>wearables</v>
      </c>
      <c r="S2488" s="17">
        <f>(((K2488/60)/60)/24)+DATE(1970,1,1)</f>
        <v>41984.692731481482</v>
      </c>
      <c r="T2488" s="15">
        <f>(((J2488/60)/60)/24)+DATE(1970,1,1)</f>
        <v>42018.166666666672</v>
      </c>
      <c r="U2488" t="b">
        <f>AND(L2488,N2488)</f>
        <v>0</v>
      </c>
    </row>
    <row r="2489" spans="1:21" ht="20" customHeight="1" x14ac:dyDescent="0.35">
      <c r="A2489" s="13">
        <f>F2489/E2489</f>
        <v>0.21628</v>
      </c>
      <c r="B2489">
        <v>672</v>
      </c>
      <c r="C2489" s="3" t="s">
        <v>673</v>
      </c>
      <c r="D2489" s="3" t="s">
        <v>4782</v>
      </c>
      <c r="E2489" s="5">
        <v>50000</v>
      </c>
      <c r="F2489" s="5">
        <v>10814</v>
      </c>
      <c r="G2489" t="s">
        <v>8221</v>
      </c>
      <c r="H2489" t="s">
        <v>8224</v>
      </c>
      <c r="I2489" t="s">
        <v>8246</v>
      </c>
      <c r="J2489">
        <v>1420088340</v>
      </c>
      <c r="K2489">
        <v>1417410964</v>
      </c>
      <c r="L2489" t="b">
        <v>0</v>
      </c>
      <c r="M2489">
        <v>215</v>
      </c>
      <c r="N2489" t="b">
        <v>0</v>
      </c>
      <c r="O2489" t="s">
        <v>8273</v>
      </c>
      <c r="P2489" s="9">
        <f>IFERROR(F2489/M2489,"NULL")</f>
        <v>50.29767441860465</v>
      </c>
      <c r="Q2489" t="str">
        <f>LEFT(O2489,SEARCH("/",O2489,1)-1)</f>
        <v>technology</v>
      </c>
      <c r="R2489" t="str">
        <f>RIGHT(O2489,LEN(O2489)-SEARCH("/",O2489,1))</f>
        <v>wearables</v>
      </c>
      <c r="S2489" s="17">
        <f>(((K2489/60)/60)/24)+DATE(1970,1,1)</f>
        <v>41974.219490740739</v>
      </c>
      <c r="T2489" s="15">
        <f>(((J2489/60)/60)/24)+DATE(1970,1,1)</f>
        <v>42005.207638888889</v>
      </c>
      <c r="U2489" t="b">
        <f>AND(L2489,N2489)</f>
        <v>0</v>
      </c>
    </row>
    <row r="2490" spans="1:21" ht="20" customHeight="1" x14ac:dyDescent="0.35">
      <c r="A2490" s="13">
        <f>F2490/E2490</f>
        <v>2.0500000000000002E-3</v>
      </c>
      <c r="B2490">
        <v>673</v>
      </c>
      <c r="C2490" s="3" t="s">
        <v>674</v>
      </c>
      <c r="D2490" s="3" t="s">
        <v>4783</v>
      </c>
      <c r="E2490" s="5">
        <v>100000</v>
      </c>
      <c r="F2490" s="5">
        <v>205</v>
      </c>
      <c r="G2490" t="s">
        <v>8221</v>
      </c>
      <c r="H2490" t="s">
        <v>8224</v>
      </c>
      <c r="I2490" t="s">
        <v>8246</v>
      </c>
      <c r="J2490">
        <v>1409602217</v>
      </c>
      <c r="K2490">
        <v>1405714217</v>
      </c>
      <c r="L2490" t="b">
        <v>0</v>
      </c>
      <c r="M2490">
        <v>3</v>
      </c>
      <c r="N2490" t="b">
        <v>0</v>
      </c>
      <c r="O2490" t="s">
        <v>8273</v>
      </c>
      <c r="P2490" s="9">
        <f>IFERROR(F2490/M2490,"NULL")</f>
        <v>68.333333333333329</v>
      </c>
      <c r="Q2490" t="str">
        <f>LEFT(O2490,SEARCH("/",O2490,1)-1)</f>
        <v>technology</v>
      </c>
      <c r="R2490" t="str">
        <f>RIGHT(O2490,LEN(O2490)-SEARCH("/",O2490,1))</f>
        <v>wearables</v>
      </c>
      <c r="S2490" s="17">
        <f>(((K2490/60)/60)/24)+DATE(1970,1,1)</f>
        <v>41838.840474537035</v>
      </c>
      <c r="T2490" s="15">
        <f>(((J2490/60)/60)/24)+DATE(1970,1,1)</f>
        <v>41883.840474537035</v>
      </c>
      <c r="U2490" t="b">
        <f>AND(L2490,N2490)</f>
        <v>0</v>
      </c>
    </row>
    <row r="2491" spans="1:21" ht="20" customHeight="1" x14ac:dyDescent="0.35">
      <c r="A2491" s="13">
        <f>F2491/E2491</f>
        <v>2.9999999999999997E-4</v>
      </c>
      <c r="B2491">
        <v>674</v>
      </c>
      <c r="C2491" s="3" t="s">
        <v>675</v>
      </c>
      <c r="D2491" s="3" t="s">
        <v>4784</v>
      </c>
      <c r="E2491" s="5">
        <v>50000</v>
      </c>
      <c r="F2491" s="5">
        <v>15</v>
      </c>
      <c r="G2491" t="s">
        <v>8221</v>
      </c>
      <c r="H2491" t="s">
        <v>8224</v>
      </c>
      <c r="I2491" t="s">
        <v>8246</v>
      </c>
      <c r="J2491">
        <v>1407811627</v>
      </c>
      <c r="K2491">
        <v>1402627627</v>
      </c>
      <c r="L2491" t="b">
        <v>0</v>
      </c>
      <c r="M2491">
        <v>2</v>
      </c>
      <c r="N2491" t="b">
        <v>0</v>
      </c>
      <c r="O2491" t="s">
        <v>8273</v>
      </c>
      <c r="P2491" s="9">
        <f>IFERROR(F2491/M2491,"NULL")</f>
        <v>7.5</v>
      </c>
      <c r="Q2491" t="str">
        <f>LEFT(O2491,SEARCH("/",O2491,1)-1)</f>
        <v>technology</v>
      </c>
      <c r="R2491" t="str">
        <f>RIGHT(O2491,LEN(O2491)-SEARCH("/",O2491,1))</f>
        <v>wearables</v>
      </c>
      <c r="S2491" s="17">
        <f>(((K2491/60)/60)/24)+DATE(1970,1,1)</f>
        <v>41803.116053240738</v>
      </c>
      <c r="T2491" s="15">
        <f>(((J2491/60)/60)/24)+DATE(1970,1,1)</f>
        <v>41863.116053240738</v>
      </c>
      <c r="U2491" t="b">
        <f>AND(L2491,N2491)</f>
        <v>0</v>
      </c>
    </row>
    <row r="2492" spans="1:21" ht="20" customHeight="1" x14ac:dyDescent="0.35">
      <c r="A2492" s="13">
        <f>F2492/E2492</f>
        <v>0.14849999999999999</v>
      </c>
      <c r="B2492">
        <v>675</v>
      </c>
      <c r="C2492" s="3" t="s">
        <v>676</v>
      </c>
      <c r="D2492" s="3" t="s">
        <v>4785</v>
      </c>
      <c r="E2492" s="5">
        <v>6000</v>
      </c>
      <c r="F2492" s="5">
        <v>891</v>
      </c>
      <c r="G2492" t="s">
        <v>8221</v>
      </c>
      <c r="H2492" t="s">
        <v>8224</v>
      </c>
      <c r="I2492" t="s">
        <v>8246</v>
      </c>
      <c r="J2492">
        <v>1420095540</v>
      </c>
      <c r="K2492">
        <v>1417558804</v>
      </c>
      <c r="L2492" t="b">
        <v>0</v>
      </c>
      <c r="M2492">
        <v>26</v>
      </c>
      <c r="N2492" t="b">
        <v>0</v>
      </c>
      <c r="O2492" t="s">
        <v>8273</v>
      </c>
      <c r="P2492" s="9">
        <f>IFERROR(F2492/M2492,"NULL")</f>
        <v>34.269230769230766</v>
      </c>
      <c r="Q2492" t="str">
        <f>LEFT(O2492,SEARCH("/",O2492,1)-1)</f>
        <v>technology</v>
      </c>
      <c r="R2492" t="str">
        <f>RIGHT(O2492,LEN(O2492)-SEARCH("/",O2492,1))</f>
        <v>wearables</v>
      </c>
      <c r="S2492" s="17">
        <f>(((K2492/60)/60)/24)+DATE(1970,1,1)</f>
        <v>41975.930601851855</v>
      </c>
      <c r="T2492" s="15">
        <f>(((J2492/60)/60)/24)+DATE(1970,1,1)</f>
        <v>42005.290972222225</v>
      </c>
      <c r="U2492" t="b">
        <f>AND(L2492,N2492)</f>
        <v>0</v>
      </c>
    </row>
    <row r="2493" spans="1:21" ht="20" customHeight="1" x14ac:dyDescent="0.35">
      <c r="A2493" s="13">
        <f>F2493/E2493</f>
        <v>1.4710000000000001E-2</v>
      </c>
      <c r="B2493">
        <v>676</v>
      </c>
      <c r="C2493" s="3" t="s">
        <v>677</v>
      </c>
      <c r="D2493" s="3" t="s">
        <v>4786</v>
      </c>
      <c r="E2493" s="5">
        <v>100000</v>
      </c>
      <c r="F2493" s="5">
        <v>1471</v>
      </c>
      <c r="G2493" t="s">
        <v>8221</v>
      </c>
      <c r="H2493" t="s">
        <v>8229</v>
      </c>
      <c r="I2493" t="s">
        <v>8251</v>
      </c>
      <c r="J2493">
        <v>1423333581</v>
      </c>
      <c r="K2493">
        <v>1420741581</v>
      </c>
      <c r="L2493" t="b">
        <v>0</v>
      </c>
      <c r="M2493">
        <v>24</v>
      </c>
      <c r="N2493" t="b">
        <v>0</v>
      </c>
      <c r="O2493" t="s">
        <v>8273</v>
      </c>
      <c r="P2493" s="9">
        <f>IFERROR(F2493/M2493,"NULL")</f>
        <v>61.291666666666664</v>
      </c>
      <c r="Q2493" t="str">
        <f>LEFT(O2493,SEARCH("/",O2493,1)-1)</f>
        <v>technology</v>
      </c>
      <c r="R2493" t="str">
        <f>RIGHT(O2493,LEN(O2493)-SEARCH("/",O2493,1))</f>
        <v>wearables</v>
      </c>
      <c r="S2493" s="17">
        <f>(((K2493/60)/60)/24)+DATE(1970,1,1)</f>
        <v>42012.768298611118</v>
      </c>
      <c r="T2493" s="15">
        <f>(((J2493/60)/60)/24)+DATE(1970,1,1)</f>
        <v>42042.768298611118</v>
      </c>
      <c r="U2493" t="b">
        <f>AND(L2493,N2493)</f>
        <v>0</v>
      </c>
    </row>
    <row r="2494" spans="1:21" ht="20" customHeight="1" x14ac:dyDescent="0.35">
      <c r="A2494" s="13">
        <f>F2494/E2494</f>
        <v>0.25584000000000001</v>
      </c>
      <c r="B2494">
        <v>677</v>
      </c>
      <c r="C2494" s="3" t="s">
        <v>678</v>
      </c>
      <c r="D2494" s="3" t="s">
        <v>4787</v>
      </c>
      <c r="E2494" s="5">
        <v>50000</v>
      </c>
      <c r="F2494" s="5">
        <v>12792</v>
      </c>
      <c r="G2494" t="s">
        <v>8221</v>
      </c>
      <c r="H2494" t="s">
        <v>8237</v>
      </c>
      <c r="I2494" t="s">
        <v>8249</v>
      </c>
      <c r="J2494">
        <v>1467106895</v>
      </c>
      <c r="K2494">
        <v>1463218895</v>
      </c>
      <c r="L2494" t="b">
        <v>0</v>
      </c>
      <c r="M2494">
        <v>96</v>
      </c>
      <c r="N2494" t="b">
        <v>0</v>
      </c>
      <c r="O2494" t="s">
        <v>8273</v>
      </c>
      <c r="P2494" s="9">
        <f>IFERROR(F2494/M2494,"NULL")</f>
        <v>133.25</v>
      </c>
      <c r="Q2494" t="str">
        <f>LEFT(O2494,SEARCH("/",O2494,1)-1)</f>
        <v>technology</v>
      </c>
      <c r="R2494" t="str">
        <f>RIGHT(O2494,LEN(O2494)-SEARCH("/",O2494,1))</f>
        <v>wearables</v>
      </c>
      <c r="S2494" s="17">
        <f>(((K2494/60)/60)/24)+DATE(1970,1,1)</f>
        <v>42504.403877314813</v>
      </c>
      <c r="T2494" s="15">
        <f>(((J2494/60)/60)/24)+DATE(1970,1,1)</f>
        <v>42549.403877314813</v>
      </c>
      <c r="U2494" t="b">
        <f>AND(L2494,N2494)</f>
        <v>0</v>
      </c>
    </row>
    <row r="2495" spans="1:21" ht="20" customHeight="1" x14ac:dyDescent="0.35">
      <c r="A2495" s="13">
        <f>F2495/E2495</f>
        <v>3.8206896551724136E-2</v>
      </c>
      <c r="B2495">
        <v>678</v>
      </c>
      <c r="C2495" s="3" t="s">
        <v>679</v>
      </c>
      <c r="D2495" s="3" t="s">
        <v>4788</v>
      </c>
      <c r="E2495" s="5">
        <v>29000</v>
      </c>
      <c r="F2495" s="5">
        <v>1108</v>
      </c>
      <c r="G2495" t="s">
        <v>8221</v>
      </c>
      <c r="H2495" t="s">
        <v>8224</v>
      </c>
      <c r="I2495" t="s">
        <v>8246</v>
      </c>
      <c r="J2495">
        <v>1463821338</v>
      </c>
      <c r="K2495">
        <v>1461229338</v>
      </c>
      <c r="L2495" t="b">
        <v>0</v>
      </c>
      <c r="M2495">
        <v>17</v>
      </c>
      <c r="N2495" t="b">
        <v>0</v>
      </c>
      <c r="O2495" t="s">
        <v>8273</v>
      </c>
      <c r="P2495" s="9">
        <f>IFERROR(F2495/M2495,"NULL")</f>
        <v>65.17647058823529</v>
      </c>
      <c r="Q2495" t="str">
        <f>LEFT(O2495,SEARCH("/",O2495,1)-1)</f>
        <v>technology</v>
      </c>
      <c r="R2495" t="str">
        <f>RIGHT(O2495,LEN(O2495)-SEARCH("/",O2495,1))</f>
        <v>wearables</v>
      </c>
      <c r="S2495" s="17">
        <f>(((K2495/60)/60)/24)+DATE(1970,1,1)</f>
        <v>42481.376597222217</v>
      </c>
      <c r="T2495" s="15">
        <f>(((J2495/60)/60)/24)+DATE(1970,1,1)</f>
        <v>42511.376597222217</v>
      </c>
      <c r="U2495" t="b">
        <f>AND(L2495,N2495)</f>
        <v>0</v>
      </c>
    </row>
    <row r="2496" spans="1:21" ht="20" customHeight="1" x14ac:dyDescent="0.35">
      <c r="A2496" s="13">
        <f>F2496/E2496</f>
        <v>0.15485964912280703</v>
      </c>
      <c r="B2496">
        <v>679</v>
      </c>
      <c r="C2496" s="3" t="s">
        <v>680</v>
      </c>
      <c r="D2496" s="3" t="s">
        <v>4789</v>
      </c>
      <c r="E2496" s="5">
        <v>57000</v>
      </c>
      <c r="F2496" s="5">
        <v>8827</v>
      </c>
      <c r="G2496" t="s">
        <v>8221</v>
      </c>
      <c r="H2496" t="s">
        <v>8224</v>
      </c>
      <c r="I2496" t="s">
        <v>8246</v>
      </c>
      <c r="J2496">
        <v>1472920909</v>
      </c>
      <c r="K2496">
        <v>1467736909</v>
      </c>
      <c r="L2496" t="b">
        <v>0</v>
      </c>
      <c r="M2496">
        <v>94</v>
      </c>
      <c r="N2496" t="b">
        <v>0</v>
      </c>
      <c r="O2496" t="s">
        <v>8273</v>
      </c>
      <c r="P2496" s="9">
        <f>IFERROR(F2496/M2496,"NULL")</f>
        <v>93.90425531914893</v>
      </c>
      <c r="Q2496" t="str">
        <f>LEFT(O2496,SEARCH("/",O2496,1)-1)</f>
        <v>technology</v>
      </c>
      <c r="R2496" t="str">
        <f>RIGHT(O2496,LEN(O2496)-SEARCH("/",O2496,1))</f>
        <v>wearables</v>
      </c>
      <c r="S2496" s="17">
        <f>(((K2496/60)/60)/24)+DATE(1970,1,1)</f>
        <v>42556.695706018523</v>
      </c>
      <c r="T2496" s="15">
        <f>(((J2496/60)/60)/24)+DATE(1970,1,1)</f>
        <v>42616.695706018523</v>
      </c>
      <c r="U2496" t="b">
        <f>AND(L2496,N2496)</f>
        <v>0</v>
      </c>
    </row>
    <row r="2497" spans="1:21" ht="20" customHeight="1" x14ac:dyDescent="0.35">
      <c r="A2497" s="13">
        <f>F2497/E2497</f>
        <v>0.25912000000000002</v>
      </c>
      <c r="B2497">
        <v>680</v>
      </c>
      <c r="C2497" s="3" t="s">
        <v>681</v>
      </c>
      <c r="D2497" s="3" t="s">
        <v>4790</v>
      </c>
      <c r="E2497" s="5">
        <v>75000</v>
      </c>
      <c r="F2497" s="5">
        <v>19434</v>
      </c>
      <c r="G2497" t="s">
        <v>8221</v>
      </c>
      <c r="H2497" t="s">
        <v>8224</v>
      </c>
      <c r="I2497" t="s">
        <v>8246</v>
      </c>
      <c r="J2497">
        <v>1410955331</v>
      </c>
      <c r="K2497">
        <v>1407931331</v>
      </c>
      <c r="L2497" t="b">
        <v>0</v>
      </c>
      <c r="M2497">
        <v>129</v>
      </c>
      <c r="N2497" t="b">
        <v>0</v>
      </c>
      <c r="O2497" t="s">
        <v>8273</v>
      </c>
      <c r="P2497" s="9">
        <f>IFERROR(F2497/M2497,"NULL")</f>
        <v>150.65116279069767</v>
      </c>
      <c r="Q2497" t="str">
        <f>LEFT(O2497,SEARCH("/",O2497,1)-1)</f>
        <v>technology</v>
      </c>
      <c r="R2497" t="str">
        <f>RIGHT(O2497,LEN(O2497)-SEARCH("/",O2497,1))</f>
        <v>wearables</v>
      </c>
      <c r="S2497" s="17">
        <f>(((K2497/60)/60)/24)+DATE(1970,1,1)</f>
        <v>41864.501516203702</v>
      </c>
      <c r="T2497" s="15">
        <f>(((J2497/60)/60)/24)+DATE(1970,1,1)</f>
        <v>41899.501516203702</v>
      </c>
      <c r="U2497" t="b">
        <f>AND(L2497,N2497)</f>
        <v>0</v>
      </c>
    </row>
    <row r="2498" spans="1:21" ht="20" customHeight="1" x14ac:dyDescent="0.35">
      <c r="A2498" s="13">
        <f>F2498/E2498</f>
        <v>4.0000000000000002E-4</v>
      </c>
      <c r="B2498">
        <v>681</v>
      </c>
      <c r="C2498" s="3" t="s">
        <v>682</v>
      </c>
      <c r="D2498" s="3" t="s">
        <v>4791</v>
      </c>
      <c r="E2498" s="5">
        <v>2500</v>
      </c>
      <c r="F2498" s="5">
        <v>1</v>
      </c>
      <c r="G2498" t="s">
        <v>8221</v>
      </c>
      <c r="H2498" t="s">
        <v>8224</v>
      </c>
      <c r="I2498" t="s">
        <v>8246</v>
      </c>
      <c r="J2498">
        <v>1477509604</v>
      </c>
      <c r="K2498">
        <v>1474917604</v>
      </c>
      <c r="L2498" t="b">
        <v>0</v>
      </c>
      <c r="M2498">
        <v>1</v>
      </c>
      <c r="N2498" t="b">
        <v>0</v>
      </c>
      <c r="O2498" t="s">
        <v>8273</v>
      </c>
      <c r="P2498" s="9">
        <f>IFERROR(F2498/M2498,"NULL")</f>
        <v>1</v>
      </c>
      <c r="Q2498" t="str">
        <f>LEFT(O2498,SEARCH("/",O2498,1)-1)</f>
        <v>technology</v>
      </c>
      <c r="R2498" t="str">
        <f>RIGHT(O2498,LEN(O2498)-SEARCH("/",O2498,1))</f>
        <v>wearables</v>
      </c>
      <c r="S2498" s="17">
        <f>(((K2498/60)/60)/24)+DATE(1970,1,1)</f>
        <v>42639.805601851855</v>
      </c>
      <c r="T2498" s="15">
        <f>(((J2498/60)/60)/24)+DATE(1970,1,1)</f>
        <v>42669.805601851855</v>
      </c>
      <c r="U2498" t="b">
        <f>AND(L2498,N2498)</f>
        <v>0</v>
      </c>
    </row>
    <row r="2499" spans="1:21" ht="20" customHeight="1" x14ac:dyDescent="0.35">
      <c r="A2499" s="13">
        <f>F2499/E2499</f>
        <v>1.06E-3</v>
      </c>
      <c r="B2499">
        <v>682</v>
      </c>
      <c r="C2499" s="3" t="s">
        <v>683</v>
      </c>
      <c r="D2499" s="3" t="s">
        <v>4792</v>
      </c>
      <c r="E2499" s="5">
        <v>50000</v>
      </c>
      <c r="F2499" s="5">
        <v>53</v>
      </c>
      <c r="G2499" t="s">
        <v>8221</v>
      </c>
      <c r="H2499" t="s">
        <v>8224</v>
      </c>
      <c r="I2499" t="s">
        <v>8246</v>
      </c>
      <c r="J2499">
        <v>1489512122</v>
      </c>
      <c r="K2499">
        <v>1486923722</v>
      </c>
      <c r="L2499" t="b">
        <v>0</v>
      </c>
      <c r="M2499">
        <v>4</v>
      </c>
      <c r="N2499" t="b">
        <v>0</v>
      </c>
      <c r="O2499" t="s">
        <v>8273</v>
      </c>
      <c r="P2499" s="9">
        <f>IFERROR(F2499/M2499,"NULL")</f>
        <v>13.25</v>
      </c>
      <c r="Q2499" t="str">
        <f>LEFT(O2499,SEARCH("/",O2499,1)-1)</f>
        <v>technology</v>
      </c>
      <c r="R2499" t="str">
        <f>RIGHT(O2499,LEN(O2499)-SEARCH("/",O2499,1))</f>
        <v>wearables</v>
      </c>
      <c r="S2499" s="17">
        <f>(((K2499/60)/60)/24)+DATE(1970,1,1)</f>
        <v>42778.765300925923</v>
      </c>
      <c r="T2499" s="15">
        <f>(((J2499/60)/60)/24)+DATE(1970,1,1)</f>
        <v>42808.723634259266</v>
      </c>
      <c r="U2499" t="b">
        <f>AND(L2499,N2499)</f>
        <v>0</v>
      </c>
    </row>
    <row r="2500" spans="1:21" ht="20" customHeight="1" x14ac:dyDescent="0.35">
      <c r="A2500" s="13">
        <f>F2500/E2500</f>
        <v>8.5142857142857138E-3</v>
      </c>
      <c r="B2500">
        <v>683</v>
      </c>
      <c r="C2500" s="3" t="s">
        <v>684</v>
      </c>
      <c r="D2500" s="3" t="s">
        <v>4793</v>
      </c>
      <c r="E2500" s="5">
        <v>35000</v>
      </c>
      <c r="F2500" s="5">
        <v>298</v>
      </c>
      <c r="G2500" t="s">
        <v>8221</v>
      </c>
      <c r="H2500" t="s">
        <v>8224</v>
      </c>
      <c r="I2500" t="s">
        <v>8246</v>
      </c>
      <c r="J2500">
        <v>1477949764</v>
      </c>
      <c r="K2500">
        <v>1474493764</v>
      </c>
      <c r="L2500" t="b">
        <v>0</v>
      </c>
      <c r="M2500">
        <v>3</v>
      </c>
      <c r="N2500" t="b">
        <v>0</v>
      </c>
      <c r="O2500" t="s">
        <v>8273</v>
      </c>
      <c r="P2500" s="9">
        <f>IFERROR(F2500/M2500,"NULL")</f>
        <v>99.333333333333329</v>
      </c>
      <c r="Q2500" t="str">
        <f>LEFT(O2500,SEARCH("/",O2500,1)-1)</f>
        <v>technology</v>
      </c>
      <c r="R2500" t="str">
        <f>RIGHT(O2500,LEN(O2500)-SEARCH("/",O2500,1))</f>
        <v>wearables</v>
      </c>
      <c r="S2500" s="17">
        <f>(((K2500/60)/60)/24)+DATE(1970,1,1)</f>
        <v>42634.900046296301</v>
      </c>
      <c r="T2500" s="15">
        <f>(((J2500/60)/60)/24)+DATE(1970,1,1)</f>
        <v>42674.900046296301</v>
      </c>
      <c r="U2500" t="b">
        <f>AND(L2500,N2500)</f>
        <v>0</v>
      </c>
    </row>
    <row r="2501" spans="1:21" ht="20" customHeight="1" x14ac:dyDescent="0.35">
      <c r="A2501" s="13">
        <f>F2501/E2501</f>
        <v>7.4837500000000001E-2</v>
      </c>
      <c r="B2501">
        <v>684</v>
      </c>
      <c r="C2501" s="3" t="s">
        <v>685</v>
      </c>
      <c r="D2501" s="3" t="s">
        <v>4794</v>
      </c>
      <c r="E2501" s="5">
        <v>320000</v>
      </c>
      <c r="F2501" s="5">
        <v>23948</v>
      </c>
      <c r="G2501" t="s">
        <v>8221</v>
      </c>
      <c r="H2501" t="s">
        <v>8224</v>
      </c>
      <c r="I2501" t="s">
        <v>8246</v>
      </c>
      <c r="J2501">
        <v>1406257200</v>
      </c>
      <c r="K2501">
        <v>1403176891</v>
      </c>
      <c r="L2501" t="b">
        <v>0</v>
      </c>
      <c r="M2501">
        <v>135</v>
      </c>
      <c r="N2501" t="b">
        <v>0</v>
      </c>
      <c r="O2501" t="s">
        <v>8273</v>
      </c>
      <c r="P2501" s="9">
        <f>IFERROR(F2501/M2501,"NULL")</f>
        <v>177.39259259259259</v>
      </c>
      <c r="Q2501" t="str">
        <f>LEFT(O2501,SEARCH("/",O2501,1)-1)</f>
        <v>technology</v>
      </c>
      <c r="R2501" t="str">
        <f>RIGHT(O2501,LEN(O2501)-SEARCH("/",O2501,1))</f>
        <v>wearables</v>
      </c>
      <c r="S2501" s="17">
        <f>(((K2501/60)/60)/24)+DATE(1970,1,1)</f>
        <v>41809.473275462966</v>
      </c>
      <c r="T2501" s="15">
        <f>(((J2501/60)/60)/24)+DATE(1970,1,1)</f>
        <v>41845.125</v>
      </c>
      <c r="U2501" t="b">
        <f>AND(L2501,N2501)</f>
        <v>0</v>
      </c>
    </row>
    <row r="2502" spans="1:21" ht="20" customHeight="1" x14ac:dyDescent="0.35">
      <c r="A2502" s="13">
        <f>F2502/E2502</f>
        <v>0.27650000000000002</v>
      </c>
      <c r="B2502">
        <v>685</v>
      </c>
      <c r="C2502" s="3" t="s">
        <v>686</v>
      </c>
      <c r="D2502" s="3" t="s">
        <v>4795</v>
      </c>
      <c r="E2502" s="5">
        <v>2000</v>
      </c>
      <c r="F2502" s="5">
        <v>553</v>
      </c>
      <c r="G2502" t="s">
        <v>8221</v>
      </c>
      <c r="H2502" t="s">
        <v>8224</v>
      </c>
      <c r="I2502" t="s">
        <v>8246</v>
      </c>
      <c r="J2502">
        <v>1421095672</v>
      </c>
      <c r="K2502">
        <v>1417207672</v>
      </c>
      <c r="L2502" t="b">
        <v>0</v>
      </c>
      <c r="M2502">
        <v>10</v>
      </c>
      <c r="N2502" t="b">
        <v>0</v>
      </c>
      <c r="O2502" t="s">
        <v>8273</v>
      </c>
      <c r="P2502" s="9">
        <f>IFERROR(F2502/M2502,"NULL")</f>
        <v>55.3</v>
      </c>
      <c r="Q2502" t="str">
        <f>LEFT(O2502,SEARCH("/",O2502,1)-1)</f>
        <v>technology</v>
      </c>
      <c r="R2502" t="str">
        <f>RIGHT(O2502,LEN(O2502)-SEARCH("/",O2502,1))</f>
        <v>wearables</v>
      </c>
      <c r="S2502" s="17">
        <f>(((K2502/60)/60)/24)+DATE(1970,1,1)</f>
        <v>41971.866574074069</v>
      </c>
      <c r="T2502" s="15">
        <f>(((J2502/60)/60)/24)+DATE(1970,1,1)</f>
        <v>42016.866574074069</v>
      </c>
      <c r="U2502" t="b">
        <f>AND(L2502,N2502)</f>
        <v>0</v>
      </c>
    </row>
    <row r="2503" spans="1:21" ht="20" customHeight="1" x14ac:dyDescent="0.35">
      <c r="A2503" s="13">
        <f>F2503/E2503</f>
        <v>0</v>
      </c>
      <c r="B2503">
        <v>686</v>
      </c>
      <c r="C2503" s="3" t="s">
        <v>687</v>
      </c>
      <c r="D2503" s="3" t="s">
        <v>4796</v>
      </c>
      <c r="E2503" s="5">
        <v>500000</v>
      </c>
      <c r="F2503" s="5">
        <v>0</v>
      </c>
      <c r="G2503" t="s">
        <v>8221</v>
      </c>
      <c r="H2503" t="s">
        <v>8237</v>
      </c>
      <c r="I2503" t="s">
        <v>8249</v>
      </c>
      <c r="J2503">
        <v>1438618170</v>
      </c>
      <c r="K2503">
        <v>1436026170</v>
      </c>
      <c r="L2503" t="b">
        <v>0</v>
      </c>
      <c r="M2503">
        <v>0</v>
      </c>
      <c r="N2503" t="b">
        <v>0</v>
      </c>
      <c r="O2503" t="s">
        <v>8273</v>
      </c>
      <c r="P2503" s="9" t="str">
        <f>IFERROR(F2503/M2503,"NULL")</f>
        <v>NULL</v>
      </c>
      <c r="Q2503" t="str">
        <f>LEFT(O2503,SEARCH("/",O2503,1)-1)</f>
        <v>technology</v>
      </c>
      <c r="R2503" t="str">
        <f>RIGHT(O2503,LEN(O2503)-SEARCH("/",O2503,1))</f>
        <v>wearables</v>
      </c>
      <c r="S2503" s="17">
        <f>(((K2503/60)/60)/24)+DATE(1970,1,1)</f>
        <v>42189.673263888893</v>
      </c>
      <c r="T2503" s="15">
        <f>(((J2503/60)/60)/24)+DATE(1970,1,1)</f>
        <v>42219.673263888893</v>
      </c>
      <c r="U2503" t="b">
        <f>AND(L2503,N2503)</f>
        <v>0</v>
      </c>
    </row>
    <row r="2504" spans="1:21" ht="20" customHeight="1" x14ac:dyDescent="0.35">
      <c r="A2504" s="13">
        <f>F2504/E2504</f>
        <v>3.5499999999999997E-2</v>
      </c>
      <c r="B2504">
        <v>687</v>
      </c>
      <c r="C2504" s="3" t="s">
        <v>688</v>
      </c>
      <c r="D2504" s="3" t="s">
        <v>4797</v>
      </c>
      <c r="E2504" s="5">
        <v>100000</v>
      </c>
      <c r="F2504" s="5">
        <v>3550</v>
      </c>
      <c r="G2504" t="s">
        <v>8221</v>
      </c>
      <c r="H2504" t="s">
        <v>8238</v>
      </c>
      <c r="I2504" t="s">
        <v>8256</v>
      </c>
      <c r="J2504">
        <v>1486317653</v>
      </c>
      <c r="K2504">
        <v>1481133653</v>
      </c>
      <c r="L2504" t="b">
        <v>0</v>
      </c>
      <c r="M2504">
        <v>6</v>
      </c>
      <c r="N2504" t="b">
        <v>0</v>
      </c>
      <c r="O2504" t="s">
        <v>8273</v>
      </c>
      <c r="P2504" s="9">
        <f>IFERROR(F2504/M2504,"NULL")</f>
        <v>591.66666666666663</v>
      </c>
      <c r="Q2504" t="str">
        <f>LEFT(O2504,SEARCH("/",O2504,1)-1)</f>
        <v>technology</v>
      </c>
      <c r="R2504" t="str">
        <f>RIGHT(O2504,LEN(O2504)-SEARCH("/",O2504,1))</f>
        <v>wearables</v>
      </c>
      <c r="S2504" s="17">
        <f>(((K2504/60)/60)/24)+DATE(1970,1,1)</f>
        <v>42711.750613425931</v>
      </c>
      <c r="T2504" s="15">
        <f>(((J2504/60)/60)/24)+DATE(1970,1,1)</f>
        <v>42771.750613425931</v>
      </c>
      <c r="U2504" t="b">
        <f>AND(L2504,N2504)</f>
        <v>0</v>
      </c>
    </row>
    <row r="2505" spans="1:21" ht="20" customHeight="1" x14ac:dyDescent="0.35">
      <c r="A2505" s="13">
        <f>F2505/E2505</f>
        <v>0.72989999999999999</v>
      </c>
      <c r="B2505">
        <v>688</v>
      </c>
      <c r="C2505" s="3" t="s">
        <v>689</v>
      </c>
      <c r="D2505" s="3" t="s">
        <v>4798</v>
      </c>
      <c r="E2505" s="5">
        <v>20000</v>
      </c>
      <c r="F2505" s="5">
        <v>14598</v>
      </c>
      <c r="G2505" t="s">
        <v>8221</v>
      </c>
      <c r="H2505" t="s">
        <v>8224</v>
      </c>
      <c r="I2505" t="s">
        <v>8246</v>
      </c>
      <c r="J2505">
        <v>1444876253</v>
      </c>
      <c r="K2505">
        <v>1442284253</v>
      </c>
      <c r="L2505" t="b">
        <v>0</v>
      </c>
      <c r="M2505">
        <v>36</v>
      </c>
      <c r="N2505" t="b">
        <v>0</v>
      </c>
      <c r="O2505" t="s">
        <v>8273</v>
      </c>
      <c r="P2505" s="9">
        <f>IFERROR(F2505/M2505,"NULL")</f>
        <v>405.5</v>
      </c>
      <c r="Q2505" t="str">
        <f>LEFT(O2505,SEARCH("/",O2505,1)-1)</f>
        <v>technology</v>
      </c>
      <c r="R2505" t="str">
        <f>RIGHT(O2505,LEN(O2505)-SEARCH("/",O2505,1))</f>
        <v>wearables</v>
      </c>
      <c r="S2505" s="17">
        <f>(((K2505/60)/60)/24)+DATE(1970,1,1)</f>
        <v>42262.104780092588</v>
      </c>
      <c r="T2505" s="15">
        <f>(((J2505/60)/60)/24)+DATE(1970,1,1)</f>
        <v>42292.104780092588</v>
      </c>
      <c r="U2505" t="b">
        <f>AND(L2505,N2505)</f>
        <v>0</v>
      </c>
    </row>
    <row r="2506" spans="1:21" ht="20" customHeight="1" x14ac:dyDescent="0.35">
      <c r="A2506" s="13">
        <f>F2506/E2506</f>
        <v>0.57648750000000004</v>
      </c>
      <c r="B2506">
        <v>689</v>
      </c>
      <c r="C2506" s="3" t="s">
        <v>690</v>
      </c>
      <c r="D2506" s="3" t="s">
        <v>4799</v>
      </c>
      <c r="E2506" s="5">
        <v>200000</v>
      </c>
      <c r="F2506" s="5">
        <v>115297.5</v>
      </c>
      <c r="G2506" t="s">
        <v>8221</v>
      </c>
      <c r="H2506" t="s">
        <v>8224</v>
      </c>
      <c r="I2506" t="s">
        <v>8246</v>
      </c>
      <c r="J2506">
        <v>1481173140</v>
      </c>
      <c r="K2506">
        <v>1478016097</v>
      </c>
      <c r="L2506" t="b">
        <v>0</v>
      </c>
      <c r="M2506">
        <v>336</v>
      </c>
      <c r="N2506" t="b">
        <v>0</v>
      </c>
      <c r="O2506" t="s">
        <v>8273</v>
      </c>
      <c r="P2506" s="9">
        <f>IFERROR(F2506/M2506,"NULL")</f>
        <v>343.14732142857144</v>
      </c>
      <c r="Q2506" t="str">
        <f>LEFT(O2506,SEARCH("/",O2506,1)-1)</f>
        <v>technology</v>
      </c>
      <c r="R2506" t="str">
        <f>RIGHT(O2506,LEN(O2506)-SEARCH("/",O2506,1))</f>
        <v>wearables</v>
      </c>
      <c r="S2506" s="17">
        <f>(((K2506/60)/60)/24)+DATE(1970,1,1)</f>
        <v>42675.66778935185</v>
      </c>
      <c r="T2506" s="15">
        <f>(((J2506/60)/60)/24)+DATE(1970,1,1)</f>
        <v>42712.207638888889</v>
      </c>
      <c r="U2506" t="b">
        <f>AND(L2506,N2506)</f>
        <v>0</v>
      </c>
    </row>
    <row r="2507" spans="1:21" ht="20" customHeight="1" x14ac:dyDescent="0.35">
      <c r="A2507" s="13">
        <f>F2507/E2507</f>
        <v>0.1234</v>
      </c>
      <c r="B2507">
        <v>690</v>
      </c>
      <c r="C2507" s="3" t="s">
        <v>691</v>
      </c>
      <c r="D2507" s="3" t="s">
        <v>4800</v>
      </c>
      <c r="E2507" s="5">
        <v>20000</v>
      </c>
      <c r="F2507" s="5">
        <v>2468</v>
      </c>
      <c r="G2507" t="s">
        <v>8221</v>
      </c>
      <c r="H2507" t="s">
        <v>8224</v>
      </c>
      <c r="I2507" t="s">
        <v>8246</v>
      </c>
      <c r="J2507">
        <v>1473400800</v>
      </c>
      <c r="K2507">
        <v>1469718841</v>
      </c>
      <c r="L2507" t="b">
        <v>0</v>
      </c>
      <c r="M2507">
        <v>34</v>
      </c>
      <c r="N2507" t="b">
        <v>0</v>
      </c>
      <c r="O2507" t="s">
        <v>8273</v>
      </c>
      <c r="P2507" s="9">
        <f>IFERROR(F2507/M2507,"NULL")</f>
        <v>72.588235294117652</v>
      </c>
      <c r="Q2507" t="str">
        <f>LEFT(O2507,SEARCH("/",O2507,1)-1)</f>
        <v>technology</v>
      </c>
      <c r="R2507" t="str">
        <f>RIGHT(O2507,LEN(O2507)-SEARCH("/",O2507,1))</f>
        <v>wearables</v>
      </c>
      <c r="S2507" s="17">
        <f>(((K2507/60)/60)/24)+DATE(1970,1,1)</f>
        <v>42579.634733796294</v>
      </c>
      <c r="T2507" s="15">
        <f>(((J2507/60)/60)/24)+DATE(1970,1,1)</f>
        <v>42622.25</v>
      </c>
      <c r="U2507" t="b">
        <f>AND(L2507,N2507)</f>
        <v>0</v>
      </c>
    </row>
    <row r="2508" spans="1:21" ht="20" customHeight="1" x14ac:dyDescent="0.35">
      <c r="A2508" s="13">
        <f>F2508/E2508</f>
        <v>5.1999999999999998E-3</v>
      </c>
      <c r="B2508">
        <v>691</v>
      </c>
      <c r="C2508" s="3" t="s">
        <v>692</v>
      </c>
      <c r="D2508" s="3" t="s">
        <v>4801</v>
      </c>
      <c r="E2508" s="5">
        <v>50000</v>
      </c>
      <c r="F2508" s="5">
        <v>260</v>
      </c>
      <c r="G2508" t="s">
        <v>8221</v>
      </c>
      <c r="H2508" t="s">
        <v>8224</v>
      </c>
      <c r="I2508" t="s">
        <v>8246</v>
      </c>
      <c r="J2508">
        <v>1435711246</v>
      </c>
      <c r="K2508">
        <v>1433292046</v>
      </c>
      <c r="L2508" t="b">
        <v>0</v>
      </c>
      <c r="M2508">
        <v>10</v>
      </c>
      <c r="N2508" t="b">
        <v>0</v>
      </c>
      <c r="O2508" t="s">
        <v>8273</v>
      </c>
      <c r="P2508" s="9">
        <f>IFERROR(F2508/M2508,"NULL")</f>
        <v>26</v>
      </c>
      <c r="Q2508" t="str">
        <f>LEFT(O2508,SEARCH("/",O2508,1)-1)</f>
        <v>technology</v>
      </c>
      <c r="R2508" t="str">
        <f>RIGHT(O2508,LEN(O2508)-SEARCH("/",O2508,1))</f>
        <v>wearables</v>
      </c>
      <c r="S2508" s="17">
        <f>(((K2508/60)/60)/24)+DATE(1970,1,1)</f>
        <v>42158.028310185182</v>
      </c>
      <c r="T2508" s="15">
        <f>(((J2508/60)/60)/24)+DATE(1970,1,1)</f>
        <v>42186.028310185182</v>
      </c>
      <c r="U2508" t="b">
        <f>AND(L2508,N2508)</f>
        <v>0</v>
      </c>
    </row>
    <row r="2509" spans="1:21" ht="20" customHeight="1" x14ac:dyDescent="0.35">
      <c r="A2509" s="13">
        <f>F2509/E2509</f>
        <v>6.5299999999999997E-2</v>
      </c>
      <c r="B2509">
        <v>692</v>
      </c>
      <c r="C2509" s="3" t="s">
        <v>693</v>
      </c>
      <c r="D2509" s="3" t="s">
        <v>4802</v>
      </c>
      <c r="E2509" s="5">
        <v>20000</v>
      </c>
      <c r="F2509" s="5">
        <v>1306</v>
      </c>
      <c r="G2509" t="s">
        <v>8221</v>
      </c>
      <c r="H2509" t="s">
        <v>8225</v>
      </c>
      <c r="I2509" t="s">
        <v>8247</v>
      </c>
      <c r="J2509">
        <v>1482397263</v>
      </c>
      <c r="K2509">
        <v>1479805263</v>
      </c>
      <c r="L2509" t="b">
        <v>0</v>
      </c>
      <c r="M2509">
        <v>201</v>
      </c>
      <c r="N2509" t="b">
        <v>0</v>
      </c>
      <c r="O2509" t="s">
        <v>8273</v>
      </c>
      <c r="P2509" s="9">
        <f>IFERROR(F2509/M2509,"NULL")</f>
        <v>6.4975124378109452</v>
      </c>
      <c r="Q2509" t="str">
        <f>LEFT(O2509,SEARCH("/",O2509,1)-1)</f>
        <v>technology</v>
      </c>
      <c r="R2509" t="str">
        <f>RIGHT(O2509,LEN(O2509)-SEARCH("/",O2509,1))</f>
        <v>wearables</v>
      </c>
      <c r="S2509" s="17">
        <f>(((K2509/60)/60)/24)+DATE(1970,1,1)</f>
        <v>42696.37572916667</v>
      </c>
      <c r="T2509" s="15">
        <f>(((J2509/60)/60)/24)+DATE(1970,1,1)</f>
        <v>42726.37572916667</v>
      </c>
      <c r="U2509" t="b">
        <f>AND(L2509,N2509)</f>
        <v>0</v>
      </c>
    </row>
    <row r="2510" spans="1:21" ht="20" customHeight="1" x14ac:dyDescent="0.35">
      <c r="A2510" s="13">
        <f>F2510/E2510</f>
        <v>0.35338000000000003</v>
      </c>
      <c r="B2510">
        <v>693</v>
      </c>
      <c r="C2510" s="3" t="s">
        <v>694</v>
      </c>
      <c r="D2510" s="3" t="s">
        <v>4803</v>
      </c>
      <c r="E2510" s="5">
        <v>100000</v>
      </c>
      <c r="F2510" s="5">
        <v>35338</v>
      </c>
      <c r="G2510" t="s">
        <v>8221</v>
      </c>
      <c r="H2510" t="s">
        <v>8224</v>
      </c>
      <c r="I2510" t="s">
        <v>8246</v>
      </c>
      <c r="J2510">
        <v>1430421827</v>
      </c>
      <c r="K2510">
        <v>1427829827</v>
      </c>
      <c r="L2510" t="b">
        <v>0</v>
      </c>
      <c r="M2510">
        <v>296</v>
      </c>
      <c r="N2510" t="b">
        <v>0</v>
      </c>
      <c r="O2510" t="s">
        <v>8273</v>
      </c>
      <c r="P2510" s="9">
        <f>IFERROR(F2510/M2510,"NULL")</f>
        <v>119.38513513513513</v>
      </c>
      <c r="Q2510" t="str">
        <f>LEFT(O2510,SEARCH("/",O2510,1)-1)</f>
        <v>technology</v>
      </c>
      <c r="R2510" t="str">
        <f>RIGHT(O2510,LEN(O2510)-SEARCH("/",O2510,1))</f>
        <v>wearables</v>
      </c>
      <c r="S2510" s="17">
        <f>(((K2510/60)/60)/24)+DATE(1970,1,1)</f>
        <v>42094.808182870373</v>
      </c>
      <c r="T2510" s="15">
        <f>(((J2510/60)/60)/24)+DATE(1970,1,1)</f>
        <v>42124.808182870373</v>
      </c>
      <c r="U2510" t="b">
        <f>AND(L2510,N2510)</f>
        <v>0</v>
      </c>
    </row>
    <row r="2511" spans="1:21" ht="20" customHeight="1" x14ac:dyDescent="0.35">
      <c r="A2511" s="13">
        <f>F2511/E2511</f>
        <v>3.933333333333333E-3</v>
      </c>
      <c r="B2511">
        <v>694</v>
      </c>
      <c r="C2511" s="3" t="s">
        <v>695</v>
      </c>
      <c r="D2511" s="3" t="s">
        <v>4804</v>
      </c>
      <c r="E2511" s="5">
        <v>150000</v>
      </c>
      <c r="F2511" s="5">
        <v>590</v>
      </c>
      <c r="G2511" t="s">
        <v>8221</v>
      </c>
      <c r="H2511" t="s">
        <v>8224</v>
      </c>
      <c r="I2511" t="s">
        <v>8246</v>
      </c>
      <c r="J2511">
        <v>1485964559</v>
      </c>
      <c r="K2511">
        <v>1483372559</v>
      </c>
      <c r="L2511" t="b">
        <v>0</v>
      </c>
      <c r="M2511">
        <v>7</v>
      </c>
      <c r="N2511" t="b">
        <v>0</v>
      </c>
      <c r="O2511" t="s">
        <v>8273</v>
      </c>
      <c r="P2511" s="9">
        <f>IFERROR(F2511/M2511,"NULL")</f>
        <v>84.285714285714292</v>
      </c>
      <c r="Q2511" t="str">
        <f>LEFT(O2511,SEARCH("/",O2511,1)-1)</f>
        <v>technology</v>
      </c>
      <c r="R2511" t="str">
        <f>RIGHT(O2511,LEN(O2511)-SEARCH("/",O2511,1))</f>
        <v>wearables</v>
      </c>
      <c r="S2511" s="17">
        <f>(((K2511/60)/60)/24)+DATE(1970,1,1)</f>
        <v>42737.663877314815</v>
      </c>
      <c r="T2511" s="15">
        <f>(((J2511/60)/60)/24)+DATE(1970,1,1)</f>
        <v>42767.663877314815</v>
      </c>
      <c r="U2511" t="b">
        <f>AND(L2511,N2511)</f>
        <v>0</v>
      </c>
    </row>
    <row r="2512" spans="1:21" ht="20" customHeight="1" x14ac:dyDescent="0.35">
      <c r="A2512" s="13">
        <f>F2512/E2512</f>
        <v>1.06E-2</v>
      </c>
      <c r="B2512">
        <v>695</v>
      </c>
      <c r="C2512" s="3" t="s">
        <v>696</v>
      </c>
      <c r="D2512" s="3" t="s">
        <v>4805</v>
      </c>
      <c r="E2512" s="5">
        <v>60000</v>
      </c>
      <c r="F2512" s="5">
        <v>636</v>
      </c>
      <c r="G2512" t="s">
        <v>8221</v>
      </c>
      <c r="H2512" t="s">
        <v>8224</v>
      </c>
      <c r="I2512" t="s">
        <v>8246</v>
      </c>
      <c r="J2512">
        <v>1414758620</v>
      </c>
      <c r="K2512">
        <v>1412166620</v>
      </c>
      <c r="L2512" t="b">
        <v>0</v>
      </c>
      <c r="M2512">
        <v>7</v>
      </c>
      <c r="N2512" t="b">
        <v>0</v>
      </c>
      <c r="O2512" t="s">
        <v>8273</v>
      </c>
      <c r="P2512" s="9">
        <f>IFERROR(F2512/M2512,"NULL")</f>
        <v>90.857142857142861</v>
      </c>
      <c r="Q2512" t="str">
        <f>LEFT(O2512,SEARCH("/",O2512,1)-1)</f>
        <v>technology</v>
      </c>
      <c r="R2512" t="str">
        <f>RIGHT(O2512,LEN(O2512)-SEARCH("/",O2512,1))</f>
        <v>wearables</v>
      </c>
      <c r="S2512" s="17">
        <f>(((K2512/60)/60)/24)+DATE(1970,1,1)</f>
        <v>41913.521064814813</v>
      </c>
      <c r="T2512" s="15">
        <f>(((J2512/60)/60)/24)+DATE(1970,1,1)</f>
        <v>41943.521064814813</v>
      </c>
      <c r="U2512" t="b">
        <f>AND(L2512,N2512)</f>
        <v>0</v>
      </c>
    </row>
    <row r="2513" spans="1:21" ht="20" customHeight="1" x14ac:dyDescent="0.35">
      <c r="A2513" s="13">
        <f>F2513/E2513</f>
        <v>5.7142857142857145E-6</v>
      </c>
      <c r="B2513">
        <v>696</v>
      </c>
      <c r="C2513" s="3" t="s">
        <v>697</v>
      </c>
      <c r="D2513" s="3" t="s">
        <v>4806</v>
      </c>
      <c r="E2513" s="5">
        <v>175000</v>
      </c>
      <c r="F2513" s="5">
        <v>1</v>
      </c>
      <c r="G2513" t="s">
        <v>8221</v>
      </c>
      <c r="H2513" t="s">
        <v>8233</v>
      </c>
      <c r="I2513" t="s">
        <v>8249</v>
      </c>
      <c r="J2513">
        <v>1406326502</v>
      </c>
      <c r="K2513">
        <v>1403734502</v>
      </c>
      <c r="L2513" t="b">
        <v>0</v>
      </c>
      <c r="M2513">
        <v>1</v>
      </c>
      <c r="N2513" t="b">
        <v>0</v>
      </c>
      <c r="O2513" t="s">
        <v>8273</v>
      </c>
      <c r="P2513" s="9">
        <f>IFERROR(F2513/M2513,"NULL")</f>
        <v>1</v>
      </c>
      <c r="Q2513" t="str">
        <f>LEFT(O2513,SEARCH("/",O2513,1)-1)</f>
        <v>technology</v>
      </c>
      <c r="R2513" t="str">
        <f>RIGHT(O2513,LEN(O2513)-SEARCH("/",O2513,1))</f>
        <v>wearables</v>
      </c>
      <c r="S2513" s="17">
        <f>(((K2513/60)/60)/24)+DATE(1970,1,1)</f>
        <v>41815.927106481482</v>
      </c>
      <c r="T2513" s="15">
        <f>(((J2513/60)/60)/24)+DATE(1970,1,1)</f>
        <v>41845.927106481482</v>
      </c>
      <c r="U2513" t="b">
        <f>AND(L2513,N2513)</f>
        <v>0</v>
      </c>
    </row>
    <row r="2514" spans="1:21" ht="20" customHeight="1" x14ac:dyDescent="0.35">
      <c r="A2514" s="13">
        <f>F2514/E2514</f>
        <v>0.46379999999999999</v>
      </c>
      <c r="B2514">
        <v>697</v>
      </c>
      <c r="C2514" s="3" t="s">
        <v>698</v>
      </c>
      <c r="D2514" s="3" t="s">
        <v>4807</v>
      </c>
      <c r="E2514" s="5">
        <v>5000</v>
      </c>
      <c r="F2514" s="5">
        <v>2319</v>
      </c>
      <c r="G2514" t="s">
        <v>8221</v>
      </c>
      <c r="H2514" t="s">
        <v>8236</v>
      </c>
      <c r="I2514" t="s">
        <v>8249</v>
      </c>
      <c r="J2514">
        <v>1454502789</v>
      </c>
      <c r="K2514">
        <v>1453206789</v>
      </c>
      <c r="L2514" t="b">
        <v>0</v>
      </c>
      <c r="M2514">
        <v>114</v>
      </c>
      <c r="N2514" t="b">
        <v>0</v>
      </c>
      <c r="O2514" t="s">
        <v>8273</v>
      </c>
      <c r="P2514" s="9">
        <f>IFERROR(F2514/M2514,"NULL")</f>
        <v>20.342105263157894</v>
      </c>
      <c r="Q2514" t="str">
        <f>LEFT(O2514,SEARCH("/",O2514,1)-1)</f>
        <v>technology</v>
      </c>
      <c r="R2514" t="str">
        <f>RIGHT(O2514,LEN(O2514)-SEARCH("/",O2514,1))</f>
        <v>wearables</v>
      </c>
      <c r="S2514" s="17">
        <f>(((K2514/60)/60)/24)+DATE(1970,1,1)</f>
        <v>42388.523020833338</v>
      </c>
      <c r="T2514" s="15">
        <f>(((J2514/60)/60)/24)+DATE(1970,1,1)</f>
        <v>42403.523020833338</v>
      </c>
      <c r="U2514" t="b">
        <f>AND(L2514,N2514)</f>
        <v>0</v>
      </c>
    </row>
    <row r="2515" spans="1:21" ht="20" customHeight="1" x14ac:dyDescent="0.35">
      <c r="A2515" s="13">
        <f>F2515/E2515</f>
        <v>0.15390000000000001</v>
      </c>
      <c r="B2515">
        <v>698</v>
      </c>
      <c r="C2515" s="3" t="s">
        <v>699</v>
      </c>
      <c r="D2515" s="3" t="s">
        <v>4808</v>
      </c>
      <c r="E2515" s="5">
        <v>100000</v>
      </c>
      <c r="F2515" s="5">
        <v>15390</v>
      </c>
      <c r="G2515" t="s">
        <v>8221</v>
      </c>
      <c r="H2515" t="s">
        <v>8224</v>
      </c>
      <c r="I2515" t="s">
        <v>8246</v>
      </c>
      <c r="J2515">
        <v>1411005600</v>
      </c>
      <c r="K2515">
        <v>1408141245</v>
      </c>
      <c r="L2515" t="b">
        <v>0</v>
      </c>
      <c r="M2515">
        <v>29</v>
      </c>
      <c r="N2515" t="b">
        <v>0</v>
      </c>
      <c r="O2515" t="s">
        <v>8273</v>
      </c>
      <c r="P2515" s="9">
        <f>IFERROR(F2515/M2515,"NULL")</f>
        <v>530.68965517241384</v>
      </c>
      <c r="Q2515" t="str">
        <f>LEFT(O2515,SEARCH("/",O2515,1)-1)</f>
        <v>technology</v>
      </c>
      <c r="R2515" t="str">
        <f>RIGHT(O2515,LEN(O2515)-SEARCH("/",O2515,1))</f>
        <v>wearables</v>
      </c>
      <c r="S2515" s="17">
        <f>(((K2515/60)/60)/24)+DATE(1970,1,1)</f>
        <v>41866.931076388886</v>
      </c>
      <c r="T2515" s="15">
        <f>(((J2515/60)/60)/24)+DATE(1970,1,1)</f>
        <v>41900.083333333336</v>
      </c>
      <c r="U2515" t="b">
        <f>AND(L2515,N2515)</f>
        <v>0</v>
      </c>
    </row>
    <row r="2516" spans="1:21" ht="20" customHeight="1" x14ac:dyDescent="0.35">
      <c r="A2516" s="13">
        <f>F2516/E2516</f>
        <v>0.824221076923077</v>
      </c>
      <c r="B2516">
        <v>699</v>
      </c>
      <c r="C2516" s="3" t="s">
        <v>700</v>
      </c>
      <c r="D2516" s="3" t="s">
        <v>4809</v>
      </c>
      <c r="E2516" s="5">
        <v>130000</v>
      </c>
      <c r="F2516" s="5">
        <v>107148.74</v>
      </c>
      <c r="G2516" t="s">
        <v>8221</v>
      </c>
      <c r="H2516" t="s">
        <v>8224</v>
      </c>
      <c r="I2516" t="s">
        <v>8246</v>
      </c>
      <c r="J2516">
        <v>1385136000</v>
      </c>
      <c r="K2516">
        <v>1381923548</v>
      </c>
      <c r="L2516" t="b">
        <v>0</v>
      </c>
      <c r="M2516">
        <v>890</v>
      </c>
      <c r="N2516" t="b">
        <v>0</v>
      </c>
      <c r="O2516" t="s">
        <v>8273</v>
      </c>
      <c r="P2516" s="9">
        <f>IFERROR(F2516/M2516,"NULL")</f>
        <v>120.39184269662923</v>
      </c>
      <c r="Q2516" t="str">
        <f>LEFT(O2516,SEARCH("/",O2516,1)-1)</f>
        <v>technology</v>
      </c>
      <c r="R2516" t="str">
        <f>RIGHT(O2516,LEN(O2516)-SEARCH("/",O2516,1))</f>
        <v>wearables</v>
      </c>
      <c r="S2516" s="17">
        <f>(((K2516/60)/60)/24)+DATE(1970,1,1)</f>
        <v>41563.485509259262</v>
      </c>
      <c r="T2516" s="15">
        <f>(((J2516/60)/60)/24)+DATE(1970,1,1)</f>
        <v>41600.666666666664</v>
      </c>
      <c r="U2516" t="b">
        <f>AND(L2516,N2516)</f>
        <v>0</v>
      </c>
    </row>
    <row r="2517" spans="1:21" ht="20" customHeight="1" x14ac:dyDescent="0.35">
      <c r="A2517" s="13">
        <f>F2517/E2517</f>
        <v>2.6866666666666667E-2</v>
      </c>
      <c r="B2517">
        <v>700</v>
      </c>
      <c r="C2517" s="3" t="s">
        <v>701</v>
      </c>
      <c r="D2517" s="3" t="s">
        <v>4810</v>
      </c>
      <c r="E2517" s="5">
        <v>15000</v>
      </c>
      <c r="F2517" s="5">
        <v>403</v>
      </c>
      <c r="G2517" t="s">
        <v>8221</v>
      </c>
      <c r="H2517" t="s">
        <v>8227</v>
      </c>
      <c r="I2517" t="s">
        <v>8249</v>
      </c>
      <c r="J2517">
        <v>1484065881</v>
      </c>
      <c r="K2517">
        <v>1481473881</v>
      </c>
      <c r="L2517" t="b">
        <v>0</v>
      </c>
      <c r="M2517">
        <v>31</v>
      </c>
      <c r="N2517" t="b">
        <v>0</v>
      </c>
      <c r="O2517" t="s">
        <v>8273</v>
      </c>
      <c r="P2517" s="9">
        <f>IFERROR(F2517/M2517,"NULL")</f>
        <v>13</v>
      </c>
      <c r="Q2517" t="str">
        <f>LEFT(O2517,SEARCH("/",O2517,1)-1)</f>
        <v>technology</v>
      </c>
      <c r="R2517" t="str">
        <f>RIGHT(O2517,LEN(O2517)-SEARCH("/",O2517,1))</f>
        <v>wearables</v>
      </c>
      <c r="S2517" s="17">
        <f>(((K2517/60)/60)/24)+DATE(1970,1,1)</f>
        <v>42715.688437500001</v>
      </c>
      <c r="T2517" s="15">
        <f>(((J2517/60)/60)/24)+DATE(1970,1,1)</f>
        <v>42745.688437500001</v>
      </c>
      <c r="U2517" t="b">
        <f>AND(L2517,N2517)</f>
        <v>0</v>
      </c>
    </row>
    <row r="2518" spans="1:21" ht="20" customHeight="1" x14ac:dyDescent="0.35">
      <c r="A2518" s="13">
        <f>F2518/E2518</f>
        <v>0.26600000000000001</v>
      </c>
      <c r="B2518">
        <v>701</v>
      </c>
      <c r="C2518" s="3" t="s">
        <v>702</v>
      </c>
      <c r="D2518" s="3" t="s">
        <v>4811</v>
      </c>
      <c r="E2518" s="5">
        <v>23000</v>
      </c>
      <c r="F2518" s="5">
        <v>6118</v>
      </c>
      <c r="G2518" t="s">
        <v>8221</v>
      </c>
      <c r="H2518" t="s">
        <v>8225</v>
      </c>
      <c r="I2518" t="s">
        <v>8247</v>
      </c>
      <c r="J2518">
        <v>1406130880</v>
      </c>
      <c r="K2518">
        <v>1403538880</v>
      </c>
      <c r="L2518" t="b">
        <v>0</v>
      </c>
      <c r="M2518">
        <v>21</v>
      </c>
      <c r="N2518" t="b">
        <v>0</v>
      </c>
      <c r="O2518" t="s">
        <v>8273</v>
      </c>
      <c r="P2518" s="9">
        <f>IFERROR(F2518/M2518,"NULL")</f>
        <v>291.33333333333331</v>
      </c>
      <c r="Q2518" t="str">
        <f>LEFT(O2518,SEARCH("/",O2518,1)-1)</f>
        <v>technology</v>
      </c>
      <c r="R2518" t="str">
        <f>RIGHT(O2518,LEN(O2518)-SEARCH("/",O2518,1))</f>
        <v>wearables</v>
      </c>
      <c r="S2518" s="17">
        <f>(((K2518/60)/60)/24)+DATE(1970,1,1)</f>
        <v>41813.662962962961</v>
      </c>
      <c r="T2518" s="15">
        <f>(((J2518/60)/60)/24)+DATE(1970,1,1)</f>
        <v>41843.662962962961</v>
      </c>
      <c r="U2518" t="b">
        <f>AND(L2518,N2518)</f>
        <v>0</v>
      </c>
    </row>
    <row r="2519" spans="1:21" ht="20" customHeight="1" x14ac:dyDescent="0.35">
      <c r="A2519" s="13">
        <f>F2519/E2519</f>
        <v>0.30813400000000002</v>
      </c>
      <c r="B2519">
        <v>702</v>
      </c>
      <c r="C2519" s="3" t="s">
        <v>703</v>
      </c>
      <c r="D2519" s="3" t="s">
        <v>4812</v>
      </c>
      <c r="E2519" s="5">
        <v>15000</v>
      </c>
      <c r="F2519" s="5">
        <v>4622.01</v>
      </c>
      <c r="G2519" t="s">
        <v>8221</v>
      </c>
      <c r="H2519" t="s">
        <v>8224</v>
      </c>
      <c r="I2519" t="s">
        <v>8246</v>
      </c>
      <c r="J2519">
        <v>1480011987</v>
      </c>
      <c r="K2519">
        <v>1477416387</v>
      </c>
      <c r="L2519" t="b">
        <v>0</v>
      </c>
      <c r="M2519">
        <v>37</v>
      </c>
      <c r="N2519" t="b">
        <v>0</v>
      </c>
      <c r="O2519" t="s">
        <v>8273</v>
      </c>
      <c r="P2519" s="9">
        <f>IFERROR(F2519/M2519,"NULL")</f>
        <v>124.9191891891892</v>
      </c>
      <c r="Q2519" t="str">
        <f>LEFT(O2519,SEARCH("/",O2519,1)-1)</f>
        <v>technology</v>
      </c>
      <c r="R2519" t="str">
        <f>RIGHT(O2519,LEN(O2519)-SEARCH("/",O2519,1))</f>
        <v>wearables</v>
      </c>
      <c r="S2519" s="17">
        <f>(((K2519/60)/60)/24)+DATE(1970,1,1)</f>
        <v>42668.726701388892</v>
      </c>
      <c r="T2519" s="15">
        <f>(((J2519/60)/60)/24)+DATE(1970,1,1)</f>
        <v>42698.768368055549</v>
      </c>
      <c r="U2519" t="b">
        <f>AND(L2519,N2519)</f>
        <v>0</v>
      </c>
    </row>
    <row r="2520" spans="1:21" ht="20" customHeight="1" x14ac:dyDescent="0.35">
      <c r="A2520" s="13">
        <f>F2520/E2520</f>
        <v>5.5800000000000002E-2</v>
      </c>
      <c r="B2520">
        <v>703</v>
      </c>
      <c r="C2520" s="3" t="s">
        <v>704</v>
      </c>
      <c r="D2520" s="3" t="s">
        <v>4813</v>
      </c>
      <c r="E2520" s="5">
        <v>15000</v>
      </c>
      <c r="F2520" s="5">
        <v>837</v>
      </c>
      <c r="G2520" t="s">
        <v>8221</v>
      </c>
      <c r="H2520" t="s">
        <v>8224</v>
      </c>
      <c r="I2520" t="s">
        <v>8246</v>
      </c>
      <c r="J2520">
        <v>1485905520</v>
      </c>
      <c r="K2520">
        <v>1481150949</v>
      </c>
      <c r="L2520" t="b">
        <v>0</v>
      </c>
      <c r="M2520">
        <v>7</v>
      </c>
      <c r="N2520" t="b">
        <v>0</v>
      </c>
      <c r="O2520" t="s">
        <v>8273</v>
      </c>
      <c r="P2520" s="9">
        <f>IFERROR(F2520/M2520,"NULL")</f>
        <v>119.57142857142857</v>
      </c>
      <c r="Q2520" t="str">
        <f>LEFT(O2520,SEARCH("/",O2520,1)-1)</f>
        <v>technology</v>
      </c>
      <c r="R2520" t="str">
        <f>RIGHT(O2520,LEN(O2520)-SEARCH("/",O2520,1))</f>
        <v>wearables</v>
      </c>
      <c r="S2520" s="17">
        <f>(((K2520/60)/60)/24)+DATE(1970,1,1)</f>
        <v>42711.950798611113</v>
      </c>
      <c r="T2520" s="15">
        <f>(((J2520/60)/60)/24)+DATE(1970,1,1)</f>
        <v>42766.98055555555</v>
      </c>
      <c r="U2520" t="b">
        <f>AND(L2520,N2520)</f>
        <v>0</v>
      </c>
    </row>
    <row r="2521" spans="1:21" ht="20" customHeight="1" x14ac:dyDescent="0.35">
      <c r="A2521" s="13">
        <f>F2521/E2521</f>
        <v>8.7454545454545458E-3</v>
      </c>
      <c r="B2521">
        <v>704</v>
      </c>
      <c r="C2521" s="3" t="s">
        <v>705</v>
      </c>
      <c r="D2521" s="3" t="s">
        <v>4814</v>
      </c>
      <c r="E2521" s="5">
        <v>55000</v>
      </c>
      <c r="F2521" s="5">
        <v>481</v>
      </c>
      <c r="G2521" t="s">
        <v>8221</v>
      </c>
      <c r="H2521" t="s">
        <v>8229</v>
      </c>
      <c r="I2521" t="s">
        <v>8251</v>
      </c>
      <c r="J2521">
        <v>1487565468</v>
      </c>
      <c r="K2521">
        <v>1482381468</v>
      </c>
      <c r="L2521" t="b">
        <v>0</v>
      </c>
      <c r="M2521">
        <v>4</v>
      </c>
      <c r="N2521" t="b">
        <v>0</v>
      </c>
      <c r="O2521" t="s">
        <v>8273</v>
      </c>
      <c r="P2521" s="9">
        <f>IFERROR(F2521/M2521,"NULL")</f>
        <v>120.25</v>
      </c>
      <c r="Q2521" t="str">
        <f>LEFT(O2521,SEARCH("/",O2521,1)-1)</f>
        <v>technology</v>
      </c>
      <c r="R2521" t="str">
        <f>RIGHT(O2521,LEN(O2521)-SEARCH("/",O2521,1))</f>
        <v>wearables</v>
      </c>
      <c r="S2521" s="17">
        <f>(((K2521/60)/60)/24)+DATE(1970,1,1)</f>
        <v>42726.192916666667</v>
      </c>
      <c r="T2521" s="15">
        <f>(((J2521/60)/60)/24)+DATE(1970,1,1)</f>
        <v>42786.192916666667</v>
      </c>
      <c r="U2521" t="b">
        <f>AND(L2521,N2521)</f>
        <v>0</v>
      </c>
    </row>
    <row r="2522" spans="1:21" ht="20" customHeight="1" x14ac:dyDescent="0.35">
      <c r="A2522" s="13">
        <f>F2522/E2522</f>
        <v>9.7699999999999992E-3</v>
      </c>
      <c r="B2522">
        <v>705</v>
      </c>
      <c r="C2522" s="3" t="s">
        <v>706</v>
      </c>
      <c r="D2522" s="3" t="s">
        <v>4815</v>
      </c>
      <c r="E2522" s="5">
        <v>100000</v>
      </c>
      <c r="F2522" s="5">
        <v>977</v>
      </c>
      <c r="G2522" t="s">
        <v>8221</v>
      </c>
      <c r="H2522" t="s">
        <v>8233</v>
      </c>
      <c r="I2522" t="s">
        <v>8249</v>
      </c>
      <c r="J2522">
        <v>1484999278</v>
      </c>
      <c r="K2522">
        <v>1482407278</v>
      </c>
      <c r="L2522" t="b">
        <v>0</v>
      </c>
      <c r="M2522">
        <v>5</v>
      </c>
      <c r="N2522" t="b">
        <v>0</v>
      </c>
      <c r="O2522" t="s">
        <v>8273</v>
      </c>
      <c r="P2522" s="9">
        <f>IFERROR(F2522/M2522,"NULL")</f>
        <v>195.4</v>
      </c>
      <c r="Q2522" t="str">
        <f>LEFT(O2522,SEARCH("/",O2522,1)-1)</f>
        <v>technology</v>
      </c>
      <c r="R2522" t="str">
        <f>RIGHT(O2522,LEN(O2522)-SEARCH("/",O2522,1))</f>
        <v>wearables</v>
      </c>
      <c r="S2522" s="17">
        <f>(((K2522/60)/60)/24)+DATE(1970,1,1)</f>
        <v>42726.491643518515</v>
      </c>
      <c r="T2522" s="15">
        <f>(((J2522/60)/60)/24)+DATE(1970,1,1)</f>
        <v>42756.491643518515</v>
      </c>
      <c r="U2522" t="b">
        <f>AND(L2522,N2522)</f>
        <v>0</v>
      </c>
    </row>
    <row r="2523" spans="1:21" ht="20" customHeight="1" x14ac:dyDescent="0.35">
      <c r="A2523" s="13">
        <f>F2523/E2523</f>
        <v>0</v>
      </c>
      <c r="B2523">
        <v>706</v>
      </c>
      <c r="C2523" s="3" t="s">
        <v>707</v>
      </c>
      <c r="D2523" s="3" t="s">
        <v>4816</v>
      </c>
      <c r="E2523" s="5">
        <v>100000</v>
      </c>
      <c r="F2523" s="5">
        <v>0</v>
      </c>
      <c r="G2523" t="s">
        <v>8221</v>
      </c>
      <c r="H2523" t="s">
        <v>8227</v>
      </c>
      <c r="I2523" t="s">
        <v>8249</v>
      </c>
      <c r="J2523">
        <v>1481740740</v>
      </c>
      <c r="K2523">
        <v>1478130783</v>
      </c>
      <c r="L2523" t="b">
        <v>0</v>
      </c>
      <c r="M2523">
        <v>0</v>
      </c>
      <c r="N2523" t="b">
        <v>0</v>
      </c>
      <c r="O2523" t="s">
        <v>8273</v>
      </c>
      <c r="P2523" s="9" t="str">
        <f>IFERROR(F2523/M2523,"NULL")</f>
        <v>NULL</v>
      </c>
      <c r="Q2523" t="str">
        <f>LEFT(O2523,SEARCH("/",O2523,1)-1)</f>
        <v>technology</v>
      </c>
      <c r="R2523" t="str">
        <f>RIGHT(O2523,LEN(O2523)-SEARCH("/",O2523,1))</f>
        <v>wearables</v>
      </c>
      <c r="S2523" s="17">
        <f>(((K2523/60)/60)/24)+DATE(1970,1,1)</f>
        <v>42676.995173611111</v>
      </c>
      <c r="T2523" s="15">
        <f>(((J2523/60)/60)/24)+DATE(1970,1,1)</f>
        <v>42718.777083333334</v>
      </c>
      <c r="U2523" t="b">
        <f>AND(L2523,N2523)</f>
        <v>0</v>
      </c>
    </row>
    <row r="2524" spans="1:21" ht="20" customHeight="1" x14ac:dyDescent="0.35">
      <c r="A2524" s="13">
        <f>F2524/E2524</f>
        <v>0.78927352941176465</v>
      </c>
      <c r="B2524">
        <v>707</v>
      </c>
      <c r="C2524" s="3" t="s">
        <v>708</v>
      </c>
      <c r="D2524" s="3" t="s">
        <v>4817</v>
      </c>
      <c r="E2524" s="5">
        <v>68000</v>
      </c>
      <c r="F2524" s="5">
        <v>53670.6</v>
      </c>
      <c r="G2524" t="s">
        <v>8221</v>
      </c>
      <c r="H2524" t="s">
        <v>8225</v>
      </c>
      <c r="I2524" t="s">
        <v>8247</v>
      </c>
      <c r="J2524">
        <v>1483286127</v>
      </c>
      <c r="K2524">
        <v>1479830127</v>
      </c>
      <c r="L2524" t="b">
        <v>0</v>
      </c>
      <c r="M2524">
        <v>456</v>
      </c>
      <c r="N2524" t="b">
        <v>0</v>
      </c>
      <c r="O2524" t="s">
        <v>8273</v>
      </c>
      <c r="P2524" s="9">
        <f>IFERROR(F2524/M2524,"NULL")</f>
        <v>117.69868421052631</v>
      </c>
      <c r="Q2524" t="str">
        <f>LEFT(O2524,SEARCH("/",O2524,1)-1)</f>
        <v>technology</v>
      </c>
      <c r="R2524" t="str">
        <f>RIGHT(O2524,LEN(O2524)-SEARCH("/",O2524,1))</f>
        <v>wearables</v>
      </c>
      <c r="S2524" s="17">
        <f>(((K2524/60)/60)/24)+DATE(1970,1,1)</f>
        <v>42696.663506944446</v>
      </c>
      <c r="T2524" s="15">
        <f>(((J2524/60)/60)/24)+DATE(1970,1,1)</f>
        <v>42736.663506944446</v>
      </c>
      <c r="U2524" t="b">
        <f>AND(L2524,N2524)</f>
        <v>0</v>
      </c>
    </row>
    <row r="2525" spans="1:21" ht="20" customHeight="1" x14ac:dyDescent="0.35">
      <c r="A2525" s="13">
        <f>F2525/E2525</f>
        <v>0.22092500000000001</v>
      </c>
      <c r="B2525">
        <v>708</v>
      </c>
      <c r="C2525" s="3" t="s">
        <v>709</v>
      </c>
      <c r="D2525" s="3" t="s">
        <v>4818</v>
      </c>
      <c r="E2525" s="5">
        <v>40000</v>
      </c>
      <c r="F2525" s="5">
        <v>8837</v>
      </c>
      <c r="G2525" t="s">
        <v>8221</v>
      </c>
      <c r="H2525" t="s">
        <v>8225</v>
      </c>
      <c r="I2525" t="s">
        <v>8247</v>
      </c>
      <c r="J2525">
        <v>1410616600</v>
      </c>
      <c r="K2525">
        <v>1405432600</v>
      </c>
      <c r="L2525" t="b">
        <v>0</v>
      </c>
      <c r="M2525">
        <v>369</v>
      </c>
      <c r="N2525" t="b">
        <v>0</v>
      </c>
      <c r="O2525" t="s">
        <v>8273</v>
      </c>
      <c r="P2525" s="9">
        <f>IFERROR(F2525/M2525,"NULL")</f>
        <v>23.948509485094849</v>
      </c>
      <c r="Q2525" t="str">
        <f>LEFT(O2525,SEARCH("/",O2525,1)-1)</f>
        <v>technology</v>
      </c>
      <c r="R2525" t="str">
        <f>RIGHT(O2525,LEN(O2525)-SEARCH("/",O2525,1))</f>
        <v>wearables</v>
      </c>
      <c r="S2525" s="17">
        <f>(((K2525/60)/60)/24)+DATE(1970,1,1)</f>
        <v>41835.581018518518</v>
      </c>
      <c r="T2525" s="15">
        <f>(((J2525/60)/60)/24)+DATE(1970,1,1)</f>
        <v>41895.581018518518</v>
      </c>
      <c r="U2525" t="b">
        <f>AND(L2525,N2525)</f>
        <v>0</v>
      </c>
    </row>
    <row r="2526" spans="1:21" ht="20" customHeight="1" x14ac:dyDescent="0.35">
      <c r="A2526" s="13">
        <f>F2526/E2526</f>
        <v>4.0666666666666663E-3</v>
      </c>
      <c r="B2526">
        <v>709</v>
      </c>
      <c r="C2526" s="3" t="s">
        <v>710</v>
      </c>
      <c r="D2526" s="3" t="s">
        <v>4819</v>
      </c>
      <c r="E2526" s="5">
        <v>15000</v>
      </c>
      <c r="F2526" s="5">
        <v>61</v>
      </c>
      <c r="G2526" t="s">
        <v>8221</v>
      </c>
      <c r="H2526" t="s">
        <v>8224</v>
      </c>
      <c r="I2526" t="s">
        <v>8246</v>
      </c>
      <c r="J2526">
        <v>1417741159</v>
      </c>
      <c r="K2526">
        <v>1415149159</v>
      </c>
      <c r="L2526" t="b">
        <v>0</v>
      </c>
      <c r="M2526">
        <v>2</v>
      </c>
      <c r="N2526" t="b">
        <v>0</v>
      </c>
      <c r="O2526" t="s">
        <v>8273</v>
      </c>
      <c r="P2526" s="9">
        <f>IFERROR(F2526/M2526,"NULL")</f>
        <v>30.5</v>
      </c>
      <c r="Q2526" t="str">
        <f>LEFT(O2526,SEARCH("/",O2526,1)-1)</f>
        <v>technology</v>
      </c>
      <c r="R2526" t="str">
        <f>RIGHT(O2526,LEN(O2526)-SEARCH("/",O2526,1))</f>
        <v>wearables</v>
      </c>
      <c r="S2526" s="17">
        <f>(((K2526/60)/60)/24)+DATE(1970,1,1)</f>
        <v>41948.041192129633</v>
      </c>
      <c r="T2526" s="15">
        <f>(((J2526/60)/60)/24)+DATE(1970,1,1)</f>
        <v>41978.041192129633</v>
      </c>
      <c r="U2526" t="b">
        <f>AND(L2526,N2526)</f>
        <v>0</v>
      </c>
    </row>
    <row r="2527" spans="1:21" ht="20" customHeight="1" x14ac:dyDescent="0.35">
      <c r="A2527" s="13">
        <f>F2527/E2527</f>
        <v>0</v>
      </c>
      <c r="B2527">
        <v>710</v>
      </c>
      <c r="C2527" s="3" t="s">
        <v>711</v>
      </c>
      <c r="D2527" s="3" t="s">
        <v>4820</v>
      </c>
      <c r="E2527" s="5">
        <v>1200</v>
      </c>
      <c r="F2527" s="5">
        <v>0</v>
      </c>
      <c r="G2527" t="s">
        <v>8221</v>
      </c>
      <c r="H2527" t="s">
        <v>8229</v>
      </c>
      <c r="I2527" t="s">
        <v>8251</v>
      </c>
      <c r="J2527">
        <v>1408495440</v>
      </c>
      <c r="K2527">
        <v>1405640302</v>
      </c>
      <c r="L2527" t="b">
        <v>0</v>
      </c>
      <c r="M2527">
        <v>0</v>
      </c>
      <c r="N2527" t="b">
        <v>0</v>
      </c>
      <c r="O2527" t="s">
        <v>8273</v>
      </c>
      <c r="P2527" s="9" t="str">
        <f>IFERROR(F2527/M2527,"NULL")</f>
        <v>NULL</v>
      </c>
      <c r="Q2527" t="str">
        <f>LEFT(O2527,SEARCH("/",O2527,1)-1)</f>
        <v>technology</v>
      </c>
      <c r="R2527" t="str">
        <f>RIGHT(O2527,LEN(O2527)-SEARCH("/",O2527,1))</f>
        <v>wearables</v>
      </c>
      <c r="S2527" s="17">
        <f>(((K2527/60)/60)/24)+DATE(1970,1,1)</f>
        <v>41837.984976851854</v>
      </c>
      <c r="T2527" s="15">
        <f>(((J2527/60)/60)/24)+DATE(1970,1,1)</f>
        <v>41871.030555555553</v>
      </c>
      <c r="U2527" t="b">
        <f>AND(L2527,N2527)</f>
        <v>0</v>
      </c>
    </row>
    <row r="2528" spans="1:21" ht="20" customHeight="1" x14ac:dyDescent="0.35">
      <c r="A2528" s="13">
        <f>F2528/E2528</f>
        <v>0.33790999999999999</v>
      </c>
      <c r="B2528">
        <v>711</v>
      </c>
      <c r="C2528" s="3" t="s">
        <v>712</v>
      </c>
      <c r="D2528" s="3" t="s">
        <v>4821</v>
      </c>
      <c r="E2528" s="5">
        <v>100000</v>
      </c>
      <c r="F2528" s="5">
        <v>33791</v>
      </c>
      <c r="G2528" t="s">
        <v>8221</v>
      </c>
      <c r="H2528" t="s">
        <v>8233</v>
      </c>
      <c r="I2528" t="s">
        <v>8249</v>
      </c>
      <c r="J2528">
        <v>1481716868</v>
      </c>
      <c r="K2528">
        <v>1478257268</v>
      </c>
      <c r="L2528" t="b">
        <v>0</v>
      </c>
      <c r="M2528">
        <v>338</v>
      </c>
      <c r="N2528" t="b">
        <v>0</v>
      </c>
      <c r="O2528" t="s">
        <v>8273</v>
      </c>
      <c r="P2528" s="9">
        <f>IFERROR(F2528/M2528,"NULL")</f>
        <v>99.973372781065095</v>
      </c>
      <c r="Q2528" t="str">
        <f>LEFT(O2528,SEARCH("/",O2528,1)-1)</f>
        <v>technology</v>
      </c>
      <c r="R2528" t="str">
        <f>RIGHT(O2528,LEN(O2528)-SEARCH("/",O2528,1))</f>
        <v>wearables</v>
      </c>
      <c r="S2528" s="17">
        <f>(((K2528/60)/60)/24)+DATE(1970,1,1)</f>
        <v>42678.459120370375</v>
      </c>
      <c r="T2528" s="15">
        <f>(((J2528/60)/60)/24)+DATE(1970,1,1)</f>
        <v>42718.500787037032</v>
      </c>
      <c r="U2528" t="b">
        <f>AND(L2528,N2528)</f>
        <v>0</v>
      </c>
    </row>
    <row r="2529" spans="1:21" ht="20" customHeight="1" x14ac:dyDescent="0.35">
      <c r="A2529" s="13">
        <f>F2529/E2529</f>
        <v>2.1649484536082476E-3</v>
      </c>
      <c r="B2529">
        <v>712</v>
      </c>
      <c r="C2529" s="3" t="s">
        <v>713</v>
      </c>
      <c r="D2529" s="3" t="s">
        <v>4822</v>
      </c>
      <c r="E2529" s="5">
        <v>48500</v>
      </c>
      <c r="F2529" s="5">
        <v>105</v>
      </c>
      <c r="G2529" t="s">
        <v>8221</v>
      </c>
      <c r="H2529" t="s">
        <v>8224</v>
      </c>
      <c r="I2529" t="s">
        <v>8246</v>
      </c>
      <c r="J2529">
        <v>1455466832</v>
      </c>
      <c r="K2529">
        <v>1452874832</v>
      </c>
      <c r="L2529" t="b">
        <v>0</v>
      </c>
      <c r="M2529">
        <v>4</v>
      </c>
      <c r="N2529" t="b">
        <v>0</v>
      </c>
      <c r="O2529" t="s">
        <v>8273</v>
      </c>
      <c r="P2529" s="9">
        <f>IFERROR(F2529/M2529,"NULL")</f>
        <v>26.25</v>
      </c>
      <c r="Q2529" t="str">
        <f>LEFT(O2529,SEARCH("/",O2529,1)-1)</f>
        <v>technology</v>
      </c>
      <c r="R2529" t="str">
        <f>RIGHT(O2529,LEN(O2529)-SEARCH("/",O2529,1))</f>
        <v>wearables</v>
      </c>
      <c r="S2529" s="17">
        <f>(((K2529/60)/60)/24)+DATE(1970,1,1)</f>
        <v>42384.680925925932</v>
      </c>
      <c r="T2529" s="15">
        <f>(((J2529/60)/60)/24)+DATE(1970,1,1)</f>
        <v>42414.680925925932</v>
      </c>
      <c r="U2529" t="b">
        <f>AND(L2529,N2529)</f>
        <v>0</v>
      </c>
    </row>
    <row r="2530" spans="1:21" ht="20" customHeight="1" x14ac:dyDescent="0.35">
      <c r="A2530" s="13">
        <f>F2530/E2530</f>
        <v>7.9600000000000001E-3</v>
      </c>
      <c r="B2530">
        <v>713</v>
      </c>
      <c r="C2530" s="3" t="s">
        <v>714</v>
      </c>
      <c r="D2530" s="3" t="s">
        <v>4823</v>
      </c>
      <c r="E2530" s="5">
        <v>25000</v>
      </c>
      <c r="F2530" s="5">
        <v>199</v>
      </c>
      <c r="G2530" t="s">
        <v>8221</v>
      </c>
      <c r="H2530" t="s">
        <v>8237</v>
      </c>
      <c r="I2530" t="s">
        <v>8249</v>
      </c>
      <c r="J2530">
        <v>1465130532</v>
      </c>
      <c r="K2530">
        <v>1462538532</v>
      </c>
      <c r="L2530" t="b">
        <v>0</v>
      </c>
      <c r="M2530">
        <v>1</v>
      </c>
      <c r="N2530" t="b">
        <v>0</v>
      </c>
      <c r="O2530" t="s">
        <v>8273</v>
      </c>
      <c r="P2530" s="9">
        <f>IFERROR(F2530/M2530,"NULL")</f>
        <v>199</v>
      </c>
      <c r="Q2530" t="str">
        <f>LEFT(O2530,SEARCH("/",O2530,1)-1)</f>
        <v>technology</v>
      </c>
      <c r="R2530" t="str">
        <f>RIGHT(O2530,LEN(O2530)-SEARCH("/",O2530,1))</f>
        <v>wearables</v>
      </c>
      <c r="S2530" s="17">
        <f>(((K2530/60)/60)/24)+DATE(1970,1,1)</f>
        <v>42496.529305555552</v>
      </c>
      <c r="T2530" s="15">
        <f>(((J2530/60)/60)/24)+DATE(1970,1,1)</f>
        <v>42526.529305555552</v>
      </c>
      <c r="U2530" t="b">
        <f>AND(L2530,N2530)</f>
        <v>0</v>
      </c>
    </row>
    <row r="2531" spans="1:21" ht="20" customHeight="1" x14ac:dyDescent="0.35">
      <c r="A2531" s="13">
        <f>F2531/E2531</f>
        <v>0.14993333333333334</v>
      </c>
      <c r="B2531">
        <v>714</v>
      </c>
      <c r="C2531" s="3" t="s">
        <v>715</v>
      </c>
      <c r="D2531" s="3" t="s">
        <v>4824</v>
      </c>
      <c r="E2531" s="5">
        <v>15000</v>
      </c>
      <c r="F2531" s="5">
        <v>2249</v>
      </c>
      <c r="G2531" t="s">
        <v>8221</v>
      </c>
      <c r="H2531" t="s">
        <v>8224</v>
      </c>
      <c r="I2531" t="s">
        <v>8246</v>
      </c>
      <c r="J2531">
        <v>1488308082</v>
      </c>
      <c r="K2531">
        <v>1483124082</v>
      </c>
      <c r="L2531" t="b">
        <v>0</v>
      </c>
      <c r="M2531">
        <v>28</v>
      </c>
      <c r="N2531" t="b">
        <v>0</v>
      </c>
      <c r="O2531" t="s">
        <v>8273</v>
      </c>
      <c r="P2531" s="9">
        <f>IFERROR(F2531/M2531,"NULL")</f>
        <v>80.321428571428569</v>
      </c>
      <c r="Q2531" t="str">
        <f>LEFT(O2531,SEARCH("/",O2531,1)-1)</f>
        <v>technology</v>
      </c>
      <c r="R2531" t="str">
        <f>RIGHT(O2531,LEN(O2531)-SEARCH("/",O2531,1))</f>
        <v>wearables</v>
      </c>
      <c r="S2531" s="17">
        <f>(((K2531/60)/60)/24)+DATE(1970,1,1)</f>
        <v>42734.787986111114</v>
      </c>
      <c r="T2531" s="15">
        <f>(((J2531/60)/60)/24)+DATE(1970,1,1)</f>
        <v>42794.787986111114</v>
      </c>
      <c r="U2531" t="b">
        <f>AND(L2531,N2531)</f>
        <v>0</v>
      </c>
    </row>
    <row r="2532" spans="1:21" ht="20" customHeight="1" x14ac:dyDescent="0.35">
      <c r="A2532" s="13">
        <f>F2532/E2532</f>
        <v>5.0509090909090906E-2</v>
      </c>
      <c r="B2532">
        <v>715</v>
      </c>
      <c r="C2532" s="3" t="s">
        <v>716</v>
      </c>
      <c r="D2532" s="3" t="s">
        <v>4825</v>
      </c>
      <c r="E2532" s="5">
        <v>27500</v>
      </c>
      <c r="F2532" s="5">
        <v>1389</v>
      </c>
      <c r="G2532" t="s">
        <v>8221</v>
      </c>
      <c r="H2532" t="s">
        <v>8224</v>
      </c>
      <c r="I2532" t="s">
        <v>8246</v>
      </c>
      <c r="J2532">
        <v>1446693040</v>
      </c>
      <c r="K2532">
        <v>1443233440</v>
      </c>
      <c r="L2532" t="b">
        <v>0</v>
      </c>
      <c r="M2532">
        <v>12</v>
      </c>
      <c r="N2532" t="b">
        <v>0</v>
      </c>
      <c r="O2532" t="s">
        <v>8273</v>
      </c>
      <c r="P2532" s="9">
        <f>IFERROR(F2532/M2532,"NULL")</f>
        <v>115.75</v>
      </c>
      <c r="Q2532" t="str">
        <f>LEFT(O2532,SEARCH("/",O2532,1)-1)</f>
        <v>technology</v>
      </c>
      <c r="R2532" t="str">
        <f>RIGHT(O2532,LEN(O2532)-SEARCH("/",O2532,1))</f>
        <v>wearables</v>
      </c>
      <c r="S2532" s="17">
        <f>(((K2532/60)/60)/24)+DATE(1970,1,1)</f>
        <v>42273.090740740736</v>
      </c>
      <c r="T2532" s="15">
        <f>(((J2532/60)/60)/24)+DATE(1970,1,1)</f>
        <v>42313.132407407407</v>
      </c>
      <c r="U2532" t="b">
        <f>AND(L2532,N2532)</f>
        <v>0</v>
      </c>
    </row>
    <row r="2533" spans="1:21" ht="20" customHeight="1" x14ac:dyDescent="0.35">
      <c r="A2533" s="13">
        <f>F2533/E2533</f>
        <v>0.10214285714285715</v>
      </c>
      <c r="B2533">
        <v>716</v>
      </c>
      <c r="C2533" s="3" t="s">
        <v>717</v>
      </c>
      <c r="D2533" s="3" t="s">
        <v>4826</v>
      </c>
      <c r="E2533" s="5">
        <v>7000</v>
      </c>
      <c r="F2533" s="5">
        <v>715</v>
      </c>
      <c r="G2533" t="s">
        <v>8221</v>
      </c>
      <c r="H2533" t="s">
        <v>8224</v>
      </c>
      <c r="I2533" t="s">
        <v>8246</v>
      </c>
      <c r="J2533">
        <v>1417392000</v>
      </c>
      <c r="K2533">
        <v>1414511307</v>
      </c>
      <c r="L2533" t="b">
        <v>0</v>
      </c>
      <c r="M2533">
        <v>16</v>
      </c>
      <c r="N2533" t="b">
        <v>0</v>
      </c>
      <c r="O2533" t="s">
        <v>8273</v>
      </c>
      <c r="P2533" s="9">
        <f>IFERROR(F2533/M2533,"NULL")</f>
        <v>44.6875</v>
      </c>
      <c r="Q2533" t="str">
        <f>LEFT(O2533,SEARCH("/",O2533,1)-1)</f>
        <v>technology</v>
      </c>
      <c r="R2533" t="str">
        <f>RIGHT(O2533,LEN(O2533)-SEARCH("/",O2533,1))</f>
        <v>wearables</v>
      </c>
      <c r="S2533" s="17">
        <f>(((K2533/60)/60)/24)+DATE(1970,1,1)</f>
        <v>41940.658645833333</v>
      </c>
      <c r="T2533" s="15">
        <f>(((J2533/60)/60)/24)+DATE(1970,1,1)</f>
        <v>41974</v>
      </c>
      <c r="U2533" t="b">
        <f>AND(L2533,N2533)</f>
        <v>0</v>
      </c>
    </row>
    <row r="2534" spans="1:21" ht="20" customHeight="1" x14ac:dyDescent="0.35">
      <c r="A2534" s="13">
        <f>F2534/E2534</f>
        <v>3.0500000000000002E-3</v>
      </c>
      <c r="B2534">
        <v>717</v>
      </c>
      <c r="C2534" s="3" t="s">
        <v>718</v>
      </c>
      <c r="D2534" s="3" t="s">
        <v>4827</v>
      </c>
      <c r="E2534" s="5">
        <v>100000</v>
      </c>
      <c r="F2534" s="5">
        <v>305</v>
      </c>
      <c r="G2534" t="s">
        <v>8221</v>
      </c>
      <c r="H2534" t="s">
        <v>8224</v>
      </c>
      <c r="I2534" t="s">
        <v>8246</v>
      </c>
      <c r="J2534">
        <v>1409949002</v>
      </c>
      <c r="K2534">
        <v>1407357002</v>
      </c>
      <c r="L2534" t="b">
        <v>0</v>
      </c>
      <c r="M2534">
        <v>4</v>
      </c>
      <c r="N2534" t="b">
        <v>0</v>
      </c>
      <c r="O2534" t="s">
        <v>8273</v>
      </c>
      <c r="P2534" s="9">
        <f>IFERROR(F2534/M2534,"NULL")</f>
        <v>76.25</v>
      </c>
      <c r="Q2534" t="str">
        <f>LEFT(O2534,SEARCH("/",O2534,1)-1)</f>
        <v>technology</v>
      </c>
      <c r="R2534" t="str">
        <f>RIGHT(O2534,LEN(O2534)-SEARCH("/",O2534,1))</f>
        <v>wearables</v>
      </c>
      <c r="S2534" s="17">
        <f>(((K2534/60)/60)/24)+DATE(1970,1,1)</f>
        <v>41857.854189814818</v>
      </c>
      <c r="T2534" s="15">
        <f>(((J2534/60)/60)/24)+DATE(1970,1,1)</f>
        <v>41887.854189814818</v>
      </c>
      <c r="U2534" t="b">
        <f>AND(L2534,N2534)</f>
        <v>0</v>
      </c>
    </row>
    <row r="2535" spans="1:21" ht="20" customHeight="1" x14ac:dyDescent="0.35">
      <c r="A2535" s="13">
        <f>F2535/E2535</f>
        <v>7.4999999999999997E-3</v>
      </c>
      <c r="B2535">
        <v>718</v>
      </c>
      <c r="C2535" s="3" t="s">
        <v>719</v>
      </c>
      <c r="D2535" s="3" t="s">
        <v>4828</v>
      </c>
      <c r="E2535" s="5">
        <v>12000</v>
      </c>
      <c r="F2535" s="5">
        <v>90</v>
      </c>
      <c r="G2535" t="s">
        <v>8221</v>
      </c>
      <c r="H2535" t="s">
        <v>8224</v>
      </c>
      <c r="I2535" t="s">
        <v>8246</v>
      </c>
      <c r="J2535">
        <v>1487397540</v>
      </c>
      <c r="K2535">
        <v>1484684247</v>
      </c>
      <c r="L2535" t="b">
        <v>0</v>
      </c>
      <c r="M2535">
        <v>4</v>
      </c>
      <c r="N2535" t="b">
        <v>0</v>
      </c>
      <c r="O2535" t="s">
        <v>8273</v>
      </c>
      <c r="P2535" s="9">
        <f>IFERROR(F2535/M2535,"NULL")</f>
        <v>22.5</v>
      </c>
      <c r="Q2535" t="str">
        <f>LEFT(O2535,SEARCH("/",O2535,1)-1)</f>
        <v>technology</v>
      </c>
      <c r="R2535" t="str">
        <f>RIGHT(O2535,LEN(O2535)-SEARCH("/",O2535,1))</f>
        <v>wearables</v>
      </c>
      <c r="S2535" s="17">
        <f>(((K2535/60)/60)/24)+DATE(1970,1,1)</f>
        <v>42752.845451388886</v>
      </c>
      <c r="T2535" s="15">
        <f>(((J2535/60)/60)/24)+DATE(1970,1,1)</f>
        <v>42784.249305555553</v>
      </c>
      <c r="U2535" t="b">
        <f>AND(L2535,N2535)</f>
        <v>0</v>
      </c>
    </row>
    <row r="2536" spans="1:21" ht="20" customHeight="1" x14ac:dyDescent="0.35">
      <c r="A2536" s="13">
        <f>F2536/E2536</f>
        <v>1.2933333333333333E-2</v>
      </c>
      <c r="B2536">
        <v>719</v>
      </c>
      <c r="C2536" s="3" t="s">
        <v>720</v>
      </c>
      <c r="D2536" s="3" t="s">
        <v>4829</v>
      </c>
      <c r="E2536" s="5">
        <v>15000</v>
      </c>
      <c r="F2536" s="5">
        <v>194</v>
      </c>
      <c r="G2536" t="s">
        <v>8221</v>
      </c>
      <c r="H2536" t="s">
        <v>8224</v>
      </c>
      <c r="I2536" t="s">
        <v>8246</v>
      </c>
      <c r="J2536">
        <v>1456189076</v>
      </c>
      <c r="K2536">
        <v>1454979476</v>
      </c>
      <c r="L2536" t="b">
        <v>0</v>
      </c>
      <c r="M2536">
        <v>10</v>
      </c>
      <c r="N2536" t="b">
        <v>0</v>
      </c>
      <c r="O2536" t="s">
        <v>8273</v>
      </c>
      <c r="P2536" s="9">
        <f>IFERROR(F2536/M2536,"NULL")</f>
        <v>19.399999999999999</v>
      </c>
      <c r="Q2536" t="str">
        <f>LEFT(O2536,SEARCH("/",O2536,1)-1)</f>
        <v>technology</v>
      </c>
      <c r="R2536" t="str">
        <f>RIGHT(O2536,LEN(O2536)-SEARCH("/",O2536,1))</f>
        <v>wearables</v>
      </c>
      <c r="S2536" s="17">
        <f>(((K2536/60)/60)/24)+DATE(1970,1,1)</f>
        <v>42409.040231481486</v>
      </c>
      <c r="T2536" s="15">
        <f>(((J2536/60)/60)/24)+DATE(1970,1,1)</f>
        <v>42423.040231481486</v>
      </c>
      <c r="U2536" t="b">
        <f>AND(L2536,N2536)</f>
        <v>0</v>
      </c>
    </row>
    <row r="2537" spans="1:21" ht="20" customHeight="1" x14ac:dyDescent="0.35">
      <c r="A2537" s="13">
        <f>F2537/E2537</f>
        <v>0</v>
      </c>
      <c r="B2537">
        <v>760</v>
      </c>
      <c r="C2537" s="3" t="s">
        <v>761</v>
      </c>
      <c r="D2537" s="3" t="s">
        <v>4870</v>
      </c>
      <c r="E2537" s="5">
        <v>2200</v>
      </c>
      <c r="F2537" s="5">
        <v>0</v>
      </c>
      <c r="G2537" t="s">
        <v>8221</v>
      </c>
      <c r="H2537" t="s">
        <v>8224</v>
      </c>
      <c r="I2537" t="s">
        <v>8246</v>
      </c>
      <c r="J2537">
        <v>1480188013</v>
      </c>
      <c r="K2537">
        <v>1477592413</v>
      </c>
      <c r="L2537" t="b">
        <v>0</v>
      </c>
      <c r="M2537">
        <v>0</v>
      </c>
      <c r="N2537" t="b">
        <v>0</v>
      </c>
      <c r="O2537" t="s">
        <v>8275</v>
      </c>
      <c r="P2537" s="9" t="str">
        <f>IFERROR(F2537/M2537,"NULL")</f>
        <v>NULL</v>
      </c>
      <c r="Q2537" t="str">
        <f>LEFT(O2537,SEARCH("/",O2537,1)-1)</f>
        <v>publishing</v>
      </c>
      <c r="R2537" t="str">
        <f>RIGHT(O2537,LEN(O2537)-SEARCH("/",O2537,1))</f>
        <v>fiction</v>
      </c>
      <c r="S2537" s="17">
        <f>(((K2537/60)/60)/24)+DATE(1970,1,1)</f>
        <v>42670.764039351852</v>
      </c>
      <c r="T2537" s="15">
        <f>(((J2537/60)/60)/24)+DATE(1970,1,1)</f>
        <v>42700.805706018517</v>
      </c>
      <c r="U2537" t="b">
        <f>AND(L2537,N2537)</f>
        <v>0</v>
      </c>
    </row>
    <row r="2538" spans="1:21" ht="20" customHeight="1" x14ac:dyDescent="0.35">
      <c r="A2538" s="13">
        <f>F2538/E2538</f>
        <v>4.7E-2</v>
      </c>
      <c r="B2538">
        <v>761</v>
      </c>
      <c r="C2538" s="3" t="s">
        <v>762</v>
      </c>
      <c r="D2538" s="3" t="s">
        <v>4871</v>
      </c>
      <c r="E2538" s="5">
        <v>5000</v>
      </c>
      <c r="F2538" s="5">
        <v>235</v>
      </c>
      <c r="G2538" t="s">
        <v>8221</v>
      </c>
      <c r="H2538" t="s">
        <v>8224</v>
      </c>
      <c r="I2538" t="s">
        <v>8246</v>
      </c>
      <c r="J2538">
        <v>1391364126</v>
      </c>
      <c r="K2538">
        <v>1388772126</v>
      </c>
      <c r="L2538" t="b">
        <v>0</v>
      </c>
      <c r="M2538">
        <v>6</v>
      </c>
      <c r="N2538" t="b">
        <v>0</v>
      </c>
      <c r="O2538" t="s">
        <v>8275</v>
      </c>
      <c r="P2538" s="9">
        <f>IFERROR(F2538/M2538,"NULL")</f>
        <v>39.166666666666664</v>
      </c>
      <c r="Q2538" t="str">
        <f>LEFT(O2538,SEARCH("/",O2538,1)-1)</f>
        <v>publishing</v>
      </c>
      <c r="R2538" t="str">
        <f>RIGHT(O2538,LEN(O2538)-SEARCH("/",O2538,1))</f>
        <v>fiction</v>
      </c>
      <c r="S2538" s="17">
        <f>(((K2538/60)/60)/24)+DATE(1970,1,1)</f>
        <v>41642.751458333332</v>
      </c>
      <c r="T2538" s="15">
        <f>(((J2538/60)/60)/24)+DATE(1970,1,1)</f>
        <v>41672.751458333332</v>
      </c>
      <c r="U2538" t="b">
        <f>AND(L2538,N2538)</f>
        <v>0</v>
      </c>
    </row>
    <row r="2539" spans="1:21" ht="20" customHeight="1" x14ac:dyDescent="0.35">
      <c r="A2539" s="13">
        <f>F2539/E2539</f>
        <v>0</v>
      </c>
      <c r="B2539">
        <v>762</v>
      </c>
      <c r="C2539" s="3" t="s">
        <v>763</v>
      </c>
      <c r="D2539" s="3" t="s">
        <v>4872</v>
      </c>
      <c r="E2539" s="5">
        <v>3500</v>
      </c>
      <c r="F2539" s="5">
        <v>0</v>
      </c>
      <c r="G2539" t="s">
        <v>8221</v>
      </c>
      <c r="H2539" t="s">
        <v>8238</v>
      </c>
      <c r="I2539" t="s">
        <v>8256</v>
      </c>
      <c r="J2539">
        <v>1480831200</v>
      </c>
      <c r="K2539">
        <v>1479328570</v>
      </c>
      <c r="L2539" t="b">
        <v>0</v>
      </c>
      <c r="M2539">
        <v>0</v>
      </c>
      <c r="N2539" t="b">
        <v>0</v>
      </c>
      <c r="O2539" t="s">
        <v>8275</v>
      </c>
      <c r="P2539" s="9" t="str">
        <f>IFERROR(F2539/M2539,"NULL")</f>
        <v>NULL</v>
      </c>
      <c r="Q2539" t="str">
        <f>LEFT(O2539,SEARCH("/",O2539,1)-1)</f>
        <v>publishing</v>
      </c>
      <c r="R2539" t="str">
        <f>RIGHT(O2539,LEN(O2539)-SEARCH("/",O2539,1))</f>
        <v>fiction</v>
      </c>
      <c r="S2539" s="17">
        <f>(((K2539/60)/60)/24)+DATE(1970,1,1)</f>
        <v>42690.858449074076</v>
      </c>
      <c r="T2539" s="15">
        <f>(((J2539/60)/60)/24)+DATE(1970,1,1)</f>
        <v>42708.25</v>
      </c>
      <c r="U2539" t="b">
        <f>AND(L2539,N2539)</f>
        <v>0</v>
      </c>
    </row>
    <row r="2540" spans="1:21" ht="20" customHeight="1" x14ac:dyDescent="0.35">
      <c r="A2540" s="13">
        <f>F2540/E2540</f>
        <v>1.1655011655011655E-3</v>
      </c>
      <c r="B2540">
        <v>763</v>
      </c>
      <c r="C2540" s="3" t="s">
        <v>764</v>
      </c>
      <c r="D2540" s="3" t="s">
        <v>4873</v>
      </c>
      <c r="E2540" s="5">
        <v>4290</v>
      </c>
      <c r="F2540" s="5">
        <v>5</v>
      </c>
      <c r="G2540" t="s">
        <v>8221</v>
      </c>
      <c r="H2540" t="s">
        <v>8225</v>
      </c>
      <c r="I2540" t="s">
        <v>8247</v>
      </c>
      <c r="J2540">
        <v>1376563408</v>
      </c>
      <c r="K2540">
        <v>1373971408</v>
      </c>
      <c r="L2540" t="b">
        <v>0</v>
      </c>
      <c r="M2540">
        <v>1</v>
      </c>
      <c r="N2540" t="b">
        <v>0</v>
      </c>
      <c r="O2540" t="s">
        <v>8275</v>
      </c>
      <c r="P2540" s="9">
        <f>IFERROR(F2540/M2540,"NULL")</f>
        <v>5</v>
      </c>
      <c r="Q2540" t="str">
        <f>LEFT(O2540,SEARCH("/",O2540,1)-1)</f>
        <v>publishing</v>
      </c>
      <c r="R2540" t="str">
        <f>RIGHT(O2540,LEN(O2540)-SEARCH("/",O2540,1))</f>
        <v>fiction</v>
      </c>
      <c r="S2540" s="17">
        <f>(((K2540/60)/60)/24)+DATE(1970,1,1)</f>
        <v>41471.446851851848</v>
      </c>
      <c r="T2540" s="15">
        <f>(((J2540/60)/60)/24)+DATE(1970,1,1)</f>
        <v>41501.446851851848</v>
      </c>
      <c r="U2540" t="b">
        <f>AND(L2540,N2540)</f>
        <v>0</v>
      </c>
    </row>
    <row r="2541" spans="1:21" ht="20" customHeight="1" x14ac:dyDescent="0.35">
      <c r="A2541" s="13">
        <f>F2541/E2541</f>
        <v>0</v>
      </c>
      <c r="B2541">
        <v>764</v>
      </c>
      <c r="C2541" s="3" t="s">
        <v>765</v>
      </c>
      <c r="D2541" s="3" t="s">
        <v>4874</v>
      </c>
      <c r="E2541" s="5">
        <v>5000</v>
      </c>
      <c r="F2541" s="5">
        <v>0</v>
      </c>
      <c r="G2541" t="s">
        <v>8221</v>
      </c>
      <c r="H2541" t="s">
        <v>8224</v>
      </c>
      <c r="I2541" t="s">
        <v>8246</v>
      </c>
      <c r="J2541">
        <v>1441858161</v>
      </c>
      <c r="K2541">
        <v>1439266161</v>
      </c>
      <c r="L2541" t="b">
        <v>0</v>
      </c>
      <c r="M2541">
        <v>0</v>
      </c>
      <c r="N2541" t="b">
        <v>0</v>
      </c>
      <c r="O2541" t="s">
        <v>8275</v>
      </c>
      <c r="P2541" s="9" t="str">
        <f>IFERROR(F2541/M2541,"NULL")</f>
        <v>NULL</v>
      </c>
      <c r="Q2541" t="str">
        <f>LEFT(O2541,SEARCH("/",O2541,1)-1)</f>
        <v>publishing</v>
      </c>
      <c r="R2541" t="str">
        <f>RIGHT(O2541,LEN(O2541)-SEARCH("/",O2541,1))</f>
        <v>fiction</v>
      </c>
      <c r="S2541" s="17">
        <f>(((K2541/60)/60)/24)+DATE(1970,1,1)</f>
        <v>42227.173159722224</v>
      </c>
      <c r="T2541" s="15">
        <f>(((J2541/60)/60)/24)+DATE(1970,1,1)</f>
        <v>42257.173159722224</v>
      </c>
      <c r="U2541" t="b">
        <f>AND(L2541,N2541)</f>
        <v>0</v>
      </c>
    </row>
    <row r="2542" spans="1:21" ht="20" customHeight="1" x14ac:dyDescent="0.35">
      <c r="A2542" s="13">
        <f>F2542/E2542</f>
        <v>0.36014285714285715</v>
      </c>
      <c r="B2542">
        <v>765</v>
      </c>
      <c r="C2542" s="3" t="s">
        <v>766</v>
      </c>
      <c r="D2542" s="3" t="s">
        <v>4875</v>
      </c>
      <c r="E2542" s="5">
        <v>7000</v>
      </c>
      <c r="F2542" s="5">
        <v>2521</v>
      </c>
      <c r="G2542" t="s">
        <v>8221</v>
      </c>
      <c r="H2542" t="s">
        <v>8224</v>
      </c>
      <c r="I2542" t="s">
        <v>8246</v>
      </c>
      <c r="J2542">
        <v>1413723684</v>
      </c>
      <c r="K2542">
        <v>1411131684</v>
      </c>
      <c r="L2542" t="b">
        <v>0</v>
      </c>
      <c r="M2542">
        <v>44</v>
      </c>
      <c r="N2542" t="b">
        <v>0</v>
      </c>
      <c r="O2542" t="s">
        <v>8275</v>
      </c>
      <c r="P2542" s="9">
        <f>IFERROR(F2542/M2542,"NULL")</f>
        <v>57.295454545454547</v>
      </c>
      <c r="Q2542" t="str">
        <f>LEFT(O2542,SEARCH("/",O2542,1)-1)</f>
        <v>publishing</v>
      </c>
      <c r="R2542" t="str">
        <f>RIGHT(O2542,LEN(O2542)-SEARCH("/",O2542,1))</f>
        <v>fiction</v>
      </c>
      <c r="S2542" s="17">
        <f>(((K2542/60)/60)/24)+DATE(1970,1,1)</f>
        <v>41901.542638888888</v>
      </c>
      <c r="T2542" s="15">
        <f>(((J2542/60)/60)/24)+DATE(1970,1,1)</f>
        <v>41931.542638888888</v>
      </c>
      <c r="U2542" t="b">
        <f>AND(L2542,N2542)</f>
        <v>0</v>
      </c>
    </row>
    <row r="2543" spans="1:21" ht="20" customHeight="1" x14ac:dyDescent="0.35">
      <c r="A2543" s="13">
        <f>F2543/E2543</f>
        <v>0</v>
      </c>
      <c r="B2543">
        <v>766</v>
      </c>
      <c r="C2543" s="3" t="s">
        <v>767</v>
      </c>
      <c r="D2543" s="3" t="s">
        <v>4876</v>
      </c>
      <c r="E2543" s="5">
        <v>4000</v>
      </c>
      <c r="F2543" s="5">
        <v>0</v>
      </c>
      <c r="G2543" t="s">
        <v>8221</v>
      </c>
      <c r="H2543" t="s">
        <v>8229</v>
      </c>
      <c r="I2543" t="s">
        <v>8251</v>
      </c>
      <c r="J2543">
        <v>1424112483</v>
      </c>
      <c r="K2543">
        <v>1421520483</v>
      </c>
      <c r="L2543" t="b">
        <v>0</v>
      </c>
      <c r="M2543">
        <v>0</v>
      </c>
      <c r="N2543" t="b">
        <v>0</v>
      </c>
      <c r="O2543" t="s">
        <v>8275</v>
      </c>
      <c r="P2543" s="9" t="str">
        <f>IFERROR(F2543/M2543,"NULL")</f>
        <v>NULL</v>
      </c>
      <c r="Q2543" t="str">
        <f>LEFT(O2543,SEARCH("/",O2543,1)-1)</f>
        <v>publishing</v>
      </c>
      <c r="R2543" t="str">
        <f>RIGHT(O2543,LEN(O2543)-SEARCH("/",O2543,1))</f>
        <v>fiction</v>
      </c>
      <c r="S2543" s="17">
        <f>(((K2543/60)/60)/24)+DATE(1970,1,1)</f>
        <v>42021.783368055556</v>
      </c>
      <c r="T2543" s="15">
        <f>(((J2543/60)/60)/24)+DATE(1970,1,1)</f>
        <v>42051.783368055556</v>
      </c>
      <c r="U2543" t="b">
        <f>AND(L2543,N2543)</f>
        <v>0</v>
      </c>
    </row>
    <row r="2544" spans="1:21" ht="20" customHeight="1" x14ac:dyDescent="0.35">
      <c r="A2544" s="13">
        <f>F2544/E2544</f>
        <v>3.5400000000000001E-2</v>
      </c>
      <c r="B2544">
        <v>767</v>
      </c>
      <c r="C2544" s="3" t="s">
        <v>768</v>
      </c>
      <c r="D2544" s="3" t="s">
        <v>4877</v>
      </c>
      <c r="E2544" s="5">
        <v>5000</v>
      </c>
      <c r="F2544" s="5">
        <v>177</v>
      </c>
      <c r="G2544" t="s">
        <v>8221</v>
      </c>
      <c r="H2544" t="s">
        <v>8224</v>
      </c>
      <c r="I2544" t="s">
        <v>8246</v>
      </c>
      <c r="J2544">
        <v>1432178810</v>
      </c>
      <c r="K2544">
        <v>1429586810</v>
      </c>
      <c r="L2544" t="b">
        <v>0</v>
      </c>
      <c r="M2544">
        <v>3</v>
      </c>
      <c r="N2544" t="b">
        <v>0</v>
      </c>
      <c r="O2544" t="s">
        <v>8275</v>
      </c>
      <c r="P2544" s="9">
        <f>IFERROR(F2544/M2544,"NULL")</f>
        <v>59</v>
      </c>
      <c r="Q2544" t="str">
        <f>LEFT(O2544,SEARCH("/",O2544,1)-1)</f>
        <v>publishing</v>
      </c>
      <c r="R2544" t="str">
        <f>RIGHT(O2544,LEN(O2544)-SEARCH("/",O2544,1))</f>
        <v>fiction</v>
      </c>
      <c r="S2544" s="17">
        <f>(((K2544/60)/60)/24)+DATE(1970,1,1)</f>
        <v>42115.143634259264</v>
      </c>
      <c r="T2544" s="15">
        <f>(((J2544/60)/60)/24)+DATE(1970,1,1)</f>
        <v>42145.143634259264</v>
      </c>
      <c r="U2544" t="b">
        <f>AND(L2544,N2544)</f>
        <v>0</v>
      </c>
    </row>
    <row r="2545" spans="1:21" ht="20" customHeight="1" x14ac:dyDescent="0.35">
      <c r="A2545" s="13">
        <f>F2545/E2545</f>
        <v>0</v>
      </c>
      <c r="B2545">
        <v>768</v>
      </c>
      <c r="C2545" s="3" t="s">
        <v>769</v>
      </c>
      <c r="D2545" s="3" t="s">
        <v>4878</v>
      </c>
      <c r="E2545" s="5">
        <v>2500</v>
      </c>
      <c r="F2545" s="5">
        <v>0</v>
      </c>
      <c r="G2545" t="s">
        <v>8221</v>
      </c>
      <c r="H2545" t="s">
        <v>8224</v>
      </c>
      <c r="I2545" t="s">
        <v>8246</v>
      </c>
      <c r="J2545">
        <v>1387169890</v>
      </c>
      <c r="K2545">
        <v>1384577890</v>
      </c>
      <c r="L2545" t="b">
        <v>0</v>
      </c>
      <c r="M2545">
        <v>0</v>
      </c>
      <c r="N2545" t="b">
        <v>0</v>
      </c>
      <c r="O2545" t="s">
        <v>8275</v>
      </c>
      <c r="P2545" s="9" t="str">
        <f>IFERROR(F2545/M2545,"NULL")</f>
        <v>NULL</v>
      </c>
      <c r="Q2545" t="str">
        <f>LEFT(O2545,SEARCH("/",O2545,1)-1)</f>
        <v>publishing</v>
      </c>
      <c r="R2545" t="str">
        <f>RIGHT(O2545,LEN(O2545)-SEARCH("/",O2545,1))</f>
        <v>fiction</v>
      </c>
      <c r="S2545" s="17">
        <f>(((K2545/60)/60)/24)+DATE(1970,1,1)</f>
        <v>41594.207060185188</v>
      </c>
      <c r="T2545" s="15">
        <f>(((J2545/60)/60)/24)+DATE(1970,1,1)</f>
        <v>41624.207060185188</v>
      </c>
      <c r="U2545" t="b">
        <f>AND(L2545,N2545)</f>
        <v>0</v>
      </c>
    </row>
    <row r="2546" spans="1:21" ht="20" customHeight="1" x14ac:dyDescent="0.35">
      <c r="A2546" s="13">
        <f>F2546/E2546</f>
        <v>0.41399999999999998</v>
      </c>
      <c r="B2546">
        <v>769</v>
      </c>
      <c r="C2546" s="3" t="s">
        <v>770</v>
      </c>
      <c r="D2546" s="3" t="s">
        <v>4879</v>
      </c>
      <c r="E2546" s="5">
        <v>4000</v>
      </c>
      <c r="F2546" s="5">
        <v>1656</v>
      </c>
      <c r="G2546" t="s">
        <v>8221</v>
      </c>
      <c r="H2546" t="s">
        <v>8224</v>
      </c>
      <c r="I2546" t="s">
        <v>8246</v>
      </c>
      <c r="J2546">
        <v>1388102094</v>
      </c>
      <c r="K2546">
        <v>1385510094</v>
      </c>
      <c r="L2546" t="b">
        <v>0</v>
      </c>
      <c r="M2546">
        <v>52</v>
      </c>
      <c r="N2546" t="b">
        <v>0</v>
      </c>
      <c r="O2546" t="s">
        <v>8275</v>
      </c>
      <c r="P2546" s="9">
        <f>IFERROR(F2546/M2546,"NULL")</f>
        <v>31.846153846153847</v>
      </c>
      <c r="Q2546" t="str">
        <f>LEFT(O2546,SEARCH("/",O2546,1)-1)</f>
        <v>publishing</v>
      </c>
      <c r="R2546" t="str">
        <f>RIGHT(O2546,LEN(O2546)-SEARCH("/",O2546,1))</f>
        <v>fiction</v>
      </c>
      <c r="S2546" s="17">
        <f>(((K2546/60)/60)/24)+DATE(1970,1,1)</f>
        <v>41604.996458333335</v>
      </c>
      <c r="T2546" s="15">
        <f>(((J2546/60)/60)/24)+DATE(1970,1,1)</f>
        <v>41634.996458333335</v>
      </c>
      <c r="U2546" t="b">
        <f>AND(L2546,N2546)</f>
        <v>0</v>
      </c>
    </row>
    <row r="2547" spans="1:21" ht="20" customHeight="1" x14ac:dyDescent="0.35">
      <c r="A2547" s="13">
        <f>F2547/E2547</f>
        <v>0</v>
      </c>
      <c r="B2547">
        <v>770</v>
      </c>
      <c r="C2547" s="3" t="s">
        <v>771</v>
      </c>
      <c r="D2547" s="3" t="s">
        <v>4880</v>
      </c>
      <c r="E2547" s="5">
        <v>17500</v>
      </c>
      <c r="F2547" s="5">
        <v>0</v>
      </c>
      <c r="G2547" t="s">
        <v>8221</v>
      </c>
      <c r="H2547" t="s">
        <v>8224</v>
      </c>
      <c r="I2547" t="s">
        <v>8246</v>
      </c>
      <c r="J2547">
        <v>1361750369</v>
      </c>
      <c r="K2547">
        <v>1358294369</v>
      </c>
      <c r="L2547" t="b">
        <v>0</v>
      </c>
      <c r="M2547">
        <v>0</v>
      </c>
      <c r="N2547" t="b">
        <v>0</v>
      </c>
      <c r="O2547" t="s">
        <v>8275</v>
      </c>
      <c r="P2547" s="9" t="str">
        <f>IFERROR(F2547/M2547,"NULL")</f>
        <v>NULL</v>
      </c>
      <c r="Q2547" t="str">
        <f>LEFT(O2547,SEARCH("/",O2547,1)-1)</f>
        <v>publishing</v>
      </c>
      <c r="R2547" t="str">
        <f>RIGHT(O2547,LEN(O2547)-SEARCH("/",O2547,1))</f>
        <v>fiction</v>
      </c>
      <c r="S2547" s="17">
        <f>(((K2547/60)/60)/24)+DATE(1970,1,1)</f>
        <v>41289.999641203707</v>
      </c>
      <c r="T2547" s="15">
        <f>(((J2547/60)/60)/24)+DATE(1970,1,1)</f>
        <v>41329.999641203707</v>
      </c>
      <c r="U2547" t="b">
        <f>AND(L2547,N2547)</f>
        <v>0</v>
      </c>
    </row>
    <row r="2548" spans="1:21" ht="20" customHeight="1" x14ac:dyDescent="0.35">
      <c r="A2548" s="13">
        <f>F2548/E2548</f>
        <v>2.631578947368421E-4</v>
      </c>
      <c r="B2548">
        <v>771</v>
      </c>
      <c r="C2548" s="3" t="s">
        <v>772</v>
      </c>
      <c r="D2548" s="3" t="s">
        <v>4881</v>
      </c>
      <c r="E2548" s="5">
        <v>38000</v>
      </c>
      <c r="F2548" s="5">
        <v>10</v>
      </c>
      <c r="G2548" t="s">
        <v>8221</v>
      </c>
      <c r="H2548" t="s">
        <v>8224</v>
      </c>
      <c r="I2548" t="s">
        <v>8246</v>
      </c>
      <c r="J2548">
        <v>1454183202</v>
      </c>
      <c r="K2548">
        <v>1449863202</v>
      </c>
      <c r="L2548" t="b">
        <v>0</v>
      </c>
      <c r="M2548">
        <v>1</v>
      </c>
      <c r="N2548" t="b">
        <v>0</v>
      </c>
      <c r="O2548" t="s">
        <v>8275</v>
      </c>
      <c r="P2548" s="9">
        <f>IFERROR(F2548/M2548,"NULL")</f>
        <v>10</v>
      </c>
      <c r="Q2548" t="str">
        <f>LEFT(O2548,SEARCH("/",O2548,1)-1)</f>
        <v>publishing</v>
      </c>
      <c r="R2548" t="str">
        <f>RIGHT(O2548,LEN(O2548)-SEARCH("/",O2548,1))</f>
        <v>fiction</v>
      </c>
      <c r="S2548" s="17">
        <f>(((K2548/60)/60)/24)+DATE(1970,1,1)</f>
        <v>42349.824097222227</v>
      </c>
      <c r="T2548" s="15">
        <f>(((J2548/60)/60)/24)+DATE(1970,1,1)</f>
        <v>42399.824097222227</v>
      </c>
      <c r="U2548" t="b">
        <f>AND(L2548,N2548)</f>
        <v>0</v>
      </c>
    </row>
    <row r="2549" spans="1:21" ht="20" customHeight="1" x14ac:dyDescent="0.35">
      <c r="A2549" s="13">
        <f>F2549/E2549</f>
        <v>3.3333333333333333E-2</v>
      </c>
      <c r="B2549">
        <v>772</v>
      </c>
      <c r="C2549" s="3" t="s">
        <v>773</v>
      </c>
      <c r="D2549" s="3" t="s">
        <v>4882</v>
      </c>
      <c r="E2549" s="5">
        <v>1500</v>
      </c>
      <c r="F2549" s="5">
        <v>50</v>
      </c>
      <c r="G2549" t="s">
        <v>8221</v>
      </c>
      <c r="H2549" t="s">
        <v>8224</v>
      </c>
      <c r="I2549" t="s">
        <v>8246</v>
      </c>
      <c r="J2549">
        <v>1257047940</v>
      </c>
      <c r="K2549">
        <v>1252718519</v>
      </c>
      <c r="L2549" t="b">
        <v>0</v>
      </c>
      <c r="M2549">
        <v>1</v>
      </c>
      <c r="N2549" t="b">
        <v>0</v>
      </c>
      <c r="O2549" t="s">
        <v>8275</v>
      </c>
      <c r="P2549" s="9">
        <f>IFERROR(F2549/M2549,"NULL")</f>
        <v>50</v>
      </c>
      <c r="Q2549" t="str">
        <f>LEFT(O2549,SEARCH("/",O2549,1)-1)</f>
        <v>publishing</v>
      </c>
      <c r="R2549" t="str">
        <f>RIGHT(O2549,LEN(O2549)-SEARCH("/",O2549,1))</f>
        <v>fiction</v>
      </c>
      <c r="S2549" s="17">
        <f>(((K2549/60)/60)/24)+DATE(1970,1,1)</f>
        <v>40068.056932870371</v>
      </c>
      <c r="T2549" s="15">
        <f>(((J2549/60)/60)/24)+DATE(1970,1,1)</f>
        <v>40118.165972222225</v>
      </c>
      <c r="U2549" t="b">
        <f>AND(L2549,N2549)</f>
        <v>0</v>
      </c>
    </row>
    <row r="2550" spans="1:21" ht="20" customHeight="1" x14ac:dyDescent="0.35">
      <c r="A2550" s="13">
        <f>F2550/E2550</f>
        <v>8.5129023676509714E-3</v>
      </c>
      <c r="B2550">
        <v>773</v>
      </c>
      <c r="C2550" s="3" t="s">
        <v>774</v>
      </c>
      <c r="D2550" s="3" t="s">
        <v>4883</v>
      </c>
      <c r="E2550" s="5">
        <v>3759</v>
      </c>
      <c r="F2550" s="5">
        <v>32</v>
      </c>
      <c r="G2550" t="s">
        <v>8221</v>
      </c>
      <c r="H2550" t="s">
        <v>8225</v>
      </c>
      <c r="I2550" t="s">
        <v>8247</v>
      </c>
      <c r="J2550">
        <v>1431298860</v>
      </c>
      <c r="K2550">
        <v>1428341985</v>
      </c>
      <c r="L2550" t="b">
        <v>0</v>
      </c>
      <c r="M2550">
        <v>2</v>
      </c>
      <c r="N2550" t="b">
        <v>0</v>
      </c>
      <c r="O2550" t="s">
        <v>8275</v>
      </c>
      <c r="P2550" s="9">
        <f>IFERROR(F2550/M2550,"NULL")</f>
        <v>16</v>
      </c>
      <c r="Q2550" t="str">
        <f>LEFT(O2550,SEARCH("/",O2550,1)-1)</f>
        <v>publishing</v>
      </c>
      <c r="R2550" t="str">
        <f>RIGHT(O2550,LEN(O2550)-SEARCH("/",O2550,1))</f>
        <v>fiction</v>
      </c>
      <c r="S2550" s="17">
        <f>(((K2550/60)/60)/24)+DATE(1970,1,1)</f>
        <v>42100.735937499994</v>
      </c>
      <c r="T2550" s="15">
        <f>(((J2550/60)/60)/24)+DATE(1970,1,1)</f>
        <v>42134.959027777775</v>
      </c>
      <c r="U2550" t="b">
        <f>AND(L2550,N2550)</f>
        <v>0</v>
      </c>
    </row>
    <row r="2551" spans="1:21" ht="20" customHeight="1" x14ac:dyDescent="0.35">
      <c r="A2551" s="13">
        <f>F2551/E2551</f>
        <v>0.70199999999999996</v>
      </c>
      <c r="B2551">
        <v>774</v>
      </c>
      <c r="C2551" s="3" t="s">
        <v>775</v>
      </c>
      <c r="D2551" s="3" t="s">
        <v>4884</v>
      </c>
      <c r="E2551" s="5">
        <v>500</v>
      </c>
      <c r="F2551" s="5">
        <v>351</v>
      </c>
      <c r="G2551" t="s">
        <v>8221</v>
      </c>
      <c r="H2551" t="s">
        <v>8224</v>
      </c>
      <c r="I2551" t="s">
        <v>8246</v>
      </c>
      <c r="J2551">
        <v>1393181018</v>
      </c>
      <c r="K2551">
        <v>1390589018</v>
      </c>
      <c r="L2551" t="b">
        <v>0</v>
      </c>
      <c r="M2551">
        <v>9</v>
      </c>
      <c r="N2551" t="b">
        <v>0</v>
      </c>
      <c r="O2551" t="s">
        <v>8275</v>
      </c>
      <c r="P2551" s="9">
        <f>IFERROR(F2551/M2551,"NULL")</f>
        <v>39</v>
      </c>
      <c r="Q2551" t="str">
        <f>LEFT(O2551,SEARCH("/",O2551,1)-1)</f>
        <v>publishing</v>
      </c>
      <c r="R2551" t="str">
        <f>RIGHT(O2551,LEN(O2551)-SEARCH("/",O2551,1))</f>
        <v>fiction</v>
      </c>
      <c r="S2551" s="17">
        <f>(((K2551/60)/60)/24)+DATE(1970,1,1)</f>
        <v>41663.780300925922</v>
      </c>
      <c r="T2551" s="15">
        <f>(((J2551/60)/60)/24)+DATE(1970,1,1)</f>
        <v>41693.780300925922</v>
      </c>
      <c r="U2551" t="b">
        <f>AND(L2551,N2551)</f>
        <v>0</v>
      </c>
    </row>
    <row r="2552" spans="1:21" ht="20" customHeight="1" x14ac:dyDescent="0.35">
      <c r="A2552" s="13">
        <f>F2552/E2552</f>
        <v>1.7000000000000001E-2</v>
      </c>
      <c r="B2552">
        <v>775</v>
      </c>
      <c r="C2552" s="3" t="s">
        <v>776</v>
      </c>
      <c r="D2552" s="3" t="s">
        <v>4885</v>
      </c>
      <c r="E2552" s="5">
        <v>10000</v>
      </c>
      <c r="F2552" s="5">
        <v>170</v>
      </c>
      <c r="G2552" t="s">
        <v>8221</v>
      </c>
      <c r="H2552" t="s">
        <v>8224</v>
      </c>
      <c r="I2552" t="s">
        <v>8246</v>
      </c>
      <c r="J2552">
        <v>1323998795</v>
      </c>
      <c r="K2552">
        <v>1321406795</v>
      </c>
      <c r="L2552" t="b">
        <v>0</v>
      </c>
      <c r="M2552">
        <v>5</v>
      </c>
      <c r="N2552" t="b">
        <v>0</v>
      </c>
      <c r="O2552" t="s">
        <v>8275</v>
      </c>
      <c r="P2552" s="9">
        <f>IFERROR(F2552/M2552,"NULL")</f>
        <v>34</v>
      </c>
      <c r="Q2552" t="str">
        <f>LEFT(O2552,SEARCH("/",O2552,1)-1)</f>
        <v>publishing</v>
      </c>
      <c r="R2552" t="str">
        <f>RIGHT(O2552,LEN(O2552)-SEARCH("/",O2552,1))</f>
        <v>fiction</v>
      </c>
      <c r="S2552" s="17">
        <f>(((K2552/60)/60)/24)+DATE(1970,1,1)</f>
        <v>40863.060127314813</v>
      </c>
      <c r="T2552" s="15">
        <f>(((J2552/60)/60)/24)+DATE(1970,1,1)</f>
        <v>40893.060127314813</v>
      </c>
      <c r="U2552" t="b">
        <f>AND(L2552,N2552)</f>
        <v>0</v>
      </c>
    </row>
    <row r="2553" spans="1:21" ht="20" customHeight="1" x14ac:dyDescent="0.35">
      <c r="A2553" s="13">
        <f>F2553/E2553</f>
        <v>0.51400000000000001</v>
      </c>
      <c r="B2553">
        <v>776</v>
      </c>
      <c r="C2553" s="3" t="s">
        <v>777</v>
      </c>
      <c r="D2553" s="3" t="s">
        <v>4886</v>
      </c>
      <c r="E2553" s="5">
        <v>7000</v>
      </c>
      <c r="F2553" s="5">
        <v>3598</v>
      </c>
      <c r="G2553" t="s">
        <v>8221</v>
      </c>
      <c r="H2553" t="s">
        <v>8224</v>
      </c>
      <c r="I2553" t="s">
        <v>8246</v>
      </c>
      <c r="J2553">
        <v>1444539600</v>
      </c>
      <c r="K2553">
        <v>1441297645</v>
      </c>
      <c r="L2553" t="b">
        <v>0</v>
      </c>
      <c r="M2553">
        <v>57</v>
      </c>
      <c r="N2553" t="b">
        <v>0</v>
      </c>
      <c r="O2553" t="s">
        <v>8275</v>
      </c>
      <c r="P2553" s="9">
        <f>IFERROR(F2553/M2553,"NULL")</f>
        <v>63.122807017543863</v>
      </c>
      <c r="Q2553" t="str">
        <f>LEFT(O2553,SEARCH("/",O2553,1)-1)</f>
        <v>publishing</v>
      </c>
      <c r="R2553" t="str">
        <f>RIGHT(O2553,LEN(O2553)-SEARCH("/",O2553,1))</f>
        <v>fiction</v>
      </c>
      <c r="S2553" s="17">
        <f>(((K2553/60)/60)/24)+DATE(1970,1,1)</f>
        <v>42250.685706018514</v>
      </c>
      <c r="T2553" s="15">
        <f>(((J2553/60)/60)/24)+DATE(1970,1,1)</f>
        <v>42288.208333333328</v>
      </c>
      <c r="U2553" t="b">
        <f>AND(L2553,N2553)</f>
        <v>0</v>
      </c>
    </row>
    <row r="2554" spans="1:21" ht="20" customHeight="1" x14ac:dyDescent="0.35">
      <c r="A2554" s="13">
        <f>F2554/E2554</f>
        <v>7.0000000000000001E-3</v>
      </c>
      <c r="B2554">
        <v>777</v>
      </c>
      <c r="C2554" s="3" t="s">
        <v>778</v>
      </c>
      <c r="D2554" s="3" t="s">
        <v>4887</v>
      </c>
      <c r="E2554" s="5">
        <v>3000</v>
      </c>
      <c r="F2554" s="5">
        <v>21</v>
      </c>
      <c r="G2554" t="s">
        <v>8221</v>
      </c>
      <c r="H2554" t="s">
        <v>8224</v>
      </c>
      <c r="I2554" t="s">
        <v>8246</v>
      </c>
      <c r="J2554">
        <v>1375313577</v>
      </c>
      <c r="K2554">
        <v>1372721577</v>
      </c>
      <c r="L2554" t="b">
        <v>0</v>
      </c>
      <c r="M2554">
        <v>3</v>
      </c>
      <c r="N2554" t="b">
        <v>0</v>
      </c>
      <c r="O2554" t="s">
        <v>8275</v>
      </c>
      <c r="P2554" s="9">
        <f>IFERROR(F2554/M2554,"NULL")</f>
        <v>7</v>
      </c>
      <c r="Q2554" t="str">
        <f>LEFT(O2554,SEARCH("/",O2554,1)-1)</f>
        <v>publishing</v>
      </c>
      <c r="R2554" t="str">
        <f>RIGHT(O2554,LEN(O2554)-SEARCH("/",O2554,1))</f>
        <v>fiction</v>
      </c>
      <c r="S2554" s="17">
        <f>(((K2554/60)/60)/24)+DATE(1970,1,1)</f>
        <v>41456.981215277774</v>
      </c>
      <c r="T2554" s="15">
        <f>(((J2554/60)/60)/24)+DATE(1970,1,1)</f>
        <v>41486.981215277774</v>
      </c>
      <c r="U2554" t="b">
        <f>AND(L2554,N2554)</f>
        <v>0</v>
      </c>
    </row>
    <row r="2555" spans="1:21" ht="20" customHeight="1" x14ac:dyDescent="0.35">
      <c r="A2555" s="13">
        <f>F2555/E2555</f>
        <v>4.0000000000000001E-3</v>
      </c>
      <c r="B2555">
        <v>778</v>
      </c>
      <c r="C2555" s="3" t="s">
        <v>779</v>
      </c>
      <c r="D2555" s="3" t="s">
        <v>4888</v>
      </c>
      <c r="E2555" s="5">
        <v>500</v>
      </c>
      <c r="F2555" s="5">
        <v>2</v>
      </c>
      <c r="G2555" t="s">
        <v>8221</v>
      </c>
      <c r="H2555" t="s">
        <v>8224</v>
      </c>
      <c r="I2555" t="s">
        <v>8246</v>
      </c>
      <c r="J2555">
        <v>1398876680</v>
      </c>
      <c r="K2555">
        <v>1396284680</v>
      </c>
      <c r="L2555" t="b">
        <v>0</v>
      </c>
      <c r="M2555">
        <v>1</v>
      </c>
      <c r="N2555" t="b">
        <v>0</v>
      </c>
      <c r="O2555" t="s">
        <v>8275</v>
      </c>
      <c r="P2555" s="9">
        <f>IFERROR(F2555/M2555,"NULL")</f>
        <v>2</v>
      </c>
      <c r="Q2555" t="str">
        <f>LEFT(O2555,SEARCH("/",O2555,1)-1)</f>
        <v>publishing</v>
      </c>
      <c r="R2555" t="str">
        <f>RIGHT(O2555,LEN(O2555)-SEARCH("/",O2555,1))</f>
        <v>fiction</v>
      </c>
      <c r="S2555" s="17">
        <f>(((K2555/60)/60)/24)+DATE(1970,1,1)</f>
        <v>41729.702314814815</v>
      </c>
      <c r="T2555" s="15">
        <f>(((J2555/60)/60)/24)+DATE(1970,1,1)</f>
        <v>41759.702314814815</v>
      </c>
      <c r="U2555" t="b">
        <f>AND(L2555,N2555)</f>
        <v>0</v>
      </c>
    </row>
    <row r="2556" spans="1:21" ht="20" customHeight="1" x14ac:dyDescent="0.35">
      <c r="A2556" s="13">
        <f>F2556/E2556</f>
        <v>2.6666666666666668E-2</v>
      </c>
      <c r="B2556">
        <v>779</v>
      </c>
      <c r="C2556" s="3" t="s">
        <v>780</v>
      </c>
      <c r="D2556" s="3" t="s">
        <v>4889</v>
      </c>
      <c r="E2556" s="5">
        <v>15000</v>
      </c>
      <c r="F2556" s="5">
        <v>400</v>
      </c>
      <c r="G2556" t="s">
        <v>8221</v>
      </c>
      <c r="H2556" t="s">
        <v>8224</v>
      </c>
      <c r="I2556" t="s">
        <v>8246</v>
      </c>
      <c r="J2556">
        <v>1287115200</v>
      </c>
      <c r="K2556">
        <v>1284567905</v>
      </c>
      <c r="L2556" t="b">
        <v>0</v>
      </c>
      <c r="M2556">
        <v>6</v>
      </c>
      <c r="N2556" t="b">
        <v>0</v>
      </c>
      <c r="O2556" t="s">
        <v>8275</v>
      </c>
      <c r="P2556" s="9">
        <f>IFERROR(F2556/M2556,"NULL")</f>
        <v>66.666666666666671</v>
      </c>
      <c r="Q2556" t="str">
        <f>LEFT(O2556,SEARCH("/",O2556,1)-1)</f>
        <v>publishing</v>
      </c>
      <c r="R2556" t="str">
        <f>RIGHT(O2556,LEN(O2556)-SEARCH("/",O2556,1))</f>
        <v>fiction</v>
      </c>
      <c r="S2556" s="17">
        <f>(((K2556/60)/60)/24)+DATE(1970,1,1)</f>
        <v>40436.68408564815</v>
      </c>
      <c r="T2556" s="15">
        <f>(((J2556/60)/60)/24)+DATE(1970,1,1)</f>
        <v>40466.166666666664</v>
      </c>
      <c r="U2556" t="b">
        <f>AND(L2556,N2556)</f>
        <v>0</v>
      </c>
    </row>
    <row r="2557" spans="1:21" ht="20" customHeight="1" x14ac:dyDescent="0.35">
      <c r="A2557" s="13">
        <f>F2557/E2557</f>
        <v>0.18142857142857144</v>
      </c>
      <c r="B2557">
        <v>860</v>
      </c>
      <c r="C2557" s="3" t="s">
        <v>861</v>
      </c>
      <c r="D2557" s="3" t="s">
        <v>4970</v>
      </c>
      <c r="E2557" s="5">
        <v>14000</v>
      </c>
      <c r="F2557" s="5">
        <v>2540</v>
      </c>
      <c r="G2557" t="s">
        <v>8221</v>
      </c>
      <c r="H2557" t="s">
        <v>8224</v>
      </c>
      <c r="I2557" t="s">
        <v>8246</v>
      </c>
      <c r="J2557">
        <v>1385123713</v>
      </c>
      <c r="K2557">
        <v>1382528113</v>
      </c>
      <c r="L2557" t="b">
        <v>0</v>
      </c>
      <c r="M2557">
        <v>48</v>
      </c>
      <c r="N2557" t="b">
        <v>0</v>
      </c>
      <c r="O2557" t="s">
        <v>8278</v>
      </c>
      <c r="P2557" s="9">
        <f>IFERROR(F2557/M2557,"NULL")</f>
        <v>52.916666666666664</v>
      </c>
      <c r="Q2557" t="str">
        <f>LEFT(O2557,SEARCH("/",O2557,1)-1)</f>
        <v>music</v>
      </c>
      <c r="R2557" t="str">
        <f>RIGHT(O2557,LEN(O2557)-SEARCH("/",O2557,1))</f>
        <v>jazz</v>
      </c>
      <c r="S2557" s="17">
        <f>(((K2557/60)/60)/24)+DATE(1970,1,1)</f>
        <v>41570.482789351852</v>
      </c>
      <c r="T2557" s="15">
        <f>(((J2557/60)/60)/24)+DATE(1970,1,1)</f>
        <v>41600.524456018517</v>
      </c>
      <c r="U2557" t="b">
        <f>AND(L2557,N2557)</f>
        <v>0</v>
      </c>
    </row>
    <row r="2558" spans="1:21" ht="20" customHeight="1" x14ac:dyDescent="0.35">
      <c r="A2558" s="13">
        <f>F2558/E2558</f>
        <v>2.2444444444444444E-2</v>
      </c>
      <c r="B2558">
        <v>861</v>
      </c>
      <c r="C2558" s="3" t="s">
        <v>862</v>
      </c>
      <c r="D2558" s="3" t="s">
        <v>4971</v>
      </c>
      <c r="E2558" s="5">
        <v>4500</v>
      </c>
      <c r="F2558" s="5">
        <v>101</v>
      </c>
      <c r="G2558" t="s">
        <v>8221</v>
      </c>
      <c r="H2558" t="s">
        <v>8224</v>
      </c>
      <c r="I2558" t="s">
        <v>8246</v>
      </c>
      <c r="J2558">
        <v>1474067404</v>
      </c>
      <c r="K2558">
        <v>1471475404</v>
      </c>
      <c r="L2558" t="b">
        <v>0</v>
      </c>
      <c r="M2558">
        <v>2</v>
      </c>
      <c r="N2558" t="b">
        <v>0</v>
      </c>
      <c r="O2558" t="s">
        <v>8278</v>
      </c>
      <c r="P2558" s="9">
        <f>IFERROR(F2558/M2558,"NULL")</f>
        <v>50.5</v>
      </c>
      <c r="Q2558" t="str">
        <f>LEFT(O2558,SEARCH("/",O2558,1)-1)</f>
        <v>music</v>
      </c>
      <c r="R2558" t="str">
        <f>RIGHT(O2558,LEN(O2558)-SEARCH("/",O2558,1))</f>
        <v>jazz</v>
      </c>
      <c r="S2558" s="17">
        <f>(((K2558/60)/60)/24)+DATE(1970,1,1)</f>
        <v>42599.965324074074</v>
      </c>
      <c r="T2558" s="15">
        <f>(((J2558/60)/60)/24)+DATE(1970,1,1)</f>
        <v>42629.965324074074</v>
      </c>
      <c r="U2558" t="b">
        <f>AND(L2558,N2558)</f>
        <v>0</v>
      </c>
    </row>
    <row r="2559" spans="1:21" ht="20" customHeight="1" x14ac:dyDescent="0.35">
      <c r="A2559" s="13">
        <f>F2559/E2559</f>
        <v>3.3999999999999998E-3</v>
      </c>
      <c r="B2559">
        <v>862</v>
      </c>
      <c r="C2559" s="3" t="s">
        <v>863</v>
      </c>
      <c r="D2559" s="3" t="s">
        <v>4972</v>
      </c>
      <c r="E2559" s="5">
        <v>50000</v>
      </c>
      <c r="F2559" s="5">
        <v>170</v>
      </c>
      <c r="G2559" t="s">
        <v>8221</v>
      </c>
      <c r="H2559" t="s">
        <v>8225</v>
      </c>
      <c r="I2559" t="s">
        <v>8247</v>
      </c>
      <c r="J2559">
        <v>1384179548</v>
      </c>
      <c r="K2559">
        <v>1381583948</v>
      </c>
      <c r="L2559" t="b">
        <v>0</v>
      </c>
      <c r="M2559">
        <v>4</v>
      </c>
      <c r="N2559" t="b">
        <v>0</v>
      </c>
      <c r="O2559" t="s">
        <v>8278</v>
      </c>
      <c r="P2559" s="9">
        <f>IFERROR(F2559/M2559,"NULL")</f>
        <v>42.5</v>
      </c>
      <c r="Q2559" t="str">
        <f>LEFT(O2559,SEARCH("/",O2559,1)-1)</f>
        <v>music</v>
      </c>
      <c r="R2559" t="str">
        <f>RIGHT(O2559,LEN(O2559)-SEARCH("/",O2559,1))</f>
        <v>jazz</v>
      </c>
      <c r="S2559" s="17">
        <f>(((K2559/60)/60)/24)+DATE(1970,1,1)</f>
        <v>41559.5549537037</v>
      </c>
      <c r="T2559" s="15">
        <f>(((J2559/60)/60)/24)+DATE(1970,1,1)</f>
        <v>41589.596620370372</v>
      </c>
      <c r="U2559" t="b">
        <f>AND(L2559,N2559)</f>
        <v>0</v>
      </c>
    </row>
    <row r="2560" spans="1:21" ht="20" customHeight="1" x14ac:dyDescent="0.35">
      <c r="A2560" s="13">
        <f>F2560/E2560</f>
        <v>4.4999999999999998E-2</v>
      </c>
      <c r="B2560">
        <v>863</v>
      </c>
      <c r="C2560" s="3" t="s">
        <v>864</v>
      </c>
      <c r="D2560" s="3" t="s">
        <v>4973</v>
      </c>
      <c r="E2560" s="5">
        <v>2000</v>
      </c>
      <c r="F2560" s="5">
        <v>90</v>
      </c>
      <c r="G2560" t="s">
        <v>8221</v>
      </c>
      <c r="H2560" t="s">
        <v>8224</v>
      </c>
      <c r="I2560" t="s">
        <v>8246</v>
      </c>
      <c r="J2560">
        <v>1329014966</v>
      </c>
      <c r="K2560">
        <v>1326422966</v>
      </c>
      <c r="L2560" t="b">
        <v>0</v>
      </c>
      <c r="M2560">
        <v>5</v>
      </c>
      <c r="N2560" t="b">
        <v>0</v>
      </c>
      <c r="O2560" t="s">
        <v>8278</v>
      </c>
      <c r="P2560" s="9">
        <f>IFERROR(F2560/M2560,"NULL")</f>
        <v>18</v>
      </c>
      <c r="Q2560" t="str">
        <f>LEFT(O2560,SEARCH("/",O2560,1)-1)</f>
        <v>music</v>
      </c>
      <c r="R2560" t="str">
        <f>RIGHT(O2560,LEN(O2560)-SEARCH("/",O2560,1))</f>
        <v>jazz</v>
      </c>
      <c r="S2560" s="17">
        <f>(((K2560/60)/60)/24)+DATE(1970,1,1)</f>
        <v>40921.117662037039</v>
      </c>
      <c r="T2560" s="15">
        <f>(((J2560/60)/60)/24)+DATE(1970,1,1)</f>
        <v>40951.117662037039</v>
      </c>
      <c r="U2560" t="b">
        <f>AND(L2560,N2560)</f>
        <v>0</v>
      </c>
    </row>
    <row r="2561" spans="1:21" ht="20" customHeight="1" x14ac:dyDescent="0.35">
      <c r="A2561" s="13">
        <f>F2561/E2561</f>
        <v>0.41538461538461541</v>
      </c>
      <c r="B2561">
        <v>864</v>
      </c>
      <c r="C2561" s="3" t="s">
        <v>865</v>
      </c>
      <c r="D2561" s="3" t="s">
        <v>4974</v>
      </c>
      <c r="E2561" s="5">
        <v>6500</v>
      </c>
      <c r="F2561" s="5">
        <v>2700</v>
      </c>
      <c r="G2561" t="s">
        <v>8221</v>
      </c>
      <c r="H2561" t="s">
        <v>8224</v>
      </c>
      <c r="I2561" t="s">
        <v>8246</v>
      </c>
      <c r="J2561">
        <v>1381917540</v>
      </c>
      <c r="K2561">
        <v>1379990038</v>
      </c>
      <c r="L2561" t="b">
        <v>0</v>
      </c>
      <c r="M2561">
        <v>79</v>
      </c>
      <c r="N2561" t="b">
        <v>0</v>
      </c>
      <c r="O2561" t="s">
        <v>8278</v>
      </c>
      <c r="P2561" s="9">
        <f>IFERROR(F2561/M2561,"NULL")</f>
        <v>34.177215189873415</v>
      </c>
      <c r="Q2561" t="str">
        <f>LEFT(O2561,SEARCH("/",O2561,1)-1)</f>
        <v>music</v>
      </c>
      <c r="R2561" t="str">
        <f>RIGHT(O2561,LEN(O2561)-SEARCH("/",O2561,1))</f>
        <v>jazz</v>
      </c>
      <c r="S2561" s="17">
        <f>(((K2561/60)/60)/24)+DATE(1970,1,1)</f>
        <v>41541.106921296298</v>
      </c>
      <c r="T2561" s="15">
        <f>(((J2561/60)/60)/24)+DATE(1970,1,1)</f>
        <v>41563.415972222225</v>
      </c>
      <c r="U2561" t="b">
        <f>AND(L2561,N2561)</f>
        <v>0</v>
      </c>
    </row>
    <row r="2562" spans="1:21" ht="20" customHeight="1" x14ac:dyDescent="0.35">
      <c r="A2562" s="13">
        <f>F2562/E2562</f>
        <v>2.0454545454545454E-2</v>
      </c>
      <c r="B2562">
        <v>865</v>
      </c>
      <c r="C2562" s="3" t="s">
        <v>866</v>
      </c>
      <c r="D2562" s="3" t="s">
        <v>4975</v>
      </c>
      <c r="E2562" s="5">
        <v>2200</v>
      </c>
      <c r="F2562" s="5">
        <v>45</v>
      </c>
      <c r="G2562" t="s">
        <v>8221</v>
      </c>
      <c r="H2562" t="s">
        <v>8224</v>
      </c>
      <c r="I2562" t="s">
        <v>8246</v>
      </c>
      <c r="J2562">
        <v>1358361197</v>
      </c>
      <c r="K2562">
        <v>1353177197</v>
      </c>
      <c r="L2562" t="b">
        <v>0</v>
      </c>
      <c r="M2562">
        <v>2</v>
      </c>
      <c r="N2562" t="b">
        <v>0</v>
      </c>
      <c r="O2562" t="s">
        <v>8278</v>
      </c>
      <c r="P2562" s="9">
        <f>IFERROR(F2562/M2562,"NULL")</f>
        <v>22.5</v>
      </c>
      <c r="Q2562" t="str">
        <f>LEFT(O2562,SEARCH("/",O2562,1)-1)</f>
        <v>music</v>
      </c>
      <c r="R2562" t="str">
        <f>RIGHT(O2562,LEN(O2562)-SEARCH("/",O2562,1))</f>
        <v>jazz</v>
      </c>
      <c r="S2562" s="17">
        <f>(((K2562/60)/60)/24)+DATE(1970,1,1)</f>
        <v>41230.77311342593</v>
      </c>
      <c r="T2562" s="15">
        <f>(((J2562/60)/60)/24)+DATE(1970,1,1)</f>
        <v>41290.77311342593</v>
      </c>
      <c r="U2562" t="b">
        <f>AND(L2562,N2562)</f>
        <v>0</v>
      </c>
    </row>
    <row r="2563" spans="1:21" ht="20" customHeight="1" x14ac:dyDescent="0.35">
      <c r="A2563" s="13">
        <f>F2563/E2563</f>
        <v>0.18285714285714286</v>
      </c>
      <c r="B2563">
        <v>866</v>
      </c>
      <c r="C2563" s="3" t="s">
        <v>867</v>
      </c>
      <c r="D2563" s="3" t="s">
        <v>4976</v>
      </c>
      <c r="E2563" s="5">
        <v>3500</v>
      </c>
      <c r="F2563" s="5">
        <v>640</v>
      </c>
      <c r="G2563" t="s">
        <v>8221</v>
      </c>
      <c r="H2563" t="s">
        <v>8224</v>
      </c>
      <c r="I2563" t="s">
        <v>8246</v>
      </c>
      <c r="J2563">
        <v>1425136200</v>
      </c>
      <c r="K2563">
        <v>1421853518</v>
      </c>
      <c r="L2563" t="b">
        <v>0</v>
      </c>
      <c r="M2563">
        <v>11</v>
      </c>
      <c r="N2563" t="b">
        <v>0</v>
      </c>
      <c r="O2563" t="s">
        <v>8278</v>
      </c>
      <c r="P2563" s="9">
        <f>IFERROR(F2563/M2563,"NULL")</f>
        <v>58.18181818181818</v>
      </c>
      <c r="Q2563" t="str">
        <f>LEFT(O2563,SEARCH("/",O2563,1)-1)</f>
        <v>music</v>
      </c>
      <c r="R2563" t="str">
        <f>RIGHT(O2563,LEN(O2563)-SEARCH("/",O2563,1))</f>
        <v>jazz</v>
      </c>
      <c r="S2563" s="17">
        <f>(((K2563/60)/60)/24)+DATE(1970,1,1)</f>
        <v>42025.637939814813</v>
      </c>
      <c r="T2563" s="15">
        <f>(((J2563/60)/60)/24)+DATE(1970,1,1)</f>
        <v>42063.631944444445</v>
      </c>
      <c r="U2563" t="b">
        <f>AND(L2563,N2563)</f>
        <v>0</v>
      </c>
    </row>
    <row r="2564" spans="1:21" ht="20" customHeight="1" x14ac:dyDescent="0.35">
      <c r="A2564" s="13">
        <f>F2564/E2564</f>
        <v>0.2402</v>
      </c>
      <c r="B2564">
        <v>867</v>
      </c>
      <c r="C2564" s="3" t="s">
        <v>868</v>
      </c>
      <c r="D2564" s="3" t="s">
        <v>4977</v>
      </c>
      <c r="E2564" s="5">
        <v>5000</v>
      </c>
      <c r="F2564" s="5">
        <v>1201</v>
      </c>
      <c r="G2564" t="s">
        <v>8221</v>
      </c>
      <c r="H2564" t="s">
        <v>8224</v>
      </c>
      <c r="I2564" t="s">
        <v>8246</v>
      </c>
      <c r="J2564">
        <v>1259643540</v>
      </c>
      <c r="K2564">
        <v>1254450706</v>
      </c>
      <c r="L2564" t="b">
        <v>0</v>
      </c>
      <c r="M2564">
        <v>11</v>
      </c>
      <c r="N2564" t="b">
        <v>0</v>
      </c>
      <c r="O2564" t="s">
        <v>8278</v>
      </c>
      <c r="P2564" s="9">
        <f>IFERROR(F2564/M2564,"NULL")</f>
        <v>109.18181818181819</v>
      </c>
      <c r="Q2564" t="str">
        <f>LEFT(O2564,SEARCH("/",O2564,1)-1)</f>
        <v>music</v>
      </c>
      <c r="R2564" t="str">
        <f>RIGHT(O2564,LEN(O2564)-SEARCH("/",O2564,1))</f>
        <v>jazz</v>
      </c>
      <c r="S2564" s="17">
        <f>(((K2564/60)/60)/24)+DATE(1970,1,1)</f>
        <v>40088.105393518519</v>
      </c>
      <c r="T2564" s="15">
        <f>(((J2564/60)/60)/24)+DATE(1970,1,1)</f>
        <v>40148.207638888889</v>
      </c>
      <c r="U2564" t="b">
        <f>AND(L2564,N2564)</f>
        <v>0</v>
      </c>
    </row>
    <row r="2565" spans="1:21" ht="20" customHeight="1" x14ac:dyDescent="0.35">
      <c r="A2565" s="13">
        <f>F2565/E2565</f>
        <v>1.1111111111111111E-3</v>
      </c>
      <c r="B2565">
        <v>868</v>
      </c>
      <c r="C2565" s="3" t="s">
        <v>869</v>
      </c>
      <c r="D2565" s="3" t="s">
        <v>4978</v>
      </c>
      <c r="E2565" s="5">
        <v>45000</v>
      </c>
      <c r="F2565" s="5">
        <v>50</v>
      </c>
      <c r="G2565" t="s">
        <v>8221</v>
      </c>
      <c r="H2565" t="s">
        <v>8224</v>
      </c>
      <c r="I2565" t="s">
        <v>8246</v>
      </c>
      <c r="J2565">
        <v>1389055198</v>
      </c>
      <c r="K2565">
        <v>1386463198</v>
      </c>
      <c r="L2565" t="b">
        <v>0</v>
      </c>
      <c r="M2565">
        <v>1</v>
      </c>
      <c r="N2565" t="b">
        <v>0</v>
      </c>
      <c r="O2565" t="s">
        <v>8278</v>
      </c>
      <c r="P2565" s="9">
        <f>IFERROR(F2565/M2565,"NULL")</f>
        <v>50</v>
      </c>
      <c r="Q2565" t="str">
        <f>LEFT(O2565,SEARCH("/",O2565,1)-1)</f>
        <v>music</v>
      </c>
      <c r="R2565" t="str">
        <f>RIGHT(O2565,LEN(O2565)-SEARCH("/",O2565,1))</f>
        <v>jazz</v>
      </c>
      <c r="S2565" s="17">
        <f>(((K2565/60)/60)/24)+DATE(1970,1,1)</f>
        <v>41616.027754629627</v>
      </c>
      <c r="T2565" s="15">
        <f>(((J2565/60)/60)/24)+DATE(1970,1,1)</f>
        <v>41646.027754629627</v>
      </c>
      <c r="U2565" t="b">
        <f>AND(L2565,N2565)</f>
        <v>0</v>
      </c>
    </row>
    <row r="2566" spans="1:21" ht="20" customHeight="1" x14ac:dyDescent="0.35">
      <c r="A2566" s="13">
        <f>F2566/E2566</f>
        <v>0.11818181818181818</v>
      </c>
      <c r="B2566">
        <v>869</v>
      </c>
      <c r="C2566" s="3" t="s">
        <v>870</v>
      </c>
      <c r="D2566" s="3" t="s">
        <v>4979</v>
      </c>
      <c r="E2566" s="5">
        <v>8800</v>
      </c>
      <c r="F2566" s="5">
        <v>1040</v>
      </c>
      <c r="G2566" t="s">
        <v>8221</v>
      </c>
      <c r="H2566" t="s">
        <v>8224</v>
      </c>
      <c r="I2566" t="s">
        <v>8246</v>
      </c>
      <c r="J2566">
        <v>1365448657</v>
      </c>
      <c r="K2566">
        <v>1362860257</v>
      </c>
      <c r="L2566" t="b">
        <v>0</v>
      </c>
      <c r="M2566">
        <v>3</v>
      </c>
      <c r="N2566" t="b">
        <v>0</v>
      </c>
      <c r="O2566" t="s">
        <v>8278</v>
      </c>
      <c r="P2566" s="9">
        <f>IFERROR(F2566/M2566,"NULL")</f>
        <v>346.66666666666669</v>
      </c>
      <c r="Q2566" t="str">
        <f>LEFT(O2566,SEARCH("/",O2566,1)-1)</f>
        <v>music</v>
      </c>
      <c r="R2566" t="str">
        <f>RIGHT(O2566,LEN(O2566)-SEARCH("/",O2566,1))</f>
        <v>jazz</v>
      </c>
      <c r="S2566" s="17">
        <f>(((K2566/60)/60)/24)+DATE(1970,1,1)</f>
        <v>41342.845567129632</v>
      </c>
      <c r="T2566" s="15">
        <f>(((J2566/60)/60)/24)+DATE(1970,1,1)</f>
        <v>41372.803900462961</v>
      </c>
      <c r="U2566" t="b">
        <f>AND(L2566,N2566)</f>
        <v>0</v>
      </c>
    </row>
    <row r="2567" spans="1:21" ht="20" customHeight="1" x14ac:dyDescent="0.35">
      <c r="A2567" s="13">
        <f>F2567/E2567</f>
        <v>3.0999999999999999E-3</v>
      </c>
      <c r="B2567">
        <v>870</v>
      </c>
      <c r="C2567" s="3" t="s">
        <v>871</v>
      </c>
      <c r="D2567" s="3" t="s">
        <v>4980</v>
      </c>
      <c r="E2567" s="5">
        <v>20000</v>
      </c>
      <c r="F2567" s="5">
        <v>62</v>
      </c>
      <c r="G2567" t="s">
        <v>8221</v>
      </c>
      <c r="H2567" t="s">
        <v>8225</v>
      </c>
      <c r="I2567" t="s">
        <v>8247</v>
      </c>
      <c r="J2567">
        <v>1377995523</v>
      </c>
      <c r="K2567">
        <v>1375403523</v>
      </c>
      <c r="L2567" t="b">
        <v>0</v>
      </c>
      <c r="M2567">
        <v>5</v>
      </c>
      <c r="N2567" t="b">
        <v>0</v>
      </c>
      <c r="O2567" t="s">
        <v>8278</v>
      </c>
      <c r="P2567" s="9">
        <f>IFERROR(F2567/M2567,"NULL")</f>
        <v>12.4</v>
      </c>
      <c r="Q2567" t="str">
        <f>LEFT(O2567,SEARCH("/",O2567,1)-1)</f>
        <v>music</v>
      </c>
      <c r="R2567" t="str">
        <f>RIGHT(O2567,LEN(O2567)-SEARCH("/",O2567,1))</f>
        <v>jazz</v>
      </c>
      <c r="S2567" s="17">
        <f>(((K2567/60)/60)/24)+DATE(1970,1,1)</f>
        <v>41488.022256944445</v>
      </c>
      <c r="T2567" s="15">
        <f>(((J2567/60)/60)/24)+DATE(1970,1,1)</f>
        <v>41518.022256944445</v>
      </c>
      <c r="U2567" t="b">
        <f>AND(L2567,N2567)</f>
        <v>0</v>
      </c>
    </row>
    <row r="2568" spans="1:21" ht="20" customHeight="1" x14ac:dyDescent="0.35">
      <c r="A2568" s="13">
        <f>F2568/E2568</f>
        <v>5.4166666666666669E-2</v>
      </c>
      <c r="B2568">
        <v>871</v>
      </c>
      <c r="C2568" s="3" t="s">
        <v>872</v>
      </c>
      <c r="D2568" s="3" t="s">
        <v>4981</v>
      </c>
      <c r="E2568" s="5">
        <v>6000</v>
      </c>
      <c r="F2568" s="5">
        <v>325</v>
      </c>
      <c r="G2568" t="s">
        <v>8221</v>
      </c>
      <c r="H2568" t="s">
        <v>8224</v>
      </c>
      <c r="I2568" t="s">
        <v>8246</v>
      </c>
      <c r="J2568">
        <v>1385735295</v>
      </c>
      <c r="K2568">
        <v>1383139695</v>
      </c>
      <c r="L2568" t="b">
        <v>0</v>
      </c>
      <c r="M2568">
        <v>12</v>
      </c>
      <c r="N2568" t="b">
        <v>0</v>
      </c>
      <c r="O2568" t="s">
        <v>8278</v>
      </c>
      <c r="P2568" s="9">
        <f>IFERROR(F2568/M2568,"NULL")</f>
        <v>27.083333333333332</v>
      </c>
      <c r="Q2568" t="str">
        <f>LEFT(O2568,SEARCH("/",O2568,1)-1)</f>
        <v>music</v>
      </c>
      <c r="R2568" t="str">
        <f>RIGHT(O2568,LEN(O2568)-SEARCH("/",O2568,1))</f>
        <v>jazz</v>
      </c>
      <c r="S2568" s="17">
        <f>(((K2568/60)/60)/24)+DATE(1970,1,1)</f>
        <v>41577.561284722222</v>
      </c>
      <c r="T2568" s="15">
        <f>(((J2568/60)/60)/24)+DATE(1970,1,1)</f>
        <v>41607.602951388886</v>
      </c>
      <c r="U2568" t="b">
        <f>AND(L2568,N2568)</f>
        <v>0</v>
      </c>
    </row>
    <row r="2569" spans="1:21" ht="20" customHeight="1" x14ac:dyDescent="0.35">
      <c r="A2569" s="13">
        <f>F2569/E2569</f>
        <v>8.1250000000000003E-3</v>
      </c>
      <c r="B2569">
        <v>872</v>
      </c>
      <c r="C2569" s="3" t="s">
        <v>873</v>
      </c>
      <c r="D2569" s="3" t="s">
        <v>4982</v>
      </c>
      <c r="E2569" s="5">
        <v>8000</v>
      </c>
      <c r="F2569" s="5">
        <v>65</v>
      </c>
      <c r="G2569" t="s">
        <v>8221</v>
      </c>
      <c r="H2569" t="s">
        <v>8224</v>
      </c>
      <c r="I2569" t="s">
        <v>8246</v>
      </c>
      <c r="J2569">
        <v>1299786527</v>
      </c>
      <c r="K2569">
        <v>1295898527</v>
      </c>
      <c r="L2569" t="b">
        <v>0</v>
      </c>
      <c r="M2569">
        <v>2</v>
      </c>
      <c r="N2569" t="b">
        <v>0</v>
      </c>
      <c r="O2569" t="s">
        <v>8278</v>
      </c>
      <c r="P2569" s="9">
        <f>IFERROR(F2569/M2569,"NULL")</f>
        <v>32.5</v>
      </c>
      <c r="Q2569" t="str">
        <f>LEFT(O2569,SEARCH("/",O2569,1)-1)</f>
        <v>music</v>
      </c>
      <c r="R2569" t="str">
        <f>RIGHT(O2569,LEN(O2569)-SEARCH("/",O2569,1))</f>
        <v>jazz</v>
      </c>
      <c r="S2569" s="17">
        <f>(((K2569/60)/60)/24)+DATE(1970,1,1)</f>
        <v>40567.825543981482</v>
      </c>
      <c r="T2569" s="15">
        <f>(((J2569/60)/60)/24)+DATE(1970,1,1)</f>
        <v>40612.825543981482</v>
      </c>
      <c r="U2569" t="b">
        <f>AND(L2569,N2569)</f>
        <v>0</v>
      </c>
    </row>
    <row r="2570" spans="1:21" ht="20" customHeight="1" x14ac:dyDescent="0.35">
      <c r="A2570" s="13">
        <f>F2570/E2570</f>
        <v>1.2857142857142857E-2</v>
      </c>
      <c r="B2570">
        <v>873</v>
      </c>
      <c r="C2570" s="3" t="s">
        <v>874</v>
      </c>
      <c r="D2570" s="3" t="s">
        <v>4983</v>
      </c>
      <c r="E2570" s="5">
        <v>3500</v>
      </c>
      <c r="F2570" s="5">
        <v>45</v>
      </c>
      <c r="G2570" t="s">
        <v>8221</v>
      </c>
      <c r="H2570" t="s">
        <v>8224</v>
      </c>
      <c r="I2570" t="s">
        <v>8246</v>
      </c>
      <c r="J2570">
        <v>1352610040</v>
      </c>
      <c r="K2570">
        <v>1349150440</v>
      </c>
      <c r="L2570" t="b">
        <v>0</v>
      </c>
      <c r="M2570">
        <v>5</v>
      </c>
      <c r="N2570" t="b">
        <v>0</v>
      </c>
      <c r="O2570" t="s">
        <v>8278</v>
      </c>
      <c r="P2570" s="9">
        <f>IFERROR(F2570/M2570,"NULL")</f>
        <v>9</v>
      </c>
      <c r="Q2570" t="str">
        <f>LEFT(O2570,SEARCH("/",O2570,1)-1)</f>
        <v>music</v>
      </c>
      <c r="R2570" t="str">
        <f>RIGHT(O2570,LEN(O2570)-SEARCH("/",O2570,1))</f>
        <v>jazz</v>
      </c>
      <c r="S2570" s="17">
        <f>(((K2570/60)/60)/24)+DATE(1970,1,1)</f>
        <v>41184.167129629634</v>
      </c>
      <c r="T2570" s="15">
        <f>(((J2570/60)/60)/24)+DATE(1970,1,1)</f>
        <v>41224.208796296298</v>
      </c>
      <c r="U2570" t="b">
        <f>AND(L2570,N2570)</f>
        <v>0</v>
      </c>
    </row>
    <row r="2571" spans="1:21" ht="20" customHeight="1" x14ac:dyDescent="0.35">
      <c r="A2571" s="13">
        <f>F2571/E2571</f>
        <v>0.24333333333333335</v>
      </c>
      <c r="B2571">
        <v>874</v>
      </c>
      <c r="C2571" s="3" t="s">
        <v>875</v>
      </c>
      <c r="D2571" s="3" t="s">
        <v>4984</v>
      </c>
      <c r="E2571" s="5">
        <v>3000</v>
      </c>
      <c r="F2571" s="5">
        <v>730</v>
      </c>
      <c r="G2571" t="s">
        <v>8221</v>
      </c>
      <c r="H2571" t="s">
        <v>8224</v>
      </c>
      <c r="I2571" t="s">
        <v>8246</v>
      </c>
      <c r="J2571">
        <v>1367676034</v>
      </c>
      <c r="K2571">
        <v>1365084034</v>
      </c>
      <c r="L2571" t="b">
        <v>0</v>
      </c>
      <c r="M2571">
        <v>21</v>
      </c>
      <c r="N2571" t="b">
        <v>0</v>
      </c>
      <c r="O2571" t="s">
        <v>8278</v>
      </c>
      <c r="P2571" s="9">
        <f>IFERROR(F2571/M2571,"NULL")</f>
        <v>34.761904761904759</v>
      </c>
      <c r="Q2571" t="str">
        <f>LEFT(O2571,SEARCH("/",O2571,1)-1)</f>
        <v>music</v>
      </c>
      <c r="R2571" t="str">
        <f>RIGHT(O2571,LEN(O2571)-SEARCH("/",O2571,1))</f>
        <v>jazz</v>
      </c>
      <c r="S2571" s="17">
        <f>(((K2571/60)/60)/24)+DATE(1970,1,1)</f>
        <v>41368.583726851852</v>
      </c>
      <c r="T2571" s="15">
        <f>(((J2571/60)/60)/24)+DATE(1970,1,1)</f>
        <v>41398.583726851852</v>
      </c>
      <c r="U2571" t="b">
        <f>AND(L2571,N2571)</f>
        <v>0</v>
      </c>
    </row>
    <row r="2572" spans="1:21" ht="20" customHeight="1" x14ac:dyDescent="0.35">
      <c r="A2572" s="13">
        <f>F2572/E2572</f>
        <v>0</v>
      </c>
      <c r="B2572">
        <v>875</v>
      </c>
      <c r="C2572" s="3" t="s">
        <v>876</v>
      </c>
      <c r="D2572" s="3" t="s">
        <v>4985</v>
      </c>
      <c r="E2572" s="5">
        <v>5000</v>
      </c>
      <c r="F2572" s="5">
        <v>0</v>
      </c>
      <c r="G2572" t="s">
        <v>8221</v>
      </c>
      <c r="H2572" t="s">
        <v>8224</v>
      </c>
      <c r="I2572" t="s">
        <v>8246</v>
      </c>
      <c r="J2572">
        <v>1442856131</v>
      </c>
      <c r="K2572">
        <v>1441128131</v>
      </c>
      <c r="L2572" t="b">
        <v>0</v>
      </c>
      <c r="M2572">
        <v>0</v>
      </c>
      <c r="N2572" t="b">
        <v>0</v>
      </c>
      <c r="O2572" t="s">
        <v>8278</v>
      </c>
      <c r="P2572" s="9" t="str">
        <f>IFERROR(F2572/M2572,"NULL")</f>
        <v>NULL</v>
      </c>
      <c r="Q2572" t="str">
        <f>LEFT(O2572,SEARCH("/",O2572,1)-1)</f>
        <v>music</v>
      </c>
      <c r="R2572" t="str">
        <f>RIGHT(O2572,LEN(O2572)-SEARCH("/",O2572,1))</f>
        <v>jazz</v>
      </c>
      <c r="S2572" s="17">
        <f>(((K2572/60)/60)/24)+DATE(1970,1,1)</f>
        <v>42248.723738425921</v>
      </c>
      <c r="T2572" s="15">
        <f>(((J2572/60)/60)/24)+DATE(1970,1,1)</f>
        <v>42268.723738425921</v>
      </c>
      <c r="U2572" t="b">
        <f>AND(L2572,N2572)</f>
        <v>0</v>
      </c>
    </row>
    <row r="2573" spans="1:21" ht="20" customHeight="1" x14ac:dyDescent="0.35">
      <c r="A2573" s="13">
        <f>F2573/E2573</f>
        <v>0.40799492385786801</v>
      </c>
      <c r="B2573">
        <v>876</v>
      </c>
      <c r="C2573" s="3" t="s">
        <v>877</v>
      </c>
      <c r="D2573" s="3" t="s">
        <v>4986</v>
      </c>
      <c r="E2573" s="5">
        <v>3152</v>
      </c>
      <c r="F2573" s="5">
        <v>1286</v>
      </c>
      <c r="G2573" t="s">
        <v>8221</v>
      </c>
      <c r="H2573" t="s">
        <v>8225</v>
      </c>
      <c r="I2573" t="s">
        <v>8247</v>
      </c>
      <c r="J2573">
        <v>1359978927</v>
      </c>
      <c r="K2573">
        <v>1357127727</v>
      </c>
      <c r="L2573" t="b">
        <v>0</v>
      </c>
      <c r="M2573">
        <v>45</v>
      </c>
      <c r="N2573" t="b">
        <v>0</v>
      </c>
      <c r="O2573" t="s">
        <v>8278</v>
      </c>
      <c r="P2573" s="9">
        <f>IFERROR(F2573/M2573,"NULL")</f>
        <v>28.577777777777779</v>
      </c>
      <c r="Q2573" t="str">
        <f>LEFT(O2573,SEARCH("/",O2573,1)-1)</f>
        <v>music</v>
      </c>
      <c r="R2573" t="str">
        <f>RIGHT(O2573,LEN(O2573)-SEARCH("/",O2573,1))</f>
        <v>jazz</v>
      </c>
      <c r="S2573" s="17">
        <f>(((K2573/60)/60)/24)+DATE(1970,1,1)</f>
        <v>41276.496840277774</v>
      </c>
      <c r="T2573" s="15">
        <f>(((J2573/60)/60)/24)+DATE(1970,1,1)</f>
        <v>41309.496840277774</v>
      </c>
      <c r="U2573" t="b">
        <f>AND(L2573,N2573)</f>
        <v>0</v>
      </c>
    </row>
    <row r="2574" spans="1:21" ht="20" customHeight="1" x14ac:dyDescent="0.35">
      <c r="A2574" s="13">
        <f>F2574/E2574</f>
        <v>0.67549999999999999</v>
      </c>
      <c r="B2574">
        <v>877</v>
      </c>
      <c r="C2574" s="3" t="s">
        <v>878</v>
      </c>
      <c r="D2574" s="3" t="s">
        <v>4987</v>
      </c>
      <c r="E2574" s="5">
        <v>2000</v>
      </c>
      <c r="F2574" s="5">
        <v>1351</v>
      </c>
      <c r="G2574" t="s">
        <v>8221</v>
      </c>
      <c r="H2574" t="s">
        <v>8224</v>
      </c>
      <c r="I2574" t="s">
        <v>8246</v>
      </c>
      <c r="J2574">
        <v>1387479360</v>
      </c>
      <c r="K2574">
        <v>1384887360</v>
      </c>
      <c r="L2574" t="b">
        <v>0</v>
      </c>
      <c r="M2574">
        <v>29</v>
      </c>
      <c r="N2574" t="b">
        <v>0</v>
      </c>
      <c r="O2574" t="s">
        <v>8278</v>
      </c>
      <c r="P2574" s="9">
        <f>IFERROR(F2574/M2574,"NULL")</f>
        <v>46.586206896551722</v>
      </c>
      <c r="Q2574" t="str">
        <f>LEFT(O2574,SEARCH("/",O2574,1)-1)</f>
        <v>music</v>
      </c>
      <c r="R2574" t="str">
        <f>RIGHT(O2574,LEN(O2574)-SEARCH("/",O2574,1))</f>
        <v>jazz</v>
      </c>
      <c r="S2574" s="17">
        <f>(((K2574/60)/60)/24)+DATE(1970,1,1)</f>
        <v>41597.788888888892</v>
      </c>
      <c r="T2574" s="15">
        <f>(((J2574/60)/60)/24)+DATE(1970,1,1)</f>
        <v>41627.788888888892</v>
      </c>
      <c r="U2574" t="b">
        <f>AND(L2574,N2574)</f>
        <v>0</v>
      </c>
    </row>
    <row r="2575" spans="1:21" ht="20" customHeight="1" x14ac:dyDescent="0.35">
      <c r="A2575" s="13">
        <f>F2575/E2575</f>
        <v>1.2999999999999999E-2</v>
      </c>
      <c r="B2575">
        <v>878</v>
      </c>
      <c r="C2575" s="3" t="s">
        <v>879</v>
      </c>
      <c r="D2575" s="3" t="s">
        <v>4988</v>
      </c>
      <c r="E2575" s="5">
        <v>5000</v>
      </c>
      <c r="F2575" s="5">
        <v>65</v>
      </c>
      <c r="G2575" t="s">
        <v>8221</v>
      </c>
      <c r="H2575" t="s">
        <v>8224</v>
      </c>
      <c r="I2575" t="s">
        <v>8246</v>
      </c>
      <c r="J2575">
        <v>1293082524</v>
      </c>
      <c r="K2575">
        <v>1290490524</v>
      </c>
      <c r="L2575" t="b">
        <v>0</v>
      </c>
      <c r="M2575">
        <v>2</v>
      </c>
      <c r="N2575" t="b">
        <v>0</v>
      </c>
      <c r="O2575" t="s">
        <v>8278</v>
      </c>
      <c r="P2575" s="9">
        <f>IFERROR(F2575/M2575,"NULL")</f>
        <v>32.5</v>
      </c>
      <c r="Q2575" t="str">
        <f>LEFT(O2575,SEARCH("/",O2575,1)-1)</f>
        <v>music</v>
      </c>
      <c r="R2575" t="str">
        <f>RIGHT(O2575,LEN(O2575)-SEARCH("/",O2575,1))</f>
        <v>jazz</v>
      </c>
      <c r="S2575" s="17">
        <f>(((K2575/60)/60)/24)+DATE(1970,1,1)</f>
        <v>40505.232916666668</v>
      </c>
      <c r="T2575" s="15">
        <f>(((J2575/60)/60)/24)+DATE(1970,1,1)</f>
        <v>40535.232916666668</v>
      </c>
      <c r="U2575" t="b">
        <f>AND(L2575,N2575)</f>
        <v>0</v>
      </c>
    </row>
    <row r="2576" spans="1:21" ht="20" customHeight="1" x14ac:dyDescent="0.35">
      <c r="A2576" s="13">
        <f>F2576/E2576</f>
        <v>0.30666666666666664</v>
      </c>
      <c r="B2576">
        <v>879</v>
      </c>
      <c r="C2576" s="3" t="s">
        <v>880</v>
      </c>
      <c r="D2576" s="3" t="s">
        <v>4989</v>
      </c>
      <c r="E2576" s="5">
        <v>2100</v>
      </c>
      <c r="F2576" s="5">
        <v>644</v>
      </c>
      <c r="G2576" t="s">
        <v>8221</v>
      </c>
      <c r="H2576" t="s">
        <v>8224</v>
      </c>
      <c r="I2576" t="s">
        <v>8246</v>
      </c>
      <c r="J2576">
        <v>1338321305</v>
      </c>
      <c r="K2576">
        <v>1336506905</v>
      </c>
      <c r="L2576" t="b">
        <v>0</v>
      </c>
      <c r="M2576">
        <v>30</v>
      </c>
      <c r="N2576" t="b">
        <v>0</v>
      </c>
      <c r="O2576" t="s">
        <v>8278</v>
      </c>
      <c r="P2576" s="9">
        <f>IFERROR(F2576/M2576,"NULL")</f>
        <v>21.466666666666665</v>
      </c>
      <c r="Q2576" t="str">
        <f>LEFT(O2576,SEARCH("/",O2576,1)-1)</f>
        <v>music</v>
      </c>
      <c r="R2576" t="str">
        <f>RIGHT(O2576,LEN(O2576)-SEARCH("/",O2576,1))</f>
        <v>jazz</v>
      </c>
      <c r="S2576" s="17">
        <f>(((K2576/60)/60)/24)+DATE(1970,1,1)</f>
        <v>41037.829918981479</v>
      </c>
      <c r="T2576" s="15">
        <f>(((J2576/60)/60)/24)+DATE(1970,1,1)</f>
        <v>41058.829918981479</v>
      </c>
      <c r="U2576" t="b">
        <f>AND(L2576,N2576)</f>
        <v>0</v>
      </c>
    </row>
    <row r="2577" spans="1:21" ht="20" customHeight="1" x14ac:dyDescent="0.35">
      <c r="A2577" s="13">
        <f>F2577/E2577</f>
        <v>2.9894179894179893E-2</v>
      </c>
      <c r="B2577">
        <v>880</v>
      </c>
      <c r="C2577" s="3" t="s">
        <v>881</v>
      </c>
      <c r="D2577" s="3" t="s">
        <v>4990</v>
      </c>
      <c r="E2577" s="5">
        <v>3780</v>
      </c>
      <c r="F2577" s="5">
        <v>113</v>
      </c>
      <c r="G2577" t="s">
        <v>8221</v>
      </c>
      <c r="H2577" t="s">
        <v>8224</v>
      </c>
      <c r="I2577" t="s">
        <v>8246</v>
      </c>
      <c r="J2577">
        <v>1351582938</v>
      </c>
      <c r="K2577">
        <v>1348731738</v>
      </c>
      <c r="L2577" t="b">
        <v>0</v>
      </c>
      <c r="M2577">
        <v>8</v>
      </c>
      <c r="N2577" t="b">
        <v>0</v>
      </c>
      <c r="O2577" t="s">
        <v>8279</v>
      </c>
      <c r="P2577" s="9">
        <f>IFERROR(F2577/M2577,"NULL")</f>
        <v>14.125</v>
      </c>
      <c r="Q2577" t="str">
        <f>LEFT(O2577,SEARCH("/",O2577,1)-1)</f>
        <v>music</v>
      </c>
      <c r="R2577" t="str">
        <f>RIGHT(O2577,LEN(O2577)-SEARCH("/",O2577,1))</f>
        <v>indie rock</v>
      </c>
      <c r="S2577" s="17">
        <f>(((K2577/60)/60)/24)+DATE(1970,1,1)</f>
        <v>41179.32104166667</v>
      </c>
      <c r="T2577" s="15">
        <f>(((J2577/60)/60)/24)+DATE(1970,1,1)</f>
        <v>41212.32104166667</v>
      </c>
      <c r="U2577" t="b">
        <f>AND(L2577,N2577)</f>
        <v>0</v>
      </c>
    </row>
    <row r="2578" spans="1:21" ht="20" customHeight="1" x14ac:dyDescent="0.35">
      <c r="A2578" s="13">
        <f>F2578/E2578</f>
        <v>8.0000000000000002E-3</v>
      </c>
      <c r="B2578">
        <v>881</v>
      </c>
      <c r="C2578" s="3" t="s">
        <v>882</v>
      </c>
      <c r="D2578" s="3" t="s">
        <v>4991</v>
      </c>
      <c r="E2578" s="5">
        <v>3750</v>
      </c>
      <c r="F2578" s="5">
        <v>30</v>
      </c>
      <c r="G2578" t="s">
        <v>8221</v>
      </c>
      <c r="H2578" t="s">
        <v>8224</v>
      </c>
      <c r="I2578" t="s">
        <v>8246</v>
      </c>
      <c r="J2578">
        <v>1326520886</v>
      </c>
      <c r="K2578">
        <v>1322632886</v>
      </c>
      <c r="L2578" t="b">
        <v>0</v>
      </c>
      <c r="M2578">
        <v>1</v>
      </c>
      <c r="N2578" t="b">
        <v>0</v>
      </c>
      <c r="O2578" t="s">
        <v>8279</v>
      </c>
      <c r="P2578" s="9">
        <f>IFERROR(F2578/M2578,"NULL")</f>
        <v>30</v>
      </c>
      <c r="Q2578" t="str">
        <f>LEFT(O2578,SEARCH("/",O2578,1)-1)</f>
        <v>music</v>
      </c>
      <c r="R2578" t="str">
        <f>RIGHT(O2578,LEN(O2578)-SEARCH("/",O2578,1))</f>
        <v>indie rock</v>
      </c>
      <c r="S2578" s="17">
        <f>(((K2578/60)/60)/24)+DATE(1970,1,1)</f>
        <v>40877.25099537037</v>
      </c>
      <c r="T2578" s="15">
        <f>(((J2578/60)/60)/24)+DATE(1970,1,1)</f>
        <v>40922.25099537037</v>
      </c>
      <c r="U2578" t="b">
        <f>AND(L2578,N2578)</f>
        <v>0</v>
      </c>
    </row>
    <row r="2579" spans="1:21" ht="20" customHeight="1" x14ac:dyDescent="0.35">
      <c r="A2579" s="13">
        <f>F2579/E2579</f>
        <v>0.20133333333333334</v>
      </c>
      <c r="B2579">
        <v>882</v>
      </c>
      <c r="C2579" s="3" t="s">
        <v>883</v>
      </c>
      <c r="D2579" s="3" t="s">
        <v>4992</v>
      </c>
      <c r="E2579" s="5">
        <v>1500</v>
      </c>
      <c r="F2579" s="5">
        <v>302</v>
      </c>
      <c r="G2579" t="s">
        <v>8221</v>
      </c>
      <c r="H2579" t="s">
        <v>8224</v>
      </c>
      <c r="I2579" t="s">
        <v>8246</v>
      </c>
      <c r="J2579">
        <v>1315341550</v>
      </c>
      <c r="K2579">
        <v>1312490350</v>
      </c>
      <c r="L2579" t="b">
        <v>0</v>
      </c>
      <c r="M2579">
        <v>14</v>
      </c>
      <c r="N2579" t="b">
        <v>0</v>
      </c>
      <c r="O2579" t="s">
        <v>8279</v>
      </c>
      <c r="P2579" s="9">
        <f>IFERROR(F2579/M2579,"NULL")</f>
        <v>21.571428571428573</v>
      </c>
      <c r="Q2579" t="str">
        <f>LEFT(O2579,SEARCH("/",O2579,1)-1)</f>
        <v>music</v>
      </c>
      <c r="R2579" t="str">
        <f>RIGHT(O2579,LEN(O2579)-SEARCH("/",O2579,1))</f>
        <v>indie rock</v>
      </c>
      <c r="S2579" s="17">
        <f>(((K2579/60)/60)/24)+DATE(1970,1,1)</f>
        <v>40759.860532407409</v>
      </c>
      <c r="T2579" s="15">
        <f>(((J2579/60)/60)/24)+DATE(1970,1,1)</f>
        <v>40792.860532407409</v>
      </c>
      <c r="U2579" t="b">
        <f>AND(L2579,N2579)</f>
        <v>0</v>
      </c>
    </row>
    <row r="2580" spans="1:21" ht="20" customHeight="1" x14ac:dyDescent="0.35">
      <c r="A2580" s="13">
        <f>F2580/E2580</f>
        <v>0.4002</v>
      </c>
      <c r="B2580">
        <v>883</v>
      </c>
      <c r="C2580" s="3" t="s">
        <v>884</v>
      </c>
      <c r="D2580" s="3" t="s">
        <v>4993</v>
      </c>
      <c r="E2580" s="5">
        <v>5000</v>
      </c>
      <c r="F2580" s="5">
        <v>2001</v>
      </c>
      <c r="G2580" t="s">
        <v>8221</v>
      </c>
      <c r="H2580" t="s">
        <v>8224</v>
      </c>
      <c r="I2580" t="s">
        <v>8246</v>
      </c>
      <c r="J2580">
        <v>1456957635</v>
      </c>
      <c r="K2580">
        <v>1451773635</v>
      </c>
      <c r="L2580" t="b">
        <v>0</v>
      </c>
      <c r="M2580">
        <v>24</v>
      </c>
      <c r="N2580" t="b">
        <v>0</v>
      </c>
      <c r="O2580" t="s">
        <v>8279</v>
      </c>
      <c r="P2580" s="9">
        <f>IFERROR(F2580/M2580,"NULL")</f>
        <v>83.375</v>
      </c>
      <c r="Q2580" t="str">
        <f>LEFT(O2580,SEARCH("/",O2580,1)-1)</f>
        <v>music</v>
      </c>
      <c r="R2580" t="str">
        <f>RIGHT(O2580,LEN(O2580)-SEARCH("/",O2580,1))</f>
        <v>indie rock</v>
      </c>
      <c r="S2580" s="17">
        <f>(((K2580/60)/60)/24)+DATE(1970,1,1)</f>
        <v>42371.935590277775</v>
      </c>
      <c r="T2580" s="15">
        <f>(((J2580/60)/60)/24)+DATE(1970,1,1)</f>
        <v>42431.935590277775</v>
      </c>
      <c r="U2580" t="b">
        <f>AND(L2580,N2580)</f>
        <v>0</v>
      </c>
    </row>
    <row r="2581" spans="1:21" ht="20" customHeight="1" x14ac:dyDescent="0.35">
      <c r="A2581" s="13">
        <f>F2581/E2581</f>
        <v>0.01</v>
      </c>
      <c r="B2581">
        <v>884</v>
      </c>
      <c r="C2581" s="3" t="s">
        <v>885</v>
      </c>
      <c r="D2581" s="3" t="s">
        <v>4994</v>
      </c>
      <c r="E2581" s="5">
        <v>2000</v>
      </c>
      <c r="F2581" s="5">
        <v>20</v>
      </c>
      <c r="G2581" t="s">
        <v>8221</v>
      </c>
      <c r="H2581" t="s">
        <v>8224</v>
      </c>
      <c r="I2581" t="s">
        <v>8246</v>
      </c>
      <c r="J2581">
        <v>1336789860</v>
      </c>
      <c r="K2581">
        <v>1331666146</v>
      </c>
      <c r="L2581" t="b">
        <v>0</v>
      </c>
      <c r="M2581">
        <v>2</v>
      </c>
      <c r="N2581" t="b">
        <v>0</v>
      </c>
      <c r="O2581" t="s">
        <v>8279</v>
      </c>
      <c r="P2581" s="9">
        <f>IFERROR(F2581/M2581,"NULL")</f>
        <v>10</v>
      </c>
      <c r="Q2581" t="str">
        <f>LEFT(O2581,SEARCH("/",O2581,1)-1)</f>
        <v>music</v>
      </c>
      <c r="R2581" t="str">
        <f>RIGHT(O2581,LEN(O2581)-SEARCH("/",O2581,1))</f>
        <v>indie rock</v>
      </c>
      <c r="S2581" s="17">
        <f>(((K2581/60)/60)/24)+DATE(1970,1,1)</f>
        <v>40981.802615740737</v>
      </c>
      <c r="T2581" s="15">
        <f>(((J2581/60)/60)/24)+DATE(1970,1,1)</f>
        <v>41041.104861111111</v>
      </c>
      <c r="U2581" t="b">
        <f>AND(L2581,N2581)</f>
        <v>0</v>
      </c>
    </row>
    <row r="2582" spans="1:21" ht="20" customHeight="1" x14ac:dyDescent="0.35">
      <c r="A2582" s="13">
        <f>F2582/E2582</f>
        <v>0.75</v>
      </c>
      <c r="B2582">
        <v>885</v>
      </c>
      <c r="C2582" s="3" t="s">
        <v>886</v>
      </c>
      <c r="D2582" s="3" t="s">
        <v>4995</v>
      </c>
      <c r="E2582" s="5">
        <v>1000</v>
      </c>
      <c r="F2582" s="5">
        <v>750</v>
      </c>
      <c r="G2582" t="s">
        <v>8221</v>
      </c>
      <c r="H2582" t="s">
        <v>8224</v>
      </c>
      <c r="I2582" t="s">
        <v>8246</v>
      </c>
      <c r="J2582">
        <v>1483137311</v>
      </c>
      <c r="K2582">
        <v>1481322911</v>
      </c>
      <c r="L2582" t="b">
        <v>0</v>
      </c>
      <c r="M2582">
        <v>21</v>
      </c>
      <c r="N2582" t="b">
        <v>0</v>
      </c>
      <c r="O2582" t="s">
        <v>8279</v>
      </c>
      <c r="P2582" s="9">
        <f>IFERROR(F2582/M2582,"NULL")</f>
        <v>35.714285714285715</v>
      </c>
      <c r="Q2582" t="str">
        <f>LEFT(O2582,SEARCH("/",O2582,1)-1)</f>
        <v>music</v>
      </c>
      <c r="R2582" t="str">
        <f>RIGHT(O2582,LEN(O2582)-SEARCH("/",O2582,1))</f>
        <v>indie rock</v>
      </c>
      <c r="S2582" s="17">
        <f>(((K2582/60)/60)/24)+DATE(1970,1,1)</f>
        <v>42713.941099537042</v>
      </c>
      <c r="T2582" s="15">
        <f>(((J2582/60)/60)/24)+DATE(1970,1,1)</f>
        <v>42734.941099537042</v>
      </c>
      <c r="U2582" t="b">
        <f>AND(L2582,N2582)</f>
        <v>0</v>
      </c>
    </row>
    <row r="2583" spans="1:21" ht="20" customHeight="1" x14ac:dyDescent="0.35">
      <c r="A2583" s="13">
        <f>F2583/E2583</f>
        <v>0.41</v>
      </c>
      <c r="B2583">
        <v>886</v>
      </c>
      <c r="C2583" s="3" t="s">
        <v>887</v>
      </c>
      <c r="D2583" s="3" t="s">
        <v>4996</v>
      </c>
      <c r="E2583" s="5">
        <v>500</v>
      </c>
      <c r="F2583" s="5">
        <v>205</v>
      </c>
      <c r="G2583" t="s">
        <v>8221</v>
      </c>
      <c r="H2583" t="s">
        <v>8224</v>
      </c>
      <c r="I2583" t="s">
        <v>8246</v>
      </c>
      <c r="J2583">
        <v>1473972813</v>
      </c>
      <c r="K2583">
        <v>1471812813</v>
      </c>
      <c r="L2583" t="b">
        <v>0</v>
      </c>
      <c r="M2583">
        <v>7</v>
      </c>
      <c r="N2583" t="b">
        <v>0</v>
      </c>
      <c r="O2583" t="s">
        <v>8279</v>
      </c>
      <c r="P2583" s="9">
        <f>IFERROR(F2583/M2583,"NULL")</f>
        <v>29.285714285714285</v>
      </c>
      <c r="Q2583" t="str">
        <f>LEFT(O2583,SEARCH("/",O2583,1)-1)</f>
        <v>music</v>
      </c>
      <c r="R2583" t="str">
        <f>RIGHT(O2583,LEN(O2583)-SEARCH("/",O2583,1))</f>
        <v>indie rock</v>
      </c>
      <c r="S2583" s="17">
        <f>(((K2583/60)/60)/24)+DATE(1970,1,1)</f>
        <v>42603.870520833334</v>
      </c>
      <c r="T2583" s="15">
        <f>(((J2583/60)/60)/24)+DATE(1970,1,1)</f>
        <v>42628.870520833334</v>
      </c>
      <c r="U2583" t="b">
        <f>AND(L2583,N2583)</f>
        <v>0</v>
      </c>
    </row>
    <row r="2584" spans="1:21" ht="20" customHeight="1" x14ac:dyDescent="0.35">
      <c r="A2584" s="13">
        <f>F2584/E2584</f>
        <v>0</v>
      </c>
      <c r="B2584">
        <v>887</v>
      </c>
      <c r="C2584" s="3" t="s">
        <v>888</v>
      </c>
      <c r="D2584" s="3" t="s">
        <v>4997</v>
      </c>
      <c r="E2584" s="5">
        <v>1000</v>
      </c>
      <c r="F2584" s="5">
        <v>0</v>
      </c>
      <c r="G2584" t="s">
        <v>8221</v>
      </c>
      <c r="H2584" t="s">
        <v>8224</v>
      </c>
      <c r="I2584" t="s">
        <v>8246</v>
      </c>
      <c r="J2584">
        <v>1338159655</v>
      </c>
      <c r="K2584">
        <v>1335567655</v>
      </c>
      <c r="L2584" t="b">
        <v>0</v>
      </c>
      <c r="M2584">
        <v>0</v>
      </c>
      <c r="N2584" t="b">
        <v>0</v>
      </c>
      <c r="O2584" t="s">
        <v>8279</v>
      </c>
      <c r="P2584" s="9" t="str">
        <f>IFERROR(F2584/M2584,"NULL")</f>
        <v>NULL</v>
      </c>
      <c r="Q2584" t="str">
        <f>LEFT(O2584,SEARCH("/",O2584,1)-1)</f>
        <v>music</v>
      </c>
      <c r="R2584" t="str">
        <f>RIGHT(O2584,LEN(O2584)-SEARCH("/",O2584,1))</f>
        <v>indie rock</v>
      </c>
      <c r="S2584" s="17">
        <f>(((K2584/60)/60)/24)+DATE(1970,1,1)</f>
        <v>41026.958969907406</v>
      </c>
      <c r="T2584" s="15">
        <f>(((J2584/60)/60)/24)+DATE(1970,1,1)</f>
        <v>41056.958969907406</v>
      </c>
      <c r="U2584" t="b">
        <f>AND(L2584,N2584)</f>
        <v>0</v>
      </c>
    </row>
    <row r="2585" spans="1:21" ht="20" customHeight="1" x14ac:dyDescent="0.35">
      <c r="A2585" s="13">
        <f>F2585/E2585</f>
        <v>7.1999999999999995E-2</v>
      </c>
      <c r="B2585">
        <v>888</v>
      </c>
      <c r="C2585" s="3" t="s">
        <v>889</v>
      </c>
      <c r="D2585" s="3" t="s">
        <v>4998</v>
      </c>
      <c r="E2585" s="5">
        <v>1000</v>
      </c>
      <c r="F2585" s="5">
        <v>72</v>
      </c>
      <c r="G2585" t="s">
        <v>8221</v>
      </c>
      <c r="H2585" t="s">
        <v>8224</v>
      </c>
      <c r="I2585" t="s">
        <v>8246</v>
      </c>
      <c r="J2585">
        <v>1314856800</v>
      </c>
      <c r="K2585">
        <v>1311789885</v>
      </c>
      <c r="L2585" t="b">
        <v>0</v>
      </c>
      <c r="M2585">
        <v>4</v>
      </c>
      <c r="N2585" t="b">
        <v>0</v>
      </c>
      <c r="O2585" t="s">
        <v>8279</v>
      </c>
      <c r="P2585" s="9">
        <f>IFERROR(F2585/M2585,"NULL")</f>
        <v>18</v>
      </c>
      <c r="Q2585" t="str">
        <f>LEFT(O2585,SEARCH("/",O2585,1)-1)</f>
        <v>music</v>
      </c>
      <c r="R2585" t="str">
        <f>RIGHT(O2585,LEN(O2585)-SEARCH("/",O2585,1))</f>
        <v>indie rock</v>
      </c>
      <c r="S2585" s="17">
        <f>(((K2585/60)/60)/24)+DATE(1970,1,1)</f>
        <v>40751.753298611111</v>
      </c>
      <c r="T2585" s="15">
        <f>(((J2585/60)/60)/24)+DATE(1970,1,1)</f>
        <v>40787.25</v>
      </c>
      <c r="U2585" t="b">
        <f>AND(L2585,N2585)</f>
        <v>0</v>
      </c>
    </row>
    <row r="2586" spans="1:21" ht="20" customHeight="1" x14ac:dyDescent="0.35">
      <c r="A2586" s="13">
        <f>F2586/E2586</f>
        <v>9.4412800000000005E-2</v>
      </c>
      <c r="B2586">
        <v>889</v>
      </c>
      <c r="C2586" s="3" t="s">
        <v>890</v>
      </c>
      <c r="D2586" s="3" t="s">
        <v>4999</v>
      </c>
      <c r="E2586" s="5">
        <v>25000</v>
      </c>
      <c r="F2586" s="5">
        <v>2360.3200000000002</v>
      </c>
      <c r="G2586" t="s">
        <v>8221</v>
      </c>
      <c r="H2586" t="s">
        <v>8224</v>
      </c>
      <c r="I2586" t="s">
        <v>8246</v>
      </c>
      <c r="J2586">
        <v>1412534943</v>
      </c>
      <c r="K2586">
        <v>1409942943</v>
      </c>
      <c r="L2586" t="b">
        <v>0</v>
      </c>
      <c r="M2586">
        <v>32</v>
      </c>
      <c r="N2586" t="b">
        <v>0</v>
      </c>
      <c r="O2586" t="s">
        <v>8279</v>
      </c>
      <c r="P2586" s="9">
        <f>IFERROR(F2586/M2586,"NULL")</f>
        <v>73.760000000000005</v>
      </c>
      <c r="Q2586" t="str">
        <f>LEFT(O2586,SEARCH("/",O2586,1)-1)</f>
        <v>music</v>
      </c>
      <c r="R2586" t="str">
        <f>RIGHT(O2586,LEN(O2586)-SEARCH("/",O2586,1))</f>
        <v>indie rock</v>
      </c>
      <c r="S2586" s="17">
        <f>(((K2586/60)/60)/24)+DATE(1970,1,1)</f>
        <v>41887.784062500003</v>
      </c>
      <c r="T2586" s="15">
        <f>(((J2586/60)/60)/24)+DATE(1970,1,1)</f>
        <v>41917.784062500003</v>
      </c>
      <c r="U2586" t="b">
        <f>AND(L2586,N2586)</f>
        <v>0</v>
      </c>
    </row>
    <row r="2587" spans="1:21" ht="20" customHeight="1" x14ac:dyDescent="0.35">
      <c r="A2587" s="13">
        <f>F2587/E2587</f>
        <v>4.1666666666666664E-2</v>
      </c>
      <c r="B2587">
        <v>890</v>
      </c>
      <c r="C2587" s="3" t="s">
        <v>891</v>
      </c>
      <c r="D2587" s="3" t="s">
        <v>5000</v>
      </c>
      <c r="E2587" s="5">
        <v>3000</v>
      </c>
      <c r="F2587" s="5">
        <v>125</v>
      </c>
      <c r="G2587" t="s">
        <v>8221</v>
      </c>
      <c r="H2587" t="s">
        <v>8224</v>
      </c>
      <c r="I2587" t="s">
        <v>8246</v>
      </c>
      <c r="J2587">
        <v>1385055979</v>
      </c>
      <c r="K2587">
        <v>1382460379</v>
      </c>
      <c r="L2587" t="b">
        <v>0</v>
      </c>
      <c r="M2587">
        <v>4</v>
      </c>
      <c r="N2587" t="b">
        <v>0</v>
      </c>
      <c r="O2587" t="s">
        <v>8279</v>
      </c>
      <c r="P2587" s="9">
        <f>IFERROR(F2587/M2587,"NULL")</f>
        <v>31.25</v>
      </c>
      <c r="Q2587" t="str">
        <f>LEFT(O2587,SEARCH("/",O2587,1)-1)</f>
        <v>music</v>
      </c>
      <c r="R2587" t="str">
        <f>RIGHT(O2587,LEN(O2587)-SEARCH("/",O2587,1))</f>
        <v>indie rock</v>
      </c>
      <c r="S2587" s="17">
        <f>(((K2587/60)/60)/24)+DATE(1970,1,1)</f>
        <v>41569.698831018519</v>
      </c>
      <c r="T2587" s="15">
        <f>(((J2587/60)/60)/24)+DATE(1970,1,1)</f>
        <v>41599.740497685183</v>
      </c>
      <c r="U2587" t="b">
        <f>AND(L2587,N2587)</f>
        <v>0</v>
      </c>
    </row>
    <row r="2588" spans="1:21" ht="20" customHeight="1" x14ac:dyDescent="0.35">
      <c r="A2588" s="13">
        <f>F2588/E2588</f>
        <v>3.2500000000000001E-2</v>
      </c>
      <c r="B2588">
        <v>891</v>
      </c>
      <c r="C2588" s="3" t="s">
        <v>892</v>
      </c>
      <c r="D2588" s="3" t="s">
        <v>5001</v>
      </c>
      <c r="E2588" s="5">
        <v>8000</v>
      </c>
      <c r="F2588" s="5">
        <v>260</v>
      </c>
      <c r="G2588" t="s">
        <v>8221</v>
      </c>
      <c r="H2588" t="s">
        <v>8224</v>
      </c>
      <c r="I2588" t="s">
        <v>8246</v>
      </c>
      <c r="J2588">
        <v>1408581930</v>
      </c>
      <c r="K2588">
        <v>1405989930</v>
      </c>
      <c r="L2588" t="b">
        <v>0</v>
      </c>
      <c r="M2588">
        <v>9</v>
      </c>
      <c r="N2588" t="b">
        <v>0</v>
      </c>
      <c r="O2588" t="s">
        <v>8279</v>
      </c>
      <c r="P2588" s="9">
        <f>IFERROR(F2588/M2588,"NULL")</f>
        <v>28.888888888888889</v>
      </c>
      <c r="Q2588" t="str">
        <f>LEFT(O2588,SEARCH("/",O2588,1)-1)</f>
        <v>music</v>
      </c>
      <c r="R2588" t="str">
        <f>RIGHT(O2588,LEN(O2588)-SEARCH("/",O2588,1))</f>
        <v>indie rock</v>
      </c>
      <c r="S2588" s="17">
        <f>(((K2588/60)/60)/24)+DATE(1970,1,1)</f>
        <v>41842.031597222223</v>
      </c>
      <c r="T2588" s="15">
        <f>(((J2588/60)/60)/24)+DATE(1970,1,1)</f>
        <v>41872.031597222223</v>
      </c>
      <c r="U2588" t="b">
        <f>AND(L2588,N2588)</f>
        <v>0</v>
      </c>
    </row>
    <row r="2589" spans="1:21" ht="20" customHeight="1" x14ac:dyDescent="0.35">
      <c r="A2589" s="13">
        <f>F2589/E2589</f>
        <v>0.40749999999999997</v>
      </c>
      <c r="B2589">
        <v>892</v>
      </c>
      <c r="C2589" s="3" t="s">
        <v>893</v>
      </c>
      <c r="D2589" s="3" t="s">
        <v>5002</v>
      </c>
      <c r="E2589" s="5">
        <v>6000</v>
      </c>
      <c r="F2589" s="5">
        <v>2445</v>
      </c>
      <c r="G2589" t="s">
        <v>8221</v>
      </c>
      <c r="H2589" t="s">
        <v>8224</v>
      </c>
      <c r="I2589" t="s">
        <v>8246</v>
      </c>
      <c r="J2589">
        <v>1280635200</v>
      </c>
      <c r="K2589">
        <v>1273121283</v>
      </c>
      <c r="L2589" t="b">
        <v>0</v>
      </c>
      <c r="M2589">
        <v>17</v>
      </c>
      <c r="N2589" t="b">
        <v>0</v>
      </c>
      <c r="O2589" t="s">
        <v>8279</v>
      </c>
      <c r="P2589" s="9">
        <f>IFERROR(F2589/M2589,"NULL")</f>
        <v>143.8235294117647</v>
      </c>
      <c r="Q2589" t="str">
        <f>LEFT(O2589,SEARCH("/",O2589,1)-1)</f>
        <v>music</v>
      </c>
      <c r="R2589" t="str">
        <f>RIGHT(O2589,LEN(O2589)-SEARCH("/",O2589,1))</f>
        <v>indie rock</v>
      </c>
      <c r="S2589" s="17">
        <f>(((K2589/60)/60)/24)+DATE(1970,1,1)</f>
        <v>40304.20003472222</v>
      </c>
      <c r="T2589" s="15">
        <f>(((J2589/60)/60)/24)+DATE(1970,1,1)</f>
        <v>40391.166666666664</v>
      </c>
      <c r="U2589" t="b">
        <f>AND(L2589,N2589)</f>
        <v>0</v>
      </c>
    </row>
    <row r="2590" spans="1:21" ht="20" customHeight="1" x14ac:dyDescent="0.35">
      <c r="A2590" s="13">
        <f>F2590/E2590</f>
        <v>0.1</v>
      </c>
      <c r="B2590">
        <v>893</v>
      </c>
      <c r="C2590" s="3" t="s">
        <v>894</v>
      </c>
      <c r="D2590" s="3" t="s">
        <v>5003</v>
      </c>
      <c r="E2590" s="5">
        <v>2000</v>
      </c>
      <c r="F2590" s="5">
        <v>200</v>
      </c>
      <c r="G2590" t="s">
        <v>8221</v>
      </c>
      <c r="H2590" t="s">
        <v>8224</v>
      </c>
      <c r="I2590" t="s">
        <v>8246</v>
      </c>
      <c r="J2590">
        <v>1427920363</v>
      </c>
      <c r="K2590">
        <v>1425331963</v>
      </c>
      <c r="L2590" t="b">
        <v>0</v>
      </c>
      <c r="M2590">
        <v>5</v>
      </c>
      <c r="N2590" t="b">
        <v>0</v>
      </c>
      <c r="O2590" t="s">
        <v>8279</v>
      </c>
      <c r="P2590" s="9">
        <f>IFERROR(F2590/M2590,"NULL")</f>
        <v>40</v>
      </c>
      <c r="Q2590" t="str">
        <f>LEFT(O2590,SEARCH("/",O2590,1)-1)</f>
        <v>music</v>
      </c>
      <c r="R2590" t="str">
        <f>RIGHT(O2590,LEN(O2590)-SEARCH("/",O2590,1))</f>
        <v>indie rock</v>
      </c>
      <c r="S2590" s="17">
        <f>(((K2590/60)/60)/24)+DATE(1970,1,1)</f>
        <v>42065.897719907407</v>
      </c>
      <c r="T2590" s="15">
        <f>(((J2590/60)/60)/24)+DATE(1970,1,1)</f>
        <v>42095.856053240743</v>
      </c>
      <c r="U2590" t="b">
        <f>AND(L2590,N2590)</f>
        <v>0</v>
      </c>
    </row>
    <row r="2591" spans="1:21" ht="20" customHeight="1" x14ac:dyDescent="0.35">
      <c r="A2591" s="13">
        <f>F2591/E2591</f>
        <v>0.39169999999999999</v>
      </c>
      <c r="B2591">
        <v>894</v>
      </c>
      <c r="C2591" s="3" t="s">
        <v>895</v>
      </c>
      <c r="D2591" s="3" t="s">
        <v>5004</v>
      </c>
      <c r="E2591" s="5">
        <v>20000</v>
      </c>
      <c r="F2591" s="5">
        <v>7834</v>
      </c>
      <c r="G2591" t="s">
        <v>8221</v>
      </c>
      <c r="H2591" t="s">
        <v>8224</v>
      </c>
      <c r="I2591" t="s">
        <v>8246</v>
      </c>
      <c r="J2591">
        <v>1465169610</v>
      </c>
      <c r="K2591">
        <v>1462577610</v>
      </c>
      <c r="L2591" t="b">
        <v>0</v>
      </c>
      <c r="M2591">
        <v>53</v>
      </c>
      <c r="N2591" t="b">
        <v>0</v>
      </c>
      <c r="O2591" t="s">
        <v>8279</v>
      </c>
      <c r="P2591" s="9">
        <f>IFERROR(F2591/M2591,"NULL")</f>
        <v>147.81132075471697</v>
      </c>
      <c r="Q2591" t="str">
        <f>LEFT(O2591,SEARCH("/",O2591,1)-1)</f>
        <v>music</v>
      </c>
      <c r="R2591" t="str">
        <f>RIGHT(O2591,LEN(O2591)-SEARCH("/",O2591,1))</f>
        <v>indie rock</v>
      </c>
      <c r="S2591" s="17">
        <f>(((K2591/60)/60)/24)+DATE(1970,1,1)</f>
        <v>42496.981597222228</v>
      </c>
      <c r="T2591" s="15">
        <f>(((J2591/60)/60)/24)+DATE(1970,1,1)</f>
        <v>42526.981597222228</v>
      </c>
      <c r="U2591" t="b">
        <f>AND(L2591,N2591)</f>
        <v>0</v>
      </c>
    </row>
    <row r="2592" spans="1:21" ht="20" customHeight="1" x14ac:dyDescent="0.35">
      <c r="A2592" s="13">
        <f>F2592/E2592</f>
        <v>2.4375000000000001E-2</v>
      </c>
      <c r="B2592">
        <v>895</v>
      </c>
      <c r="C2592" s="3" t="s">
        <v>896</v>
      </c>
      <c r="D2592" s="3" t="s">
        <v>5005</v>
      </c>
      <c r="E2592" s="5">
        <v>8000</v>
      </c>
      <c r="F2592" s="5">
        <v>195</v>
      </c>
      <c r="G2592" t="s">
        <v>8221</v>
      </c>
      <c r="H2592" t="s">
        <v>8224</v>
      </c>
      <c r="I2592" t="s">
        <v>8246</v>
      </c>
      <c r="J2592">
        <v>1287975829</v>
      </c>
      <c r="K2592">
        <v>1284087829</v>
      </c>
      <c r="L2592" t="b">
        <v>0</v>
      </c>
      <c r="M2592">
        <v>7</v>
      </c>
      <c r="N2592" t="b">
        <v>0</v>
      </c>
      <c r="O2592" t="s">
        <v>8279</v>
      </c>
      <c r="P2592" s="9">
        <f>IFERROR(F2592/M2592,"NULL")</f>
        <v>27.857142857142858</v>
      </c>
      <c r="Q2592" t="str">
        <f>LEFT(O2592,SEARCH("/",O2592,1)-1)</f>
        <v>music</v>
      </c>
      <c r="R2592" t="str">
        <f>RIGHT(O2592,LEN(O2592)-SEARCH("/",O2592,1))</f>
        <v>indie rock</v>
      </c>
      <c r="S2592" s="17">
        <f>(((K2592/60)/60)/24)+DATE(1970,1,1)</f>
        <v>40431.127650462964</v>
      </c>
      <c r="T2592" s="15">
        <f>(((J2592/60)/60)/24)+DATE(1970,1,1)</f>
        <v>40476.127650462964</v>
      </c>
      <c r="U2592" t="b">
        <f>AND(L2592,N2592)</f>
        <v>0</v>
      </c>
    </row>
    <row r="2593" spans="1:21" ht="20" customHeight="1" x14ac:dyDescent="0.35">
      <c r="A2593" s="13">
        <f>F2593/E2593</f>
        <v>0.4</v>
      </c>
      <c r="B2593">
        <v>896</v>
      </c>
      <c r="C2593" s="3" t="s">
        <v>897</v>
      </c>
      <c r="D2593" s="3" t="s">
        <v>5006</v>
      </c>
      <c r="E2593" s="5">
        <v>8000</v>
      </c>
      <c r="F2593" s="5">
        <v>3200</v>
      </c>
      <c r="G2593" t="s">
        <v>8221</v>
      </c>
      <c r="H2593" t="s">
        <v>8224</v>
      </c>
      <c r="I2593" t="s">
        <v>8246</v>
      </c>
      <c r="J2593">
        <v>1440734400</v>
      </c>
      <c r="K2593">
        <v>1438549026</v>
      </c>
      <c r="L2593" t="b">
        <v>0</v>
      </c>
      <c r="M2593">
        <v>72</v>
      </c>
      <c r="N2593" t="b">
        <v>0</v>
      </c>
      <c r="O2593" t="s">
        <v>8279</v>
      </c>
      <c r="P2593" s="9">
        <f>IFERROR(F2593/M2593,"NULL")</f>
        <v>44.444444444444443</v>
      </c>
      <c r="Q2593" t="str">
        <f>LEFT(O2593,SEARCH("/",O2593,1)-1)</f>
        <v>music</v>
      </c>
      <c r="R2593" t="str">
        <f>RIGHT(O2593,LEN(O2593)-SEARCH("/",O2593,1))</f>
        <v>indie rock</v>
      </c>
      <c r="S2593" s="17">
        <f>(((K2593/60)/60)/24)+DATE(1970,1,1)</f>
        <v>42218.872986111113</v>
      </c>
      <c r="T2593" s="15">
        <f>(((J2593/60)/60)/24)+DATE(1970,1,1)</f>
        <v>42244.166666666672</v>
      </c>
      <c r="U2593" t="b">
        <f>AND(L2593,N2593)</f>
        <v>0</v>
      </c>
    </row>
    <row r="2594" spans="1:21" ht="20" customHeight="1" x14ac:dyDescent="0.35">
      <c r="A2594" s="13">
        <f>F2594/E2594</f>
        <v>0</v>
      </c>
      <c r="B2594">
        <v>897</v>
      </c>
      <c r="C2594" s="3" t="s">
        <v>898</v>
      </c>
      <c r="D2594" s="3" t="s">
        <v>5007</v>
      </c>
      <c r="E2594" s="5">
        <v>3000</v>
      </c>
      <c r="F2594" s="5">
        <v>0</v>
      </c>
      <c r="G2594" t="s">
        <v>8221</v>
      </c>
      <c r="H2594" t="s">
        <v>8224</v>
      </c>
      <c r="I2594" t="s">
        <v>8246</v>
      </c>
      <c r="J2594">
        <v>1354123908</v>
      </c>
      <c r="K2594">
        <v>1351528308</v>
      </c>
      <c r="L2594" t="b">
        <v>0</v>
      </c>
      <c r="M2594">
        <v>0</v>
      </c>
      <c r="N2594" t="b">
        <v>0</v>
      </c>
      <c r="O2594" t="s">
        <v>8279</v>
      </c>
      <c r="P2594" s="9" t="str">
        <f>IFERROR(F2594/M2594,"NULL")</f>
        <v>NULL</v>
      </c>
      <c r="Q2594" t="str">
        <f>LEFT(O2594,SEARCH("/",O2594,1)-1)</f>
        <v>music</v>
      </c>
      <c r="R2594" t="str">
        <f>RIGHT(O2594,LEN(O2594)-SEARCH("/",O2594,1))</f>
        <v>indie rock</v>
      </c>
      <c r="S2594" s="17">
        <f>(((K2594/60)/60)/24)+DATE(1970,1,1)</f>
        <v>41211.688750000001</v>
      </c>
      <c r="T2594" s="15">
        <f>(((J2594/60)/60)/24)+DATE(1970,1,1)</f>
        <v>41241.730416666665</v>
      </c>
      <c r="U2594" t="b">
        <f>AND(L2594,N2594)</f>
        <v>0</v>
      </c>
    </row>
    <row r="2595" spans="1:21" ht="20" customHeight="1" x14ac:dyDescent="0.35">
      <c r="A2595" s="13">
        <f>F2595/E2595</f>
        <v>2.8000000000000001E-2</v>
      </c>
      <c r="B2595">
        <v>898</v>
      </c>
      <c r="C2595" s="3" t="s">
        <v>899</v>
      </c>
      <c r="D2595" s="3" t="s">
        <v>5008</v>
      </c>
      <c r="E2595" s="5">
        <v>2500</v>
      </c>
      <c r="F2595" s="5">
        <v>70</v>
      </c>
      <c r="G2595" t="s">
        <v>8221</v>
      </c>
      <c r="H2595" t="s">
        <v>8224</v>
      </c>
      <c r="I2595" t="s">
        <v>8246</v>
      </c>
      <c r="J2595">
        <v>1326651110</v>
      </c>
      <c r="K2595">
        <v>1322763110</v>
      </c>
      <c r="L2595" t="b">
        <v>0</v>
      </c>
      <c r="M2595">
        <v>2</v>
      </c>
      <c r="N2595" t="b">
        <v>0</v>
      </c>
      <c r="O2595" t="s">
        <v>8279</v>
      </c>
      <c r="P2595" s="9">
        <f>IFERROR(F2595/M2595,"NULL")</f>
        <v>35</v>
      </c>
      <c r="Q2595" t="str">
        <f>LEFT(O2595,SEARCH("/",O2595,1)-1)</f>
        <v>music</v>
      </c>
      <c r="R2595" t="str">
        <f>RIGHT(O2595,LEN(O2595)-SEARCH("/",O2595,1))</f>
        <v>indie rock</v>
      </c>
      <c r="S2595" s="17">
        <f>(((K2595/60)/60)/24)+DATE(1970,1,1)</f>
        <v>40878.758217592593</v>
      </c>
      <c r="T2595" s="15">
        <f>(((J2595/60)/60)/24)+DATE(1970,1,1)</f>
        <v>40923.758217592593</v>
      </c>
      <c r="U2595" t="b">
        <f>AND(L2595,N2595)</f>
        <v>0</v>
      </c>
    </row>
    <row r="2596" spans="1:21" ht="20" customHeight="1" x14ac:dyDescent="0.35">
      <c r="A2596" s="13">
        <f>F2596/E2596</f>
        <v>0.37333333333333335</v>
      </c>
      <c r="B2596">
        <v>899</v>
      </c>
      <c r="C2596" s="3" t="s">
        <v>900</v>
      </c>
      <c r="D2596" s="3" t="s">
        <v>5009</v>
      </c>
      <c r="E2596" s="5">
        <v>750</v>
      </c>
      <c r="F2596" s="5">
        <v>280</v>
      </c>
      <c r="G2596" t="s">
        <v>8221</v>
      </c>
      <c r="H2596" t="s">
        <v>8224</v>
      </c>
      <c r="I2596" t="s">
        <v>8246</v>
      </c>
      <c r="J2596">
        <v>1306549362</v>
      </c>
      <c r="K2596">
        <v>1302661362</v>
      </c>
      <c r="L2596" t="b">
        <v>0</v>
      </c>
      <c r="M2596">
        <v>8</v>
      </c>
      <c r="N2596" t="b">
        <v>0</v>
      </c>
      <c r="O2596" t="s">
        <v>8279</v>
      </c>
      <c r="P2596" s="9">
        <f>IFERROR(F2596/M2596,"NULL")</f>
        <v>35</v>
      </c>
      <c r="Q2596" t="str">
        <f>LEFT(O2596,SEARCH("/",O2596,1)-1)</f>
        <v>music</v>
      </c>
      <c r="R2596" t="str">
        <f>RIGHT(O2596,LEN(O2596)-SEARCH("/",O2596,1))</f>
        <v>indie rock</v>
      </c>
      <c r="S2596" s="17">
        <f>(((K2596/60)/60)/24)+DATE(1970,1,1)</f>
        <v>40646.099097222221</v>
      </c>
      <c r="T2596" s="15">
        <f>(((J2596/60)/60)/24)+DATE(1970,1,1)</f>
        <v>40691.099097222221</v>
      </c>
      <c r="U2596" t="b">
        <f>AND(L2596,N2596)</f>
        <v>0</v>
      </c>
    </row>
    <row r="2597" spans="1:21" ht="20" customHeight="1" x14ac:dyDescent="0.35">
      <c r="A2597" s="13">
        <f>F2597/E2597</f>
        <v>4.1999999999999997E-3</v>
      </c>
      <c r="B2597">
        <v>900</v>
      </c>
      <c r="C2597" s="3" t="s">
        <v>901</v>
      </c>
      <c r="D2597" s="3" t="s">
        <v>5010</v>
      </c>
      <c r="E2597" s="5">
        <v>5000</v>
      </c>
      <c r="F2597" s="5">
        <v>21</v>
      </c>
      <c r="G2597" t="s">
        <v>8221</v>
      </c>
      <c r="H2597" t="s">
        <v>8224</v>
      </c>
      <c r="I2597" t="s">
        <v>8246</v>
      </c>
      <c r="J2597">
        <v>1459365802</v>
      </c>
      <c r="K2597">
        <v>1456777402</v>
      </c>
      <c r="L2597" t="b">
        <v>0</v>
      </c>
      <c r="M2597">
        <v>2</v>
      </c>
      <c r="N2597" t="b">
        <v>0</v>
      </c>
      <c r="O2597" t="s">
        <v>8278</v>
      </c>
      <c r="P2597" s="9">
        <f>IFERROR(F2597/M2597,"NULL")</f>
        <v>10.5</v>
      </c>
      <c r="Q2597" t="str">
        <f>LEFT(O2597,SEARCH("/",O2597,1)-1)</f>
        <v>music</v>
      </c>
      <c r="R2597" t="str">
        <f>RIGHT(O2597,LEN(O2597)-SEARCH("/",O2597,1))</f>
        <v>jazz</v>
      </c>
      <c r="S2597" s="17">
        <f>(((K2597/60)/60)/24)+DATE(1970,1,1)</f>
        <v>42429.84956018519</v>
      </c>
      <c r="T2597" s="15">
        <f>(((J2597/60)/60)/24)+DATE(1970,1,1)</f>
        <v>42459.807893518519</v>
      </c>
      <c r="U2597" t="b">
        <f>AND(L2597,N2597)</f>
        <v>0</v>
      </c>
    </row>
    <row r="2598" spans="1:21" ht="20" customHeight="1" x14ac:dyDescent="0.35">
      <c r="A2598" s="13">
        <f>F2598/E2598</f>
        <v>0</v>
      </c>
      <c r="B2598">
        <v>901</v>
      </c>
      <c r="C2598" s="3" t="s">
        <v>902</v>
      </c>
      <c r="D2598" s="3" t="s">
        <v>5011</v>
      </c>
      <c r="E2598" s="5">
        <v>6500</v>
      </c>
      <c r="F2598" s="5">
        <v>0</v>
      </c>
      <c r="G2598" t="s">
        <v>8221</v>
      </c>
      <c r="H2598" t="s">
        <v>8224</v>
      </c>
      <c r="I2598" t="s">
        <v>8246</v>
      </c>
      <c r="J2598">
        <v>1276024260</v>
      </c>
      <c r="K2598">
        <v>1272050914</v>
      </c>
      <c r="L2598" t="b">
        <v>0</v>
      </c>
      <c r="M2598">
        <v>0</v>
      </c>
      <c r="N2598" t="b">
        <v>0</v>
      </c>
      <c r="O2598" t="s">
        <v>8278</v>
      </c>
      <c r="P2598" s="9" t="str">
        <f>IFERROR(F2598/M2598,"NULL")</f>
        <v>NULL</v>
      </c>
      <c r="Q2598" t="str">
        <f>LEFT(O2598,SEARCH("/",O2598,1)-1)</f>
        <v>music</v>
      </c>
      <c r="R2598" t="str">
        <f>RIGHT(O2598,LEN(O2598)-SEARCH("/",O2598,1))</f>
        <v>jazz</v>
      </c>
      <c r="S2598" s="17">
        <f>(((K2598/60)/60)/24)+DATE(1970,1,1)</f>
        <v>40291.81150462963</v>
      </c>
      <c r="T2598" s="15">
        <f>(((J2598/60)/60)/24)+DATE(1970,1,1)</f>
        <v>40337.799305555556</v>
      </c>
      <c r="U2598" t="b">
        <f>AND(L2598,N2598)</f>
        <v>0</v>
      </c>
    </row>
    <row r="2599" spans="1:21" ht="20" customHeight="1" x14ac:dyDescent="0.35">
      <c r="A2599" s="13">
        <f>F2599/E2599</f>
        <v>3.0000000000000001E-3</v>
      </c>
      <c r="B2599">
        <v>902</v>
      </c>
      <c r="C2599" s="3" t="s">
        <v>903</v>
      </c>
      <c r="D2599" s="3" t="s">
        <v>5012</v>
      </c>
      <c r="E2599" s="5">
        <v>30000</v>
      </c>
      <c r="F2599" s="5">
        <v>90</v>
      </c>
      <c r="G2599" t="s">
        <v>8221</v>
      </c>
      <c r="H2599" t="s">
        <v>8224</v>
      </c>
      <c r="I2599" t="s">
        <v>8246</v>
      </c>
      <c r="J2599">
        <v>1409412600</v>
      </c>
      <c r="K2599">
        <v>1404947422</v>
      </c>
      <c r="L2599" t="b">
        <v>0</v>
      </c>
      <c r="M2599">
        <v>3</v>
      </c>
      <c r="N2599" t="b">
        <v>0</v>
      </c>
      <c r="O2599" t="s">
        <v>8278</v>
      </c>
      <c r="P2599" s="9">
        <f>IFERROR(F2599/M2599,"NULL")</f>
        <v>30</v>
      </c>
      <c r="Q2599" t="str">
        <f>LEFT(O2599,SEARCH("/",O2599,1)-1)</f>
        <v>music</v>
      </c>
      <c r="R2599" t="str">
        <f>RIGHT(O2599,LEN(O2599)-SEARCH("/",O2599,1))</f>
        <v>jazz</v>
      </c>
      <c r="S2599" s="17">
        <f>(((K2599/60)/60)/24)+DATE(1970,1,1)</f>
        <v>41829.965532407405</v>
      </c>
      <c r="T2599" s="15">
        <f>(((J2599/60)/60)/24)+DATE(1970,1,1)</f>
        <v>41881.645833333336</v>
      </c>
      <c r="U2599" t="b">
        <f>AND(L2599,N2599)</f>
        <v>0</v>
      </c>
    </row>
    <row r="2600" spans="1:21" ht="20" customHeight="1" x14ac:dyDescent="0.35">
      <c r="A2600" s="13">
        <f>F2600/E2600</f>
        <v>3.2000000000000001E-2</v>
      </c>
      <c r="B2600">
        <v>903</v>
      </c>
      <c r="C2600" s="3" t="s">
        <v>904</v>
      </c>
      <c r="D2600" s="3" t="s">
        <v>5013</v>
      </c>
      <c r="E2600" s="5">
        <v>5000</v>
      </c>
      <c r="F2600" s="5">
        <v>160</v>
      </c>
      <c r="G2600" t="s">
        <v>8221</v>
      </c>
      <c r="H2600" t="s">
        <v>8224</v>
      </c>
      <c r="I2600" t="s">
        <v>8246</v>
      </c>
      <c r="J2600">
        <v>1348367100</v>
      </c>
      <c r="K2600">
        <v>1346180780</v>
      </c>
      <c r="L2600" t="b">
        <v>0</v>
      </c>
      <c r="M2600">
        <v>4</v>
      </c>
      <c r="N2600" t="b">
        <v>0</v>
      </c>
      <c r="O2600" t="s">
        <v>8278</v>
      </c>
      <c r="P2600" s="9">
        <f>IFERROR(F2600/M2600,"NULL")</f>
        <v>40</v>
      </c>
      <c r="Q2600" t="str">
        <f>LEFT(O2600,SEARCH("/",O2600,1)-1)</f>
        <v>music</v>
      </c>
      <c r="R2600" t="str">
        <f>RIGHT(O2600,LEN(O2600)-SEARCH("/",O2600,1))</f>
        <v>jazz</v>
      </c>
      <c r="S2600" s="17">
        <f>(((K2600/60)/60)/24)+DATE(1970,1,1)</f>
        <v>41149.796064814815</v>
      </c>
      <c r="T2600" s="15">
        <f>(((J2600/60)/60)/24)+DATE(1970,1,1)</f>
        <v>41175.100694444445</v>
      </c>
      <c r="U2600" t="b">
        <f>AND(L2600,N2600)</f>
        <v>0</v>
      </c>
    </row>
    <row r="2601" spans="1:21" ht="20" customHeight="1" x14ac:dyDescent="0.35">
      <c r="A2601" s="13">
        <f>F2601/E2601</f>
        <v>3.0200000000000001E-3</v>
      </c>
      <c r="B2601">
        <v>904</v>
      </c>
      <c r="C2601" s="3" t="s">
        <v>905</v>
      </c>
      <c r="D2601" s="3" t="s">
        <v>5014</v>
      </c>
      <c r="E2601" s="5">
        <v>50000</v>
      </c>
      <c r="F2601" s="5">
        <v>151</v>
      </c>
      <c r="G2601" t="s">
        <v>8221</v>
      </c>
      <c r="H2601" t="s">
        <v>8224</v>
      </c>
      <c r="I2601" t="s">
        <v>8246</v>
      </c>
      <c r="J2601">
        <v>1451786137</v>
      </c>
      <c r="K2601">
        <v>1449194137</v>
      </c>
      <c r="L2601" t="b">
        <v>0</v>
      </c>
      <c r="M2601">
        <v>3</v>
      </c>
      <c r="N2601" t="b">
        <v>0</v>
      </c>
      <c r="O2601" t="s">
        <v>8278</v>
      </c>
      <c r="P2601" s="9">
        <f>IFERROR(F2601/M2601,"NULL")</f>
        <v>50.333333333333336</v>
      </c>
      <c r="Q2601" t="str">
        <f>LEFT(O2601,SEARCH("/",O2601,1)-1)</f>
        <v>music</v>
      </c>
      <c r="R2601" t="str">
        <f>RIGHT(O2601,LEN(O2601)-SEARCH("/",O2601,1))</f>
        <v>jazz</v>
      </c>
      <c r="S2601" s="17">
        <f>(((K2601/60)/60)/24)+DATE(1970,1,1)</f>
        <v>42342.080289351856</v>
      </c>
      <c r="T2601" s="15">
        <f>(((J2601/60)/60)/24)+DATE(1970,1,1)</f>
        <v>42372.080289351856</v>
      </c>
      <c r="U2601" t="b">
        <f>AND(L2601,N2601)</f>
        <v>0</v>
      </c>
    </row>
    <row r="2602" spans="1:21" ht="20" customHeight="1" x14ac:dyDescent="0.35">
      <c r="A2602" s="13">
        <f>F2602/E2602</f>
        <v>3.0153846153846153E-2</v>
      </c>
      <c r="B2602">
        <v>905</v>
      </c>
      <c r="C2602" s="3" t="s">
        <v>906</v>
      </c>
      <c r="D2602" s="3" t="s">
        <v>5015</v>
      </c>
      <c r="E2602" s="5">
        <v>6500</v>
      </c>
      <c r="F2602" s="5">
        <v>196</v>
      </c>
      <c r="G2602" t="s">
        <v>8221</v>
      </c>
      <c r="H2602" t="s">
        <v>8224</v>
      </c>
      <c r="I2602" t="s">
        <v>8246</v>
      </c>
      <c r="J2602">
        <v>1295847926</v>
      </c>
      <c r="K2602">
        <v>1290663926</v>
      </c>
      <c r="L2602" t="b">
        <v>0</v>
      </c>
      <c r="M2602">
        <v>6</v>
      </c>
      <c r="N2602" t="b">
        <v>0</v>
      </c>
      <c r="O2602" t="s">
        <v>8278</v>
      </c>
      <c r="P2602" s="9">
        <f>IFERROR(F2602/M2602,"NULL")</f>
        <v>32.666666666666664</v>
      </c>
      <c r="Q2602" t="str">
        <f>LEFT(O2602,SEARCH("/",O2602,1)-1)</f>
        <v>music</v>
      </c>
      <c r="R2602" t="str">
        <f>RIGHT(O2602,LEN(O2602)-SEARCH("/",O2602,1))</f>
        <v>jazz</v>
      </c>
      <c r="S2602" s="17">
        <f>(((K2602/60)/60)/24)+DATE(1970,1,1)</f>
        <v>40507.239884259259</v>
      </c>
      <c r="T2602" s="15">
        <f>(((J2602/60)/60)/24)+DATE(1970,1,1)</f>
        <v>40567.239884259259</v>
      </c>
      <c r="U2602" t="b">
        <f>AND(L2602,N2602)</f>
        <v>0</v>
      </c>
    </row>
    <row r="2603" spans="1:21" ht="20" customHeight="1" x14ac:dyDescent="0.35">
      <c r="A2603" s="13">
        <f>F2603/E2603</f>
        <v>0</v>
      </c>
      <c r="B2603">
        <v>906</v>
      </c>
      <c r="C2603" s="3" t="s">
        <v>907</v>
      </c>
      <c r="D2603" s="3" t="s">
        <v>5016</v>
      </c>
      <c r="E2603" s="5">
        <v>15000</v>
      </c>
      <c r="F2603" s="5">
        <v>0</v>
      </c>
      <c r="G2603" t="s">
        <v>8221</v>
      </c>
      <c r="H2603" t="s">
        <v>8224</v>
      </c>
      <c r="I2603" t="s">
        <v>8246</v>
      </c>
      <c r="J2603">
        <v>1394681590</v>
      </c>
      <c r="K2603">
        <v>1392093190</v>
      </c>
      <c r="L2603" t="b">
        <v>0</v>
      </c>
      <c r="M2603">
        <v>0</v>
      </c>
      <c r="N2603" t="b">
        <v>0</v>
      </c>
      <c r="O2603" t="s">
        <v>8278</v>
      </c>
      <c r="P2603" s="9" t="str">
        <f>IFERROR(F2603/M2603,"NULL")</f>
        <v>NULL</v>
      </c>
      <c r="Q2603" t="str">
        <f>LEFT(O2603,SEARCH("/",O2603,1)-1)</f>
        <v>music</v>
      </c>
      <c r="R2603" t="str">
        <f>RIGHT(O2603,LEN(O2603)-SEARCH("/",O2603,1))</f>
        <v>jazz</v>
      </c>
      <c r="S2603" s="17">
        <f>(((K2603/60)/60)/24)+DATE(1970,1,1)</f>
        <v>41681.189699074072</v>
      </c>
      <c r="T2603" s="15">
        <f>(((J2603/60)/60)/24)+DATE(1970,1,1)</f>
        <v>41711.148032407407</v>
      </c>
      <c r="U2603" t="b">
        <f>AND(L2603,N2603)</f>
        <v>0</v>
      </c>
    </row>
    <row r="2604" spans="1:21" ht="20" customHeight="1" x14ac:dyDescent="0.35">
      <c r="A2604" s="13">
        <f>F2604/E2604</f>
        <v>0</v>
      </c>
      <c r="B2604">
        <v>907</v>
      </c>
      <c r="C2604" s="3" t="s">
        <v>908</v>
      </c>
      <c r="D2604" s="3" t="s">
        <v>5017</v>
      </c>
      <c r="E2604" s="5">
        <v>2900</v>
      </c>
      <c r="F2604" s="5">
        <v>0</v>
      </c>
      <c r="G2604" t="s">
        <v>8221</v>
      </c>
      <c r="H2604" t="s">
        <v>8224</v>
      </c>
      <c r="I2604" t="s">
        <v>8246</v>
      </c>
      <c r="J2604">
        <v>1315715823</v>
      </c>
      <c r="K2604">
        <v>1313123823</v>
      </c>
      <c r="L2604" t="b">
        <v>0</v>
      </c>
      <c r="M2604">
        <v>0</v>
      </c>
      <c r="N2604" t="b">
        <v>0</v>
      </c>
      <c r="O2604" t="s">
        <v>8278</v>
      </c>
      <c r="P2604" s="9" t="str">
        <f>IFERROR(F2604/M2604,"NULL")</f>
        <v>NULL</v>
      </c>
      <c r="Q2604" t="str">
        <f>LEFT(O2604,SEARCH("/",O2604,1)-1)</f>
        <v>music</v>
      </c>
      <c r="R2604" t="str">
        <f>RIGHT(O2604,LEN(O2604)-SEARCH("/",O2604,1))</f>
        <v>jazz</v>
      </c>
      <c r="S2604" s="17">
        <f>(((K2604/60)/60)/24)+DATE(1970,1,1)</f>
        <v>40767.192395833335</v>
      </c>
      <c r="T2604" s="15">
        <f>(((J2604/60)/60)/24)+DATE(1970,1,1)</f>
        <v>40797.192395833335</v>
      </c>
      <c r="U2604" t="b">
        <f>AND(L2604,N2604)</f>
        <v>0</v>
      </c>
    </row>
    <row r="2605" spans="1:21" ht="20" customHeight="1" x14ac:dyDescent="0.35">
      <c r="A2605" s="13">
        <f>F2605/E2605</f>
        <v>0</v>
      </c>
      <c r="B2605">
        <v>908</v>
      </c>
      <c r="C2605" s="3" t="s">
        <v>909</v>
      </c>
      <c r="D2605" s="3" t="s">
        <v>5018</v>
      </c>
      <c r="E2605" s="5">
        <v>2500</v>
      </c>
      <c r="F2605" s="5">
        <v>0</v>
      </c>
      <c r="G2605" t="s">
        <v>8221</v>
      </c>
      <c r="H2605" t="s">
        <v>8224</v>
      </c>
      <c r="I2605" t="s">
        <v>8246</v>
      </c>
      <c r="J2605">
        <v>1280206740</v>
      </c>
      <c r="K2605">
        <v>1276283655</v>
      </c>
      <c r="L2605" t="b">
        <v>0</v>
      </c>
      <c r="M2605">
        <v>0</v>
      </c>
      <c r="N2605" t="b">
        <v>0</v>
      </c>
      <c r="O2605" t="s">
        <v>8278</v>
      </c>
      <c r="P2605" s="9" t="str">
        <f>IFERROR(F2605/M2605,"NULL")</f>
        <v>NULL</v>
      </c>
      <c r="Q2605" t="str">
        <f>LEFT(O2605,SEARCH("/",O2605,1)-1)</f>
        <v>music</v>
      </c>
      <c r="R2605" t="str">
        <f>RIGHT(O2605,LEN(O2605)-SEARCH("/",O2605,1))</f>
        <v>jazz</v>
      </c>
      <c r="S2605" s="17">
        <f>(((K2605/60)/60)/24)+DATE(1970,1,1)</f>
        <v>40340.801562499997</v>
      </c>
      <c r="T2605" s="15">
        <f>(((J2605/60)/60)/24)+DATE(1970,1,1)</f>
        <v>40386.207638888889</v>
      </c>
      <c r="U2605" t="b">
        <f>AND(L2605,N2605)</f>
        <v>0</v>
      </c>
    </row>
    <row r="2606" spans="1:21" ht="20" customHeight="1" x14ac:dyDescent="0.35">
      <c r="A2606" s="13">
        <f>F2606/E2606</f>
        <v>3.2500000000000001E-2</v>
      </c>
      <c r="B2606">
        <v>909</v>
      </c>
      <c r="C2606" s="3" t="s">
        <v>910</v>
      </c>
      <c r="D2606" s="3" t="s">
        <v>5019</v>
      </c>
      <c r="E2606" s="5">
        <v>16000</v>
      </c>
      <c r="F2606" s="5">
        <v>520</v>
      </c>
      <c r="G2606" t="s">
        <v>8221</v>
      </c>
      <c r="H2606" t="s">
        <v>8224</v>
      </c>
      <c r="I2606" t="s">
        <v>8246</v>
      </c>
      <c r="J2606">
        <v>1343016000</v>
      </c>
      <c r="K2606">
        <v>1340296440</v>
      </c>
      <c r="L2606" t="b">
        <v>0</v>
      </c>
      <c r="M2606">
        <v>8</v>
      </c>
      <c r="N2606" t="b">
        <v>0</v>
      </c>
      <c r="O2606" t="s">
        <v>8278</v>
      </c>
      <c r="P2606" s="9">
        <f>IFERROR(F2606/M2606,"NULL")</f>
        <v>65</v>
      </c>
      <c r="Q2606" t="str">
        <f>LEFT(O2606,SEARCH("/",O2606,1)-1)</f>
        <v>music</v>
      </c>
      <c r="R2606" t="str">
        <f>RIGHT(O2606,LEN(O2606)-SEARCH("/",O2606,1))</f>
        <v>jazz</v>
      </c>
      <c r="S2606" s="17">
        <f>(((K2606/60)/60)/24)+DATE(1970,1,1)</f>
        <v>41081.69027777778</v>
      </c>
      <c r="T2606" s="15">
        <f>(((J2606/60)/60)/24)+DATE(1970,1,1)</f>
        <v>41113.166666666664</v>
      </c>
      <c r="U2606" t="b">
        <f>AND(L2606,N2606)</f>
        <v>0</v>
      </c>
    </row>
    <row r="2607" spans="1:21" ht="20" customHeight="1" x14ac:dyDescent="0.35">
      <c r="A2607" s="13">
        <f>F2607/E2607</f>
        <v>0.22363636363636363</v>
      </c>
      <c r="B2607">
        <v>910</v>
      </c>
      <c r="C2607" s="3" t="s">
        <v>911</v>
      </c>
      <c r="D2607" s="3" t="s">
        <v>5020</v>
      </c>
      <c r="E2607" s="5">
        <v>550</v>
      </c>
      <c r="F2607" s="5">
        <v>123</v>
      </c>
      <c r="G2607" t="s">
        <v>8221</v>
      </c>
      <c r="H2607" t="s">
        <v>8225</v>
      </c>
      <c r="I2607" t="s">
        <v>8247</v>
      </c>
      <c r="J2607">
        <v>1488546319</v>
      </c>
      <c r="K2607">
        <v>1483362319</v>
      </c>
      <c r="L2607" t="b">
        <v>0</v>
      </c>
      <c r="M2607">
        <v>5</v>
      </c>
      <c r="N2607" t="b">
        <v>0</v>
      </c>
      <c r="O2607" t="s">
        <v>8278</v>
      </c>
      <c r="P2607" s="9">
        <f>IFERROR(F2607/M2607,"NULL")</f>
        <v>24.6</v>
      </c>
      <c r="Q2607" t="str">
        <f>LEFT(O2607,SEARCH("/",O2607,1)-1)</f>
        <v>music</v>
      </c>
      <c r="R2607" t="str">
        <f>RIGHT(O2607,LEN(O2607)-SEARCH("/",O2607,1))</f>
        <v>jazz</v>
      </c>
      <c r="S2607" s="17">
        <f>(((K2607/60)/60)/24)+DATE(1970,1,1)</f>
        <v>42737.545358796298</v>
      </c>
      <c r="T2607" s="15">
        <f>(((J2607/60)/60)/24)+DATE(1970,1,1)</f>
        <v>42797.545358796298</v>
      </c>
      <c r="U2607" t="b">
        <f>AND(L2607,N2607)</f>
        <v>0</v>
      </c>
    </row>
    <row r="2608" spans="1:21" ht="20" customHeight="1" x14ac:dyDescent="0.35">
      <c r="A2608" s="13">
        <f>F2608/E2608</f>
        <v>0</v>
      </c>
      <c r="B2608">
        <v>911</v>
      </c>
      <c r="C2608" s="3" t="s">
        <v>912</v>
      </c>
      <c r="D2608" s="3" t="s">
        <v>5021</v>
      </c>
      <c r="E2608" s="5">
        <v>100000</v>
      </c>
      <c r="F2608" s="5">
        <v>0</v>
      </c>
      <c r="G2608" t="s">
        <v>8221</v>
      </c>
      <c r="H2608" t="s">
        <v>8224</v>
      </c>
      <c r="I2608" t="s">
        <v>8246</v>
      </c>
      <c r="J2608">
        <v>1390522045</v>
      </c>
      <c r="K2608">
        <v>1388707645</v>
      </c>
      <c r="L2608" t="b">
        <v>0</v>
      </c>
      <c r="M2608">
        <v>0</v>
      </c>
      <c r="N2608" t="b">
        <v>0</v>
      </c>
      <c r="O2608" t="s">
        <v>8278</v>
      </c>
      <c r="P2608" s="9" t="str">
        <f>IFERROR(F2608/M2608,"NULL")</f>
        <v>NULL</v>
      </c>
      <c r="Q2608" t="str">
        <f>LEFT(O2608,SEARCH("/",O2608,1)-1)</f>
        <v>music</v>
      </c>
      <c r="R2608" t="str">
        <f>RIGHT(O2608,LEN(O2608)-SEARCH("/",O2608,1))</f>
        <v>jazz</v>
      </c>
      <c r="S2608" s="17">
        <f>(((K2608/60)/60)/24)+DATE(1970,1,1)</f>
        <v>41642.005150462966</v>
      </c>
      <c r="T2608" s="15">
        <f>(((J2608/60)/60)/24)+DATE(1970,1,1)</f>
        <v>41663.005150462966</v>
      </c>
      <c r="U2608" t="b">
        <f>AND(L2608,N2608)</f>
        <v>0</v>
      </c>
    </row>
    <row r="2609" spans="1:21" ht="20" customHeight="1" x14ac:dyDescent="0.35">
      <c r="A2609" s="13">
        <f>F2609/E2609</f>
        <v>8.5714285714285719E-3</v>
      </c>
      <c r="B2609">
        <v>912</v>
      </c>
      <c r="C2609" s="3" t="s">
        <v>913</v>
      </c>
      <c r="D2609" s="3" t="s">
        <v>5022</v>
      </c>
      <c r="E2609" s="5">
        <v>3500</v>
      </c>
      <c r="F2609" s="5">
        <v>30</v>
      </c>
      <c r="G2609" t="s">
        <v>8221</v>
      </c>
      <c r="H2609" t="s">
        <v>8224</v>
      </c>
      <c r="I2609" t="s">
        <v>8246</v>
      </c>
      <c r="J2609">
        <v>1355197047</v>
      </c>
      <c r="K2609">
        <v>1350009447</v>
      </c>
      <c r="L2609" t="b">
        <v>0</v>
      </c>
      <c r="M2609">
        <v>2</v>
      </c>
      <c r="N2609" t="b">
        <v>0</v>
      </c>
      <c r="O2609" t="s">
        <v>8278</v>
      </c>
      <c r="P2609" s="9">
        <f>IFERROR(F2609/M2609,"NULL")</f>
        <v>15</v>
      </c>
      <c r="Q2609" t="str">
        <f>LEFT(O2609,SEARCH("/",O2609,1)-1)</f>
        <v>music</v>
      </c>
      <c r="R2609" t="str">
        <f>RIGHT(O2609,LEN(O2609)-SEARCH("/",O2609,1))</f>
        <v>jazz</v>
      </c>
      <c r="S2609" s="17">
        <f>(((K2609/60)/60)/24)+DATE(1970,1,1)</f>
        <v>41194.109340277777</v>
      </c>
      <c r="T2609" s="15">
        <f>(((J2609/60)/60)/24)+DATE(1970,1,1)</f>
        <v>41254.151006944441</v>
      </c>
      <c r="U2609" t="b">
        <f>AND(L2609,N2609)</f>
        <v>0</v>
      </c>
    </row>
    <row r="2610" spans="1:21" ht="20" customHeight="1" x14ac:dyDescent="0.35">
      <c r="A2610" s="13">
        <f>F2610/E2610</f>
        <v>6.6066666666666662E-2</v>
      </c>
      <c r="B2610">
        <v>913</v>
      </c>
      <c r="C2610" s="3" t="s">
        <v>914</v>
      </c>
      <c r="D2610" s="3" t="s">
        <v>5023</v>
      </c>
      <c r="E2610" s="5">
        <v>30000</v>
      </c>
      <c r="F2610" s="5">
        <v>1982</v>
      </c>
      <c r="G2610" t="s">
        <v>8221</v>
      </c>
      <c r="H2610" t="s">
        <v>8224</v>
      </c>
      <c r="I2610" t="s">
        <v>8246</v>
      </c>
      <c r="J2610">
        <v>1336188019</v>
      </c>
      <c r="K2610">
        <v>1333596019</v>
      </c>
      <c r="L2610" t="b">
        <v>0</v>
      </c>
      <c r="M2610">
        <v>24</v>
      </c>
      <c r="N2610" t="b">
        <v>0</v>
      </c>
      <c r="O2610" t="s">
        <v>8278</v>
      </c>
      <c r="P2610" s="9">
        <f>IFERROR(F2610/M2610,"NULL")</f>
        <v>82.583333333333329</v>
      </c>
      <c r="Q2610" t="str">
        <f>LEFT(O2610,SEARCH("/",O2610,1)-1)</f>
        <v>music</v>
      </c>
      <c r="R2610" t="str">
        <f>RIGHT(O2610,LEN(O2610)-SEARCH("/",O2610,1))</f>
        <v>jazz</v>
      </c>
      <c r="S2610" s="17">
        <f>(((K2610/60)/60)/24)+DATE(1970,1,1)</f>
        <v>41004.139108796298</v>
      </c>
      <c r="T2610" s="15">
        <f>(((J2610/60)/60)/24)+DATE(1970,1,1)</f>
        <v>41034.139108796298</v>
      </c>
      <c r="U2610" t="b">
        <f>AND(L2610,N2610)</f>
        <v>0</v>
      </c>
    </row>
    <row r="2611" spans="1:21" ht="20" customHeight="1" x14ac:dyDescent="0.35">
      <c r="A2611" s="13">
        <f>F2611/E2611</f>
        <v>0</v>
      </c>
      <c r="B2611">
        <v>914</v>
      </c>
      <c r="C2611" s="3" t="s">
        <v>915</v>
      </c>
      <c r="D2611" s="3" t="s">
        <v>5024</v>
      </c>
      <c r="E2611" s="5">
        <v>1500</v>
      </c>
      <c r="F2611" s="5">
        <v>0</v>
      </c>
      <c r="G2611" t="s">
        <v>8221</v>
      </c>
      <c r="H2611" t="s">
        <v>8224</v>
      </c>
      <c r="I2611" t="s">
        <v>8246</v>
      </c>
      <c r="J2611">
        <v>1345918747</v>
      </c>
      <c r="K2611">
        <v>1343326747</v>
      </c>
      <c r="L2611" t="b">
        <v>0</v>
      </c>
      <c r="M2611">
        <v>0</v>
      </c>
      <c r="N2611" t="b">
        <v>0</v>
      </c>
      <c r="O2611" t="s">
        <v>8278</v>
      </c>
      <c r="P2611" s="9" t="str">
        <f>IFERROR(F2611/M2611,"NULL")</f>
        <v>NULL</v>
      </c>
      <c r="Q2611" t="str">
        <f>LEFT(O2611,SEARCH("/",O2611,1)-1)</f>
        <v>music</v>
      </c>
      <c r="R2611" t="str">
        <f>RIGHT(O2611,LEN(O2611)-SEARCH("/",O2611,1))</f>
        <v>jazz</v>
      </c>
      <c r="S2611" s="17">
        <f>(((K2611/60)/60)/24)+DATE(1970,1,1)</f>
        <v>41116.763275462967</v>
      </c>
      <c r="T2611" s="15">
        <f>(((J2611/60)/60)/24)+DATE(1970,1,1)</f>
        <v>41146.763275462967</v>
      </c>
      <c r="U2611" t="b">
        <f>AND(L2611,N2611)</f>
        <v>0</v>
      </c>
    </row>
    <row r="2612" spans="1:21" ht="20" customHeight="1" x14ac:dyDescent="0.35">
      <c r="A2612" s="13">
        <f>F2612/E2612</f>
        <v>5.7692307692307696E-2</v>
      </c>
      <c r="B2612">
        <v>915</v>
      </c>
      <c r="C2612" s="3" t="s">
        <v>916</v>
      </c>
      <c r="D2612" s="3" t="s">
        <v>5025</v>
      </c>
      <c r="E2612" s="5">
        <v>6500</v>
      </c>
      <c r="F2612" s="5">
        <v>375</v>
      </c>
      <c r="G2612" t="s">
        <v>8221</v>
      </c>
      <c r="H2612" t="s">
        <v>8224</v>
      </c>
      <c r="I2612" t="s">
        <v>8246</v>
      </c>
      <c r="J2612">
        <v>1330577940</v>
      </c>
      <c r="K2612">
        <v>1327853914</v>
      </c>
      <c r="L2612" t="b">
        <v>0</v>
      </c>
      <c r="M2612">
        <v>9</v>
      </c>
      <c r="N2612" t="b">
        <v>0</v>
      </c>
      <c r="O2612" t="s">
        <v>8278</v>
      </c>
      <c r="P2612" s="9">
        <f>IFERROR(F2612/M2612,"NULL")</f>
        <v>41.666666666666664</v>
      </c>
      <c r="Q2612" t="str">
        <f>LEFT(O2612,SEARCH("/",O2612,1)-1)</f>
        <v>music</v>
      </c>
      <c r="R2612" t="str">
        <f>RIGHT(O2612,LEN(O2612)-SEARCH("/",O2612,1))</f>
        <v>jazz</v>
      </c>
      <c r="S2612" s="17">
        <f>(((K2612/60)/60)/24)+DATE(1970,1,1)</f>
        <v>40937.679560185185</v>
      </c>
      <c r="T2612" s="15">
        <f>(((J2612/60)/60)/24)+DATE(1970,1,1)</f>
        <v>40969.207638888889</v>
      </c>
      <c r="U2612" t="b">
        <f>AND(L2612,N2612)</f>
        <v>0</v>
      </c>
    </row>
    <row r="2613" spans="1:21" ht="20" customHeight="1" x14ac:dyDescent="0.35">
      <c r="A2613" s="13">
        <f>F2613/E2613</f>
        <v>0</v>
      </c>
      <c r="B2613">
        <v>916</v>
      </c>
      <c r="C2613" s="3" t="s">
        <v>917</v>
      </c>
      <c r="D2613" s="3" t="s">
        <v>5026</v>
      </c>
      <c r="E2613" s="5">
        <v>3300</v>
      </c>
      <c r="F2613" s="5">
        <v>0</v>
      </c>
      <c r="G2613" t="s">
        <v>8221</v>
      </c>
      <c r="H2613" t="s">
        <v>8224</v>
      </c>
      <c r="I2613" t="s">
        <v>8246</v>
      </c>
      <c r="J2613">
        <v>1287723600</v>
      </c>
      <c r="K2613">
        <v>1284409734</v>
      </c>
      <c r="L2613" t="b">
        <v>0</v>
      </c>
      <c r="M2613">
        <v>0</v>
      </c>
      <c r="N2613" t="b">
        <v>0</v>
      </c>
      <c r="O2613" t="s">
        <v>8278</v>
      </c>
      <c r="P2613" s="9" t="str">
        <f>IFERROR(F2613/M2613,"NULL")</f>
        <v>NULL</v>
      </c>
      <c r="Q2613" t="str">
        <f>LEFT(O2613,SEARCH("/",O2613,1)-1)</f>
        <v>music</v>
      </c>
      <c r="R2613" t="str">
        <f>RIGHT(O2613,LEN(O2613)-SEARCH("/",O2613,1))</f>
        <v>jazz</v>
      </c>
      <c r="S2613" s="17">
        <f>(((K2613/60)/60)/24)+DATE(1970,1,1)</f>
        <v>40434.853402777779</v>
      </c>
      <c r="T2613" s="15">
        <f>(((J2613/60)/60)/24)+DATE(1970,1,1)</f>
        <v>40473.208333333336</v>
      </c>
      <c r="U2613" t="b">
        <f>AND(L2613,N2613)</f>
        <v>0</v>
      </c>
    </row>
    <row r="2614" spans="1:21" ht="20" customHeight="1" x14ac:dyDescent="0.35">
      <c r="A2614" s="13">
        <f>F2614/E2614</f>
        <v>6.0000000000000001E-3</v>
      </c>
      <c r="B2614">
        <v>917</v>
      </c>
      <c r="C2614" s="3" t="s">
        <v>918</v>
      </c>
      <c r="D2614" s="3" t="s">
        <v>5027</v>
      </c>
      <c r="E2614" s="5">
        <v>5000</v>
      </c>
      <c r="F2614" s="5">
        <v>30</v>
      </c>
      <c r="G2614" t="s">
        <v>8221</v>
      </c>
      <c r="H2614" t="s">
        <v>8224</v>
      </c>
      <c r="I2614" t="s">
        <v>8246</v>
      </c>
      <c r="J2614">
        <v>1405305000</v>
      </c>
      <c r="K2614">
        <v>1402612730</v>
      </c>
      <c r="L2614" t="b">
        <v>0</v>
      </c>
      <c r="M2614">
        <v>1</v>
      </c>
      <c r="N2614" t="b">
        <v>0</v>
      </c>
      <c r="O2614" t="s">
        <v>8278</v>
      </c>
      <c r="P2614" s="9">
        <f>IFERROR(F2614/M2614,"NULL")</f>
        <v>30</v>
      </c>
      <c r="Q2614" t="str">
        <f>LEFT(O2614,SEARCH("/",O2614,1)-1)</f>
        <v>music</v>
      </c>
      <c r="R2614" t="str">
        <f>RIGHT(O2614,LEN(O2614)-SEARCH("/",O2614,1))</f>
        <v>jazz</v>
      </c>
      <c r="S2614" s="17">
        <f>(((K2614/60)/60)/24)+DATE(1970,1,1)</f>
        <v>41802.94363425926</v>
      </c>
      <c r="T2614" s="15">
        <f>(((J2614/60)/60)/24)+DATE(1970,1,1)</f>
        <v>41834.104166666664</v>
      </c>
      <c r="U2614" t="b">
        <f>AND(L2614,N2614)</f>
        <v>0</v>
      </c>
    </row>
    <row r="2615" spans="1:21" ht="20" customHeight="1" x14ac:dyDescent="0.35">
      <c r="A2615" s="13">
        <f>F2615/E2615</f>
        <v>5.0256410256410255E-2</v>
      </c>
      <c r="B2615">
        <v>918</v>
      </c>
      <c r="C2615" s="3" t="s">
        <v>919</v>
      </c>
      <c r="D2615" s="3" t="s">
        <v>5028</v>
      </c>
      <c r="E2615" s="5">
        <v>3900</v>
      </c>
      <c r="F2615" s="5">
        <v>196</v>
      </c>
      <c r="G2615" t="s">
        <v>8221</v>
      </c>
      <c r="H2615" t="s">
        <v>8225</v>
      </c>
      <c r="I2615" t="s">
        <v>8247</v>
      </c>
      <c r="J2615">
        <v>1417474761</v>
      </c>
      <c r="K2615">
        <v>1414879161</v>
      </c>
      <c r="L2615" t="b">
        <v>0</v>
      </c>
      <c r="M2615">
        <v>10</v>
      </c>
      <c r="N2615" t="b">
        <v>0</v>
      </c>
      <c r="O2615" t="s">
        <v>8278</v>
      </c>
      <c r="P2615" s="9">
        <f>IFERROR(F2615/M2615,"NULL")</f>
        <v>19.600000000000001</v>
      </c>
      <c r="Q2615" t="str">
        <f>LEFT(O2615,SEARCH("/",O2615,1)-1)</f>
        <v>music</v>
      </c>
      <c r="R2615" t="str">
        <f>RIGHT(O2615,LEN(O2615)-SEARCH("/",O2615,1))</f>
        <v>jazz</v>
      </c>
      <c r="S2615" s="17">
        <f>(((K2615/60)/60)/24)+DATE(1970,1,1)</f>
        <v>41944.916215277779</v>
      </c>
      <c r="T2615" s="15">
        <f>(((J2615/60)/60)/24)+DATE(1970,1,1)</f>
        <v>41974.957881944443</v>
      </c>
      <c r="U2615" t="b">
        <f>AND(L2615,N2615)</f>
        <v>0</v>
      </c>
    </row>
    <row r="2616" spans="1:21" ht="20" customHeight="1" x14ac:dyDescent="0.35">
      <c r="A2616" s="13">
        <f>F2616/E2616</f>
        <v>5.0000000000000001E-3</v>
      </c>
      <c r="B2616">
        <v>919</v>
      </c>
      <c r="C2616" s="3" t="s">
        <v>920</v>
      </c>
      <c r="D2616" s="3" t="s">
        <v>5029</v>
      </c>
      <c r="E2616" s="5">
        <v>20000</v>
      </c>
      <c r="F2616" s="5">
        <v>100</v>
      </c>
      <c r="G2616" t="s">
        <v>8221</v>
      </c>
      <c r="H2616" t="s">
        <v>8224</v>
      </c>
      <c r="I2616" t="s">
        <v>8246</v>
      </c>
      <c r="J2616">
        <v>1355930645</v>
      </c>
      <c r="K2616">
        <v>1352906645</v>
      </c>
      <c r="L2616" t="b">
        <v>0</v>
      </c>
      <c r="M2616">
        <v>1</v>
      </c>
      <c r="N2616" t="b">
        <v>0</v>
      </c>
      <c r="O2616" t="s">
        <v>8278</v>
      </c>
      <c r="P2616" s="9">
        <f>IFERROR(F2616/M2616,"NULL")</f>
        <v>100</v>
      </c>
      <c r="Q2616" t="str">
        <f>LEFT(O2616,SEARCH("/",O2616,1)-1)</f>
        <v>music</v>
      </c>
      <c r="R2616" t="str">
        <f>RIGHT(O2616,LEN(O2616)-SEARCH("/",O2616,1))</f>
        <v>jazz</v>
      </c>
      <c r="S2616" s="17">
        <f>(((K2616/60)/60)/24)+DATE(1970,1,1)</f>
        <v>41227.641724537039</v>
      </c>
      <c r="T2616" s="15">
        <f>(((J2616/60)/60)/24)+DATE(1970,1,1)</f>
        <v>41262.641724537039</v>
      </c>
      <c r="U2616" t="b">
        <f>AND(L2616,N2616)</f>
        <v>0</v>
      </c>
    </row>
    <row r="2617" spans="1:21" ht="20" customHeight="1" x14ac:dyDescent="0.35">
      <c r="A2617" s="13">
        <f>F2617/E2617</f>
        <v>0</v>
      </c>
      <c r="B2617">
        <v>920</v>
      </c>
      <c r="C2617" s="3" t="s">
        <v>921</v>
      </c>
      <c r="D2617" s="3" t="s">
        <v>5030</v>
      </c>
      <c r="E2617" s="5">
        <v>5500</v>
      </c>
      <c r="F2617" s="5">
        <v>0</v>
      </c>
      <c r="G2617" t="s">
        <v>8221</v>
      </c>
      <c r="H2617" t="s">
        <v>8224</v>
      </c>
      <c r="I2617" t="s">
        <v>8246</v>
      </c>
      <c r="J2617">
        <v>1384448822</v>
      </c>
      <c r="K2617">
        <v>1381853222</v>
      </c>
      <c r="L2617" t="b">
        <v>0</v>
      </c>
      <c r="M2617">
        <v>0</v>
      </c>
      <c r="N2617" t="b">
        <v>0</v>
      </c>
      <c r="O2617" t="s">
        <v>8278</v>
      </c>
      <c r="P2617" s="9" t="str">
        <f>IFERROR(F2617/M2617,"NULL")</f>
        <v>NULL</v>
      </c>
      <c r="Q2617" t="str">
        <f>LEFT(O2617,SEARCH("/",O2617,1)-1)</f>
        <v>music</v>
      </c>
      <c r="R2617" t="str">
        <f>RIGHT(O2617,LEN(O2617)-SEARCH("/",O2617,1))</f>
        <v>jazz</v>
      </c>
      <c r="S2617" s="17">
        <f>(((K2617/60)/60)/24)+DATE(1970,1,1)</f>
        <v>41562.67155092593</v>
      </c>
      <c r="T2617" s="15">
        <f>(((J2617/60)/60)/24)+DATE(1970,1,1)</f>
        <v>41592.713217592594</v>
      </c>
      <c r="U2617" t="b">
        <f>AND(L2617,N2617)</f>
        <v>0</v>
      </c>
    </row>
    <row r="2618" spans="1:21" ht="20" customHeight="1" x14ac:dyDescent="0.35">
      <c r="A2618" s="13">
        <f>F2618/E2618</f>
        <v>0.309</v>
      </c>
      <c r="B2618">
        <v>921</v>
      </c>
      <c r="C2618" s="3" t="s">
        <v>922</v>
      </c>
      <c r="D2618" s="3" t="s">
        <v>5031</v>
      </c>
      <c r="E2618" s="5">
        <v>15000</v>
      </c>
      <c r="F2618" s="5">
        <v>4635</v>
      </c>
      <c r="G2618" t="s">
        <v>8221</v>
      </c>
      <c r="H2618" t="s">
        <v>8224</v>
      </c>
      <c r="I2618" t="s">
        <v>8246</v>
      </c>
      <c r="J2618">
        <v>1323666376</v>
      </c>
      <c r="K2618">
        <v>1320033976</v>
      </c>
      <c r="L2618" t="b">
        <v>0</v>
      </c>
      <c r="M2618">
        <v>20</v>
      </c>
      <c r="N2618" t="b">
        <v>0</v>
      </c>
      <c r="O2618" t="s">
        <v>8278</v>
      </c>
      <c r="P2618" s="9">
        <f>IFERROR(F2618/M2618,"NULL")</f>
        <v>231.75</v>
      </c>
      <c r="Q2618" t="str">
        <f>LEFT(O2618,SEARCH("/",O2618,1)-1)</f>
        <v>music</v>
      </c>
      <c r="R2618" t="str">
        <f>RIGHT(O2618,LEN(O2618)-SEARCH("/",O2618,1))</f>
        <v>jazz</v>
      </c>
      <c r="S2618" s="17">
        <f>(((K2618/60)/60)/24)+DATE(1970,1,1)</f>
        <v>40847.171018518515</v>
      </c>
      <c r="T2618" s="15">
        <f>(((J2618/60)/60)/24)+DATE(1970,1,1)</f>
        <v>40889.212685185186</v>
      </c>
      <c r="U2618" t="b">
        <f>AND(L2618,N2618)</f>
        <v>0</v>
      </c>
    </row>
    <row r="2619" spans="1:21" ht="20" customHeight="1" x14ac:dyDescent="0.35">
      <c r="A2619" s="13">
        <f>F2619/E2619</f>
        <v>0.21037037037037037</v>
      </c>
      <c r="B2619">
        <v>922</v>
      </c>
      <c r="C2619" s="3" t="s">
        <v>923</v>
      </c>
      <c r="D2619" s="3" t="s">
        <v>5032</v>
      </c>
      <c r="E2619" s="5">
        <v>27000</v>
      </c>
      <c r="F2619" s="5">
        <v>5680</v>
      </c>
      <c r="G2619" t="s">
        <v>8221</v>
      </c>
      <c r="H2619" t="s">
        <v>8224</v>
      </c>
      <c r="I2619" t="s">
        <v>8246</v>
      </c>
      <c r="J2619">
        <v>1412167393</v>
      </c>
      <c r="K2619">
        <v>1409143393</v>
      </c>
      <c r="L2619" t="b">
        <v>0</v>
      </c>
      <c r="M2619">
        <v>30</v>
      </c>
      <c r="N2619" t="b">
        <v>0</v>
      </c>
      <c r="O2619" t="s">
        <v>8278</v>
      </c>
      <c r="P2619" s="9">
        <f>IFERROR(F2619/M2619,"NULL")</f>
        <v>189.33333333333334</v>
      </c>
      <c r="Q2619" t="str">
        <f>LEFT(O2619,SEARCH("/",O2619,1)-1)</f>
        <v>music</v>
      </c>
      <c r="R2619" t="str">
        <f>RIGHT(O2619,LEN(O2619)-SEARCH("/",O2619,1))</f>
        <v>jazz</v>
      </c>
      <c r="S2619" s="17">
        <f>(((K2619/60)/60)/24)+DATE(1970,1,1)</f>
        <v>41878.530011574076</v>
      </c>
      <c r="T2619" s="15">
        <f>(((J2619/60)/60)/24)+DATE(1970,1,1)</f>
        <v>41913.530011574076</v>
      </c>
      <c r="U2619" t="b">
        <f>AND(L2619,N2619)</f>
        <v>0</v>
      </c>
    </row>
    <row r="2620" spans="1:21" ht="20" customHeight="1" x14ac:dyDescent="0.35">
      <c r="A2620" s="13">
        <f>F2620/E2620</f>
        <v>2.1999999999999999E-2</v>
      </c>
      <c r="B2620">
        <v>923</v>
      </c>
      <c r="C2620" s="3" t="s">
        <v>924</v>
      </c>
      <c r="D2620" s="3" t="s">
        <v>5033</v>
      </c>
      <c r="E2620" s="5">
        <v>15000</v>
      </c>
      <c r="F2620" s="5">
        <v>330</v>
      </c>
      <c r="G2620" t="s">
        <v>8221</v>
      </c>
      <c r="H2620" t="s">
        <v>8224</v>
      </c>
      <c r="I2620" t="s">
        <v>8246</v>
      </c>
      <c r="J2620">
        <v>1416614523</v>
      </c>
      <c r="K2620">
        <v>1414018923</v>
      </c>
      <c r="L2620" t="b">
        <v>0</v>
      </c>
      <c r="M2620">
        <v>6</v>
      </c>
      <c r="N2620" t="b">
        <v>0</v>
      </c>
      <c r="O2620" t="s">
        <v>8278</v>
      </c>
      <c r="P2620" s="9">
        <f>IFERROR(F2620/M2620,"NULL")</f>
        <v>55</v>
      </c>
      <c r="Q2620" t="str">
        <f>LEFT(O2620,SEARCH("/",O2620,1)-1)</f>
        <v>music</v>
      </c>
      <c r="R2620" t="str">
        <f>RIGHT(O2620,LEN(O2620)-SEARCH("/",O2620,1))</f>
        <v>jazz</v>
      </c>
      <c r="S2620" s="17">
        <f>(((K2620/60)/60)/24)+DATE(1970,1,1)</f>
        <v>41934.959756944445</v>
      </c>
      <c r="T2620" s="15">
        <f>(((J2620/60)/60)/24)+DATE(1970,1,1)</f>
        <v>41965.001423611116</v>
      </c>
      <c r="U2620" t="b">
        <f>AND(L2620,N2620)</f>
        <v>0</v>
      </c>
    </row>
    <row r="2621" spans="1:21" ht="20" customHeight="1" x14ac:dyDescent="0.35">
      <c r="A2621" s="13">
        <f>F2621/E2621</f>
        <v>0.109</v>
      </c>
      <c r="B2621">
        <v>924</v>
      </c>
      <c r="C2621" s="3" t="s">
        <v>925</v>
      </c>
      <c r="D2621" s="3" t="s">
        <v>5034</v>
      </c>
      <c r="E2621" s="5">
        <v>3000</v>
      </c>
      <c r="F2621" s="5">
        <v>327</v>
      </c>
      <c r="G2621" t="s">
        <v>8221</v>
      </c>
      <c r="H2621" t="s">
        <v>8224</v>
      </c>
      <c r="I2621" t="s">
        <v>8246</v>
      </c>
      <c r="J2621">
        <v>1360795069</v>
      </c>
      <c r="K2621">
        <v>1358203069</v>
      </c>
      <c r="L2621" t="b">
        <v>0</v>
      </c>
      <c r="M2621">
        <v>15</v>
      </c>
      <c r="N2621" t="b">
        <v>0</v>
      </c>
      <c r="O2621" t="s">
        <v>8278</v>
      </c>
      <c r="P2621" s="9">
        <f>IFERROR(F2621/M2621,"NULL")</f>
        <v>21.8</v>
      </c>
      <c r="Q2621" t="str">
        <f>LEFT(O2621,SEARCH("/",O2621,1)-1)</f>
        <v>music</v>
      </c>
      <c r="R2621" t="str">
        <f>RIGHT(O2621,LEN(O2621)-SEARCH("/",O2621,1))</f>
        <v>jazz</v>
      </c>
      <c r="S2621" s="17">
        <f>(((K2621/60)/60)/24)+DATE(1970,1,1)</f>
        <v>41288.942928240744</v>
      </c>
      <c r="T2621" s="15">
        <f>(((J2621/60)/60)/24)+DATE(1970,1,1)</f>
        <v>41318.942928240744</v>
      </c>
      <c r="U2621" t="b">
        <f>AND(L2621,N2621)</f>
        <v>0</v>
      </c>
    </row>
    <row r="2622" spans="1:21" ht="20" customHeight="1" x14ac:dyDescent="0.35">
      <c r="A2622" s="13">
        <f>F2622/E2622</f>
        <v>2.6666666666666668E-2</v>
      </c>
      <c r="B2622">
        <v>925</v>
      </c>
      <c r="C2622" s="3" t="s">
        <v>926</v>
      </c>
      <c r="D2622" s="3" t="s">
        <v>5035</v>
      </c>
      <c r="E2622" s="5">
        <v>6000</v>
      </c>
      <c r="F2622" s="5">
        <v>160</v>
      </c>
      <c r="G2622" t="s">
        <v>8221</v>
      </c>
      <c r="H2622" t="s">
        <v>8224</v>
      </c>
      <c r="I2622" t="s">
        <v>8246</v>
      </c>
      <c r="J2622">
        <v>1385590111</v>
      </c>
      <c r="K2622">
        <v>1382994511</v>
      </c>
      <c r="L2622" t="b">
        <v>0</v>
      </c>
      <c r="M2622">
        <v>5</v>
      </c>
      <c r="N2622" t="b">
        <v>0</v>
      </c>
      <c r="O2622" t="s">
        <v>8278</v>
      </c>
      <c r="P2622" s="9">
        <f>IFERROR(F2622/M2622,"NULL")</f>
        <v>32</v>
      </c>
      <c r="Q2622" t="str">
        <f>LEFT(O2622,SEARCH("/",O2622,1)-1)</f>
        <v>music</v>
      </c>
      <c r="R2622" t="str">
        <f>RIGHT(O2622,LEN(O2622)-SEARCH("/",O2622,1))</f>
        <v>jazz</v>
      </c>
      <c r="S2622" s="17">
        <f>(((K2622/60)/60)/24)+DATE(1970,1,1)</f>
        <v>41575.880914351852</v>
      </c>
      <c r="T2622" s="15">
        <f>(((J2622/60)/60)/24)+DATE(1970,1,1)</f>
        <v>41605.922581018516</v>
      </c>
      <c r="U2622" t="b">
        <f>AND(L2622,N2622)</f>
        <v>0</v>
      </c>
    </row>
    <row r="2623" spans="1:21" ht="20" customHeight="1" x14ac:dyDescent="0.35">
      <c r="A2623" s="13">
        <f>F2623/E2623</f>
        <v>0</v>
      </c>
      <c r="B2623">
        <v>926</v>
      </c>
      <c r="C2623" s="3" t="s">
        <v>927</v>
      </c>
      <c r="D2623" s="3" t="s">
        <v>5036</v>
      </c>
      <c r="E2623" s="5">
        <v>7000</v>
      </c>
      <c r="F2623" s="5">
        <v>0</v>
      </c>
      <c r="G2623" t="s">
        <v>8221</v>
      </c>
      <c r="H2623" t="s">
        <v>8224</v>
      </c>
      <c r="I2623" t="s">
        <v>8246</v>
      </c>
      <c r="J2623">
        <v>1278628800</v>
      </c>
      <c r="K2623">
        <v>1276043330</v>
      </c>
      <c r="L2623" t="b">
        <v>0</v>
      </c>
      <c r="M2623">
        <v>0</v>
      </c>
      <c r="N2623" t="b">
        <v>0</v>
      </c>
      <c r="O2623" t="s">
        <v>8278</v>
      </c>
      <c r="P2623" s="9" t="str">
        <f>IFERROR(F2623/M2623,"NULL")</f>
        <v>NULL</v>
      </c>
      <c r="Q2623" t="str">
        <f>LEFT(O2623,SEARCH("/",O2623,1)-1)</f>
        <v>music</v>
      </c>
      <c r="R2623" t="str">
        <f>RIGHT(O2623,LEN(O2623)-SEARCH("/",O2623,1))</f>
        <v>jazz</v>
      </c>
      <c r="S2623" s="17">
        <f>(((K2623/60)/60)/24)+DATE(1970,1,1)</f>
        <v>40338.02002314815</v>
      </c>
      <c r="T2623" s="15">
        <f>(((J2623/60)/60)/24)+DATE(1970,1,1)</f>
        <v>40367.944444444445</v>
      </c>
      <c r="U2623" t="b">
        <f>AND(L2623,N2623)</f>
        <v>0</v>
      </c>
    </row>
    <row r="2624" spans="1:21" ht="20" customHeight="1" x14ac:dyDescent="0.35">
      <c r="A2624" s="13">
        <f>F2624/E2624</f>
        <v>0</v>
      </c>
      <c r="B2624">
        <v>927</v>
      </c>
      <c r="C2624" s="3" t="s">
        <v>928</v>
      </c>
      <c r="D2624" s="3" t="s">
        <v>5037</v>
      </c>
      <c r="E2624" s="5">
        <v>20000</v>
      </c>
      <c r="F2624" s="5">
        <v>0</v>
      </c>
      <c r="G2624" t="s">
        <v>8221</v>
      </c>
      <c r="H2624" t="s">
        <v>8224</v>
      </c>
      <c r="I2624" t="s">
        <v>8246</v>
      </c>
      <c r="J2624">
        <v>1337024695</v>
      </c>
      <c r="K2624">
        <v>1334432695</v>
      </c>
      <c r="L2624" t="b">
        <v>0</v>
      </c>
      <c r="M2624">
        <v>0</v>
      </c>
      <c r="N2624" t="b">
        <v>0</v>
      </c>
      <c r="O2624" t="s">
        <v>8278</v>
      </c>
      <c r="P2624" s="9" t="str">
        <f>IFERROR(F2624/M2624,"NULL")</f>
        <v>NULL</v>
      </c>
      <c r="Q2624" t="str">
        <f>LEFT(O2624,SEARCH("/",O2624,1)-1)</f>
        <v>music</v>
      </c>
      <c r="R2624" t="str">
        <f>RIGHT(O2624,LEN(O2624)-SEARCH("/",O2624,1))</f>
        <v>jazz</v>
      </c>
      <c r="S2624" s="17">
        <f>(((K2624/60)/60)/24)+DATE(1970,1,1)</f>
        <v>41013.822858796295</v>
      </c>
      <c r="T2624" s="15">
        <f>(((J2624/60)/60)/24)+DATE(1970,1,1)</f>
        <v>41043.822858796295</v>
      </c>
      <c r="U2624" t="b">
        <f>AND(L2624,N2624)</f>
        <v>0</v>
      </c>
    </row>
    <row r="2625" spans="1:21" ht="20" customHeight="1" x14ac:dyDescent="0.35">
      <c r="A2625" s="13">
        <f>F2625/E2625</f>
        <v>0.10862068965517241</v>
      </c>
      <c r="B2625">
        <v>928</v>
      </c>
      <c r="C2625" s="3" t="s">
        <v>929</v>
      </c>
      <c r="D2625" s="3" t="s">
        <v>5038</v>
      </c>
      <c r="E2625" s="5">
        <v>14500</v>
      </c>
      <c r="F2625" s="5">
        <v>1575</v>
      </c>
      <c r="G2625" t="s">
        <v>8221</v>
      </c>
      <c r="H2625" t="s">
        <v>8224</v>
      </c>
      <c r="I2625" t="s">
        <v>8246</v>
      </c>
      <c r="J2625">
        <v>1353196800</v>
      </c>
      <c r="K2625">
        <v>1348864913</v>
      </c>
      <c r="L2625" t="b">
        <v>0</v>
      </c>
      <c r="M2625">
        <v>28</v>
      </c>
      <c r="N2625" t="b">
        <v>0</v>
      </c>
      <c r="O2625" t="s">
        <v>8278</v>
      </c>
      <c r="P2625" s="9">
        <f>IFERROR(F2625/M2625,"NULL")</f>
        <v>56.25</v>
      </c>
      <c r="Q2625" t="str">
        <f>LEFT(O2625,SEARCH("/",O2625,1)-1)</f>
        <v>music</v>
      </c>
      <c r="R2625" t="str">
        <f>RIGHT(O2625,LEN(O2625)-SEARCH("/",O2625,1))</f>
        <v>jazz</v>
      </c>
      <c r="S2625" s="17">
        <f>(((K2625/60)/60)/24)+DATE(1970,1,1)</f>
        <v>41180.86241898148</v>
      </c>
      <c r="T2625" s="15">
        <f>(((J2625/60)/60)/24)+DATE(1970,1,1)</f>
        <v>41231</v>
      </c>
      <c r="U2625" t="b">
        <f>AND(L2625,N2625)</f>
        <v>0</v>
      </c>
    </row>
    <row r="2626" spans="1:21" ht="20" customHeight="1" x14ac:dyDescent="0.35">
      <c r="A2626" s="13">
        <f>F2626/E2626</f>
        <v>0</v>
      </c>
      <c r="B2626">
        <v>929</v>
      </c>
      <c r="C2626" s="3" t="s">
        <v>930</v>
      </c>
      <c r="D2626" s="3" t="s">
        <v>5039</v>
      </c>
      <c r="E2626" s="5">
        <v>500</v>
      </c>
      <c r="F2626" s="5">
        <v>0</v>
      </c>
      <c r="G2626" t="s">
        <v>8221</v>
      </c>
      <c r="H2626" t="s">
        <v>8224</v>
      </c>
      <c r="I2626" t="s">
        <v>8246</v>
      </c>
      <c r="J2626">
        <v>1333946569</v>
      </c>
      <c r="K2626">
        <v>1331358169</v>
      </c>
      <c r="L2626" t="b">
        <v>0</v>
      </c>
      <c r="M2626">
        <v>0</v>
      </c>
      <c r="N2626" t="b">
        <v>0</v>
      </c>
      <c r="O2626" t="s">
        <v>8278</v>
      </c>
      <c r="P2626" s="9" t="str">
        <f>IFERROR(F2626/M2626,"NULL")</f>
        <v>NULL</v>
      </c>
      <c r="Q2626" t="str">
        <f>LEFT(O2626,SEARCH("/",O2626,1)-1)</f>
        <v>music</v>
      </c>
      <c r="R2626" t="str">
        <f>RIGHT(O2626,LEN(O2626)-SEARCH("/",O2626,1))</f>
        <v>jazz</v>
      </c>
      <c r="S2626" s="17">
        <f>(((K2626/60)/60)/24)+DATE(1970,1,1)</f>
        <v>40978.238067129627</v>
      </c>
      <c r="T2626" s="15">
        <f>(((J2626/60)/60)/24)+DATE(1970,1,1)</f>
        <v>41008.196400462963</v>
      </c>
      <c r="U2626" t="b">
        <f>AND(L2626,N2626)</f>
        <v>0</v>
      </c>
    </row>
    <row r="2627" spans="1:21" ht="20" customHeight="1" x14ac:dyDescent="0.35">
      <c r="A2627" s="13">
        <f>F2627/E2627</f>
        <v>0.38333333333333336</v>
      </c>
      <c r="B2627">
        <v>930</v>
      </c>
      <c r="C2627" s="3" t="s">
        <v>931</v>
      </c>
      <c r="D2627" s="3" t="s">
        <v>5040</v>
      </c>
      <c r="E2627" s="5">
        <v>900</v>
      </c>
      <c r="F2627" s="5">
        <v>345</v>
      </c>
      <c r="G2627" t="s">
        <v>8221</v>
      </c>
      <c r="H2627" t="s">
        <v>8224</v>
      </c>
      <c r="I2627" t="s">
        <v>8246</v>
      </c>
      <c r="J2627">
        <v>1277501520</v>
      </c>
      <c r="K2627">
        <v>1273874306</v>
      </c>
      <c r="L2627" t="b">
        <v>0</v>
      </c>
      <c r="M2627">
        <v>5</v>
      </c>
      <c r="N2627" t="b">
        <v>0</v>
      </c>
      <c r="O2627" t="s">
        <v>8278</v>
      </c>
      <c r="P2627" s="9">
        <f>IFERROR(F2627/M2627,"NULL")</f>
        <v>69</v>
      </c>
      <c r="Q2627" t="str">
        <f>LEFT(O2627,SEARCH("/",O2627,1)-1)</f>
        <v>music</v>
      </c>
      <c r="R2627" t="str">
        <f>RIGHT(O2627,LEN(O2627)-SEARCH("/",O2627,1))</f>
        <v>jazz</v>
      </c>
      <c r="S2627" s="17">
        <f>(((K2627/60)/60)/24)+DATE(1970,1,1)</f>
        <v>40312.915578703702</v>
      </c>
      <c r="T2627" s="15">
        <f>(((J2627/60)/60)/24)+DATE(1970,1,1)</f>
        <v>40354.897222222222</v>
      </c>
      <c r="U2627" t="b">
        <f>AND(L2627,N2627)</f>
        <v>0</v>
      </c>
    </row>
    <row r="2628" spans="1:21" ht="20" customHeight="1" x14ac:dyDescent="0.35">
      <c r="A2628" s="13">
        <f>F2628/E2628</f>
        <v>6.5500000000000003E-2</v>
      </c>
      <c r="B2628">
        <v>931</v>
      </c>
      <c r="C2628" s="3" t="s">
        <v>932</v>
      </c>
      <c r="D2628" s="3" t="s">
        <v>5041</v>
      </c>
      <c r="E2628" s="5">
        <v>2000</v>
      </c>
      <c r="F2628" s="5">
        <v>131</v>
      </c>
      <c r="G2628" t="s">
        <v>8221</v>
      </c>
      <c r="H2628" t="s">
        <v>8225</v>
      </c>
      <c r="I2628" t="s">
        <v>8247</v>
      </c>
      <c r="J2628">
        <v>1395007200</v>
      </c>
      <c r="K2628">
        <v>1392021502</v>
      </c>
      <c r="L2628" t="b">
        <v>0</v>
      </c>
      <c r="M2628">
        <v>7</v>
      </c>
      <c r="N2628" t="b">
        <v>0</v>
      </c>
      <c r="O2628" t="s">
        <v>8278</v>
      </c>
      <c r="P2628" s="9">
        <f>IFERROR(F2628/M2628,"NULL")</f>
        <v>18.714285714285715</v>
      </c>
      <c r="Q2628" t="str">
        <f>LEFT(O2628,SEARCH("/",O2628,1)-1)</f>
        <v>music</v>
      </c>
      <c r="R2628" t="str">
        <f>RIGHT(O2628,LEN(O2628)-SEARCH("/",O2628,1))</f>
        <v>jazz</v>
      </c>
      <c r="S2628" s="17">
        <f>(((K2628/60)/60)/24)+DATE(1970,1,1)</f>
        <v>41680.359976851854</v>
      </c>
      <c r="T2628" s="15">
        <f>(((J2628/60)/60)/24)+DATE(1970,1,1)</f>
        <v>41714.916666666664</v>
      </c>
      <c r="U2628" t="b">
        <f>AND(L2628,N2628)</f>
        <v>0</v>
      </c>
    </row>
    <row r="2629" spans="1:21" ht="20" customHeight="1" x14ac:dyDescent="0.35">
      <c r="A2629" s="13">
        <f>F2629/E2629</f>
        <v>0.14536842105263159</v>
      </c>
      <c r="B2629">
        <v>932</v>
      </c>
      <c r="C2629" s="3" t="s">
        <v>933</v>
      </c>
      <c r="D2629" s="3" t="s">
        <v>5042</v>
      </c>
      <c r="E2629" s="5">
        <v>9500</v>
      </c>
      <c r="F2629" s="5">
        <v>1381</v>
      </c>
      <c r="G2629" t="s">
        <v>8221</v>
      </c>
      <c r="H2629" t="s">
        <v>8224</v>
      </c>
      <c r="I2629" t="s">
        <v>8246</v>
      </c>
      <c r="J2629">
        <v>1363990545</v>
      </c>
      <c r="K2629">
        <v>1360106145</v>
      </c>
      <c r="L2629" t="b">
        <v>0</v>
      </c>
      <c r="M2629">
        <v>30</v>
      </c>
      <c r="N2629" t="b">
        <v>0</v>
      </c>
      <c r="O2629" t="s">
        <v>8278</v>
      </c>
      <c r="P2629" s="9">
        <f>IFERROR(F2629/M2629,"NULL")</f>
        <v>46.033333333333331</v>
      </c>
      <c r="Q2629" t="str">
        <f>LEFT(O2629,SEARCH("/",O2629,1)-1)</f>
        <v>music</v>
      </c>
      <c r="R2629" t="str">
        <f>RIGHT(O2629,LEN(O2629)-SEARCH("/",O2629,1))</f>
        <v>jazz</v>
      </c>
      <c r="S2629" s="17">
        <f>(((K2629/60)/60)/24)+DATE(1970,1,1)</f>
        <v>41310.969270833331</v>
      </c>
      <c r="T2629" s="15">
        <f>(((J2629/60)/60)/24)+DATE(1970,1,1)</f>
        <v>41355.927604166667</v>
      </c>
      <c r="U2629" t="b">
        <f>AND(L2629,N2629)</f>
        <v>0</v>
      </c>
    </row>
    <row r="2630" spans="1:21" ht="20" customHeight="1" x14ac:dyDescent="0.35">
      <c r="A2630" s="13">
        <f>F2630/E2630</f>
        <v>0.06</v>
      </c>
      <c r="B2630">
        <v>933</v>
      </c>
      <c r="C2630" s="3" t="s">
        <v>934</v>
      </c>
      <c r="D2630" s="3" t="s">
        <v>5043</v>
      </c>
      <c r="E2630" s="5">
        <v>2000</v>
      </c>
      <c r="F2630" s="5">
        <v>120</v>
      </c>
      <c r="G2630" t="s">
        <v>8221</v>
      </c>
      <c r="H2630" t="s">
        <v>8224</v>
      </c>
      <c r="I2630" t="s">
        <v>8246</v>
      </c>
      <c r="J2630">
        <v>1399867409</v>
      </c>
      <c r="K2630">
        <v>1394683409</v>
      </c>
      <c r="L2630" t="b">
        <v>0</v>
      </c>
      <c r="M2630">
        <v>2</v>
      </c>
      <c r="N2630" t="b">
        <v>0</v>
      </c>
      <c r="O2630" t="s">
        <v>8278</v>
      </c>
      <c r="P2630" s="9">
        <f>IFERROR(F2630/M2630,"NULL")</f>
        <v>60</v>
      </c>
      <c r="Q2630" t="str">
        <f>LEFT(O2630,SEARCH("/",O2630,1)-1)</f>
        <v>music</v>
      </c>
      <c r="R2630" t="str">
        <f>RIGHT(O2630,LEN(O2630)-SEARCH("/",O2630,1))</f>
        <v>jazz</v>
      </c>
      <c r="S2630" s="17">
        <f>(((K2630/60)/60)/24)+DATE(1970,1,1)</f>
        <v>41711.169085648151</v>
      </c>
      <c r="T2630" s="15">
        <f>(((J2630/60)/60)/24)+DATE(1970,1,1)</f>
        <v>41771.169085648151</v>
      </c>
      <c r="U2630" t="b">
        <f>AND(L2630,N2630)</f>
        <v>0</v>
      </c>
    </row>
    <row r="2631" spans="1:21" ht="20" customHeight="1" x14ac:dyDescent="0.35">
      <c r="A2631" s="13">
        <f>F2631/E2631</f>
        <v>0.30399999999999999</v>
      </c>
      <c r="B2631">
        <v>934</v>
      </c>
      <c r="C2631" s="3" t="s">
        <v>935</v>
      </c>
      <c r="D2631" s="3" t="s">
        <v>5044</v>
      </c>
      <c r="E2631" s="5">
        <v>5000</v>
      </c>
      <c r="F2631" s="5">
        <v>1520</v>
      </c>
      <c r="G2631" t="s">
        <v>8221</v>
      </c>
      <c r="H2631" t="s">
        <v>8229</v>
      </c>
      <c r="I2631" t="s">
        <v>8251</v>
      </c>
      <c r="J2631">
        <v>1399183200</v>
      </c>
      <c r="K2631">
        <v>1396633284</v>
      </c>
      <c r="L2631" t="b">
        <v>0</v>
      </c>
      <c r="M2631">
        <v>30</v>
      </c>
      <c r="N2631" t="b">
        <v>0</v>
      </c>
      <c r="O2631" t="s">
        <v>8278</v>
      </c>
      <c r="P2631" s="9">
        <f>IFERROR(F2631/M2631,"NULL")</f>
        <v>50.666666666666664</v>
      </c>
      <c r="Q2631" t="str">
        <f>LEFT(O2631,SEARCH("/",O2631,1)-1)</f>
        <v>music</v>
      </c>
      <c r="R2631" t="str">
        <f>RIGHT(O2631,LEN(O2631)-SEARCH("/",O2631,1))</f>
        <v>jazz</v>
      </c>
      <c r="S2631" s="17">
        <f>(((K2631/60)/60)/24)+DATE(1970,1,1)</f>
        <v>41733.737083333333</v>
      </c>
      <c r="T2631" s="15">
        <f>(((J2631/60)/60)/24)+DATE(1970,1,1)</f>
        <v>41763.25</v>
      </c>
      <c r="U2631" t="b">
        <f>AND(L2631,N2631)</f>
        <v>0</v>
      </c>
    </row>
    <row r="2632" spans="1:21" ht="20" customHeight="1" x14ac:dyDescent="0.35">
      <c r="A2632" s="13">
        <f>F2632/E2632</f>
        <v>1.4285714285714285E-2</v>
      </c>
      <c r="B2632">
        <v>935</v>
      </c>
      <c r="C2632" s="3" t="s">
        <v>936</v>
      </c>
      <c r="D2632" s="3" t="s">
        <v>5045</v>
      </c>
      <c r="E2632" s="5">
        <v>3500</v>
      </c>
      <c r="F2632" s="5">
        <v>50</v>
      </c>
      <c r="G2632" t="s">
        <v>8221</v>
      </c>
      <c r="H2632" t="s">
        <v>8224</v>
      </c>
      <c r="I2632" t="s">
        <v>8246</v>
      </c>
      <c r="J2632">
        <v>1454054429</v>
      </c>
      <c r="K2632">
        <v>1451462429</v>
      </c>
      <c r="L2632" t="b">
        <v>0</v>
      </c>
      <c r="M2632">
        <v>2</v>
      </c>
      <c r="N2632" t="b">
        <v>0</v>
      </c>
      <c r="O2632" t="s">
        <v>8278</v>
      </c>
      <c r="P2632" s="9">
        <f>IFERROR(F2632/M2632,"NULL")</f>
        <v>25</v>
      </c>
      <c r="Q2632" t="str">
        <f>LEFT(O2632,SEARCH("/",O2632,1)-1)</f>
        <v>music</v>
      </c>
      <c r="R2632" t="str">
        <f>RIGHT(O2632,LEN(O2632)-SEARCH("/",O2632,1))</f>
        <v>jazz</v>
      </c>
      <c r="S2632" s="17">
        <f>(((K2632/60)/60)/24)+DATE(1970,1,1)</f>
        <v>42368.333668981482</v>
      </c>
      <c r="T2632" s="15">
        <f>(((J2632/60)/60)/24)+DATE(1970,1,1)</f>
        <v>42398.333668981482</v>
      </c>
      <c r="U2632" t="b">
        <f>AND(L2632,N2632)</f>
        <v>0</v>
      </c>
    </row>
    <row r="2633" spans="1:21" ht="20" customHeight="1" x14ac:dyDescent="0.35">
      <c r="A2633" s="13">
        <f>F2633/E2633</f>
        <v>0</v>
      </c>
      <c r="B2633">
        <v>936</v>
      </c>
      <c r="C2633" s="3" t="s">
        <v>937</v>
      </c>
      <c r="D2633" s="3" t="s">
        <v>5046</v>
      </c>
      <c r="E2633" s="5">
        <v>1400</v>
      </c>
      <c r="F2633" s="5">
        <v>0</v>
      </c>
      <c r="G2633" t="s">
        <v>8221</v>
      </c>
      <c r="H2633" t="s">
        <v>8224</v>
      </c>
      <c r="I2633" t="s">
        <v>8246</v>
      </c>
      <c r="J2633">
        <v>1326916800</v>
      </c>
      <c r="K2633">
        <v>1323131689</v>
      </c>
      <c r="L2633" t="b">
        <v>0</v>
      </c>
      <c r="M2633">
        <v>0</v>
      </c>
      <c r="N2633" t="b">
        <v>0</v>
      </c>
      <c r="O2633" t="s">
        <v>8278</v>
      </c>
      <c r="P2633" s="9" t="str">
        <f>IFERROR(F2633/M2633,"NULL")</f>
        <v>NULL</v>
      </c>
      <c r="Q2633" t="str">
        <f>LEFT(O2633,SEARCH("/",O2633,1)-1)</f>
        <v>music</v>
      </c>
      <c r="R2633" t="str">
        <f>RIGHT(O2633,LEN(O2633)-SEARCH("/",O2633,1))</f>
        <v>jazz</v>
      </c>
      <c r="S2633" s="17">
        <f>(((K2633/60)/60)/24)+DATE(1970,1,1)</f>
        <v>40883.024178240739</v>
      </c>
      <c r="T2633" s="15">
        <f>(((J2633/60)/60)/24)+DATE(1970,1,1)</f>
        <v>40926.833333333336</v>
      </c>
      <c r="U2633" t="b">
        <f>AND(L2633,N2633)</f>
        <v>0</v>
      </c>
    </row>
    <row r="2634" spans="1:21" ht="20" customHeight="1" x14ac:dyDescent="0.35">
      <c r="A2634" s="13">
        <f>F2634/E2634</f>
        <v>1.1428571428571429E-2</v>
      </c>
      <c r="B2634">
        <v>937</v>
      </c>
      <c r="C2634" s="3" t="s">
        <v>938</v>
      </c>
      <c r="D2634" s="3" t="s">
        <v>5047</v>
      </c>
      <c r="E2634" s="5">
        <v>3500</v>
      </c>
      <c r="F2634" s="5">
        <v>40</v>
      </c>
      <c r="G2634" t="s">
        <v>8221</v>
      </c>
      <c r="H2634" t="s">
        <v>8224</v>
      </c>
      <c r="I2634" t="s">
        <v>8246</v>
      </c>
      <c r="J2634">
        <v>1383509357</v>
      </c>
      <c r="K2634">
        <v>1380913757</v>
      </c>
      <c r="L2634" t="b">
        <v>0</v>
      </c>
      <c r="M2634">
        <v>2</v>
      </c>
      <c r="N2634" t="b">
        <v>0</v>
      </c>
      <c r="O2634" t="s">
        <v>8278</v>
      </c>
      <c r="P2634" s="9">
        <f>IFERROR(F2634/M2634,"NULL")</f>
        <v>20</v>
      </c>
      <c r="Q2634" t="str">
        <f>LEFT(O2634,SEARCH("/",O2634,1)-1)</f>
        <v>music</v>
      </c>
      <c r="R2634" t="str">
        <f>RIGHT(O2634,LEN(O2634)-SEARCH("/",O2634,1))</f>
        <v>jazz</v>
      </c>
      <c r="S2634" s="17">
        <f>(((K2634/60)/60)/24)+DATE(1970,1,1)</f>
        <v>41551.798113425924</v>
      </c>
      <c r="T2634" s="15">
        <f>(((J2634/60)/60)/24)+DATE(1970,1,1)</f>
        <v>41581.839780092596</v>
      </c>
      <c r="U2634" t="b">
        <f>AND(L2634,N2634)</f>
        <v>0</v>
      </c>
    </row>
    <row r="2635" spans="1:21" ht="20" customHeight="1" x14ac:dyDescent="0.35">
      <c r="A2635" s="13">
        <f>F2635/E2635</f>
        <v>3.5714285714285713E-3</v>
      </c>
      <c r="B2635">
        <v>938</v>
      </c>
      <c r="C2635" s="3" t="s">
        <v>939</v>
      </c>
      <c r="D2635" s="3" t="s">
        <v>5048</v>
      </c>
      <c r="E2635" s="5">
        <v>7000</v>
      </c>
      <c r="F2635" s="5">
        <v>25</v>
      </c>
      <c r="G2635" t="s">
        <v>8221</v>
      </c>
      <c r="H2635" t="s">
        <v>8224</v>
      </c>
      <c r="I2635" t="s">
        <v>8246</v>
      </c>
      <c r="J2635">
        <v>1346585448</v>
      </c>
      <c r="K2635">
        <v>1343993448</v>
      </c>
      <c r="L2635" t="b">
        <v>0</v>
      </c>
      <c r="M2635">
        <v>1</v>
      </c>
      <c r="N2635" t="b">
        <v>0</v>
      </c>
      <c r="O2635" t="s">
        <v>8278</v>
      </c>
      <c r="P2635" s="9">
        <f>IFERROR(F2635/M2635,"NULL")</f>
        <v>25</v>
      </c>
      <c r="Q2635" t="str">
        <f>LEFT(O2635,SEARCH("/",O2635,1)-1)</f>
        <v>music</v>
      </c>
      <c r="R2635" t="str">
        <f>RIGHT(O2635,LEN(O2635)-SEARCH("/",O2635,1))</f>
        <v>jazz</v>
      </c>
      <c r="S2635" s="17">
        <f>(((K2635/60)/60)/24)+DATE(1970,1,1)</f>
        <v>41124.479722222226</v>
      </c>
      <c r="T2635" s="15">
        <f>(((J2635/60)/60)/24)+DATE(1970,1,1)</f>
        <v>41154.479722222226</v>
      </c>
      <c r="U2635" t="b">
        <f>AND(L2635,N2635)</f>
        <v>0</v>
      </c>
    </row>
    <row r="2636" spans="1:21" ht="20" customHeight="1" x14ac:dyDescent="0.35">
      <c r="A2636" s="13">
        <f>F2636/E2636</f>
        <v>1.4545454545454545E-2</v>
      </c>
      <c r="B2636">
        <v>939</v>
      </c>
      <c r="C2636" s="3" t="s">
        <v>940</v>
      </c>
      <c r="D2636" s="3" t="s">
        <v>5049</v>
      </c>
      <c r="E2636" s="5">
        <v>2750</v>
      </c>
      <c r="F2636" s="5">
        <v>40</v>
      </c>
      <c r="G2636" t="s">
        <v>8221</v>
      </c>
      <c r="H2636" t="s">
        <v>8224</v>
      </c>
      <c r="I2636" t="s">
        <v>8246</v>
      </c>
      <c r="J2636">
        <v>1372622280</v>
      </c>
      <c r="K2636">
        <v>1369246738</v>
      </c>
      <c r="L2636" t="b">
        <v>0</v>
      </c>
      <c r="M2636">
        <v>2</v>
      </c>
      <c r="N2636" t="b">
        <v>0</v>
      </c>
      <c r="O2636" t="s">
        <v>8278</v>
      </c>
      <c r="P2636" s="9">
        <f>IFERROR(F2636/M2636,"NULL")</f>
        <v>20</v>
      </c>
      <c r="Q2636" t="str">
        <f>LEFT(O2636,SEARCH("/",O2636,1)-1)</f>
        <v>music</v>
      </c>
      <c r="R2636" t="str">
        <f>RIGHT(O2636,LEN(O2636)-SEARCH("/",O2636,1))</f>
        <v>jazz</v>
      </c>
      <c r="S2636" s="17">
        <f>(((K2636/60)/60)/24)+DATE(1970,1,1)</f>
        <v>41416.763171296298</v>
      </c>
      <c r="T2636" s="15">
        <f>(((J2636/60)/60)/24)+DATE(1970,1,1)</f>
        <v>41455.831944444442</v>
      </c>
      <c r="U2636" t="b">
        <f>AND(L2636,N2636)</f>
        <v>0</v>
      </c>
    </row>
    <row r="2637" spans="1:21" ht="20" customHeight="1" x14ac:dyDescent="0.35">
      <c r="A2637" s="13">
        <f>F2637/E2637</f>
        <v>0.17155555555555554</v>
      </c>
      <c r="B2637">
        <v>940</v>
      </c>
      <c r="C2637" s="3" t="s">
        <v>941</v>
      </c>
      <c r="D2637" s="3" t="s">
        <v>5050</v>
      </c>
      <c r="E2637" s="5">
        <v>9000</v>
      </c>
      <c r="F2637" s="5">
        <v>1544</v>
      </c>
      <c r="G2637" t="s">
        <v>8221</v>
      </c>
      <c r="H2637" t="s">
        <v>8224</v>
      </c>
      <c r="I2637" t="s">
        <v>8246</v>
      </c>
      <c r="J2637">
        <v>1439251926</v>
      </c>
      <c r="K2637">
        <v>1435363926</v>
      </c>
      <c r="L2637" t="b">
        <v>0</v>
      </c>
      <c r="M2637">
        <v>14</v>
      </c>
      <c r="N2637" t="b">
        <v>0</v>
      </c>
      <c r="O2637" t="s">
        <v>8273</v>
      </c>
      <c r="P2637" s="9">
        <f>IFERROR(F2637/M2637,"NULL")</f>
        <v>110.28571428571429</v>
      </c>
      <c r="Q2637" t="str">
        <f>LEFT(O2637,SEARCH("/",O2637,1)-1)</f>
        <v>technology</v>
      </c>
      <c r="R2637" t="str">
        <f>RIGHT(O2637,LEN(O2637)-SEARCH("/",O2637,1))</f>
        <v>wearables</v>
      </c>
      <c r="S2637" s="17">
        <f>(((K2637/60)/60)/24)+DATE(1970,1,1)</f>
        <v>42182.008402777778</v>
      </c>
      <c r="T2637" s="15">
        <f>(((J2637/60)/60)/24)+DATE(1970,1,1)</f>
        <v>42227.008402777778</v>
      </c>
      <c r="U2637" t="b">
        <f>AND(L2637,N2637)</f>
        <v>0</v>
      </c>
    </row>
    <row r="2638" spans="1:21" ht="20" customHeight="1" x14ac:dyDescent="0.35">
      <c r="A2638" s="13">
        <f>F2638/E2638</f>
        <v>2.3220000000000001E-2</v>
      </c>
      <c r="B2638">
        <v>941</v>
      </c>
      <c r="C2638" s="3" t="s">
        <v>942</v>
      </c>
      <c r="D2638" s="3" t="s">
        <v>5051</v>
      </c>
      <c r="E2638" s="5">
        <v>50000</v>
      </c>
      <c r="F2638" s="5">
        <v>1161</v>
      </c>
      <c r="G2638" t="s">
        <v>8221</v>
      </c>
      <c r="H2638" t="s">
        <v>8224</v>
      </c>
      <c r="I2638" t="s">
        <v>8246</v>
      </c>
      <c r="J2638">
        <v>1486693145</v>
      </c>
      <c r="K2638">
        <v>1484101145</v>
      </c>
      <c r="L2638" t="b">
        <v>0</v>
      </c>
      <c r="M2638">
        <v>31</v>
      </c>
      <c r="N2638" t="b">
        <v>0</v>
      </c>
      <c r="O2638" t="s">
        <v>8273</v>
      </c>
      <c r="P2638" s="9">
        <f>IFERROR(F2638/M2638,"NULL")</f>
        <v>37.451612903225808</v>
      </c>
      <c r="Q2638" t="str">
        <f>LEFT(O2638,SEARCH("/",O2638,1)-1)</f>
        <v>technology</v>
      </c>
      <c r="R2638" t="str">
        <f>RIGHT(O2638,LEN(O2638)-SEARCH("/",O2638,1))</f>
        <v>wearables</v>
      </c>
      <c r="S2638" s="17">
        <f>(((K2638/60)/60)/24)+DATE(1970,1,1)</f>
        <v>42746.096585648149</v>
      </c>
      <c r="T2638" s="15">
        <f>(((J2638/60)/60)/24)+DATE(1970,1,1)</f>
        <v>42776.096585648149</v>
      </c>
      <c r="U2638" t="b">
        <f>AND(L2638,N2638)</f>
        <v>0</v>
      </c>
    </row>
    <row r="2639" spans="1:21" ht="20" customHeight="1" x14ac:dyDescent="0.35">
      <c r="A2639" s="13">
        <f>F2639/E2639</f>
        <v>8.9066666666666669E-2</v>
      </c>
      <c r="B2639">
        <v>942</v>
      </c>
      <c r="C2639" s="3" t="s">
        <v>943</v>
      </c>
      <c r="D2639" s="3" t="s">
        <v>5052</v>
      </c>
      <c r="E2639" s="5">
        <v>7500</v>
      </c>
      <c r="F2639" s="5">
        <v>668</v>
      </c>
      <c r="G2639" t="s">
        <v>8221</v>
      </c>
      <c r="H2639" t="s">
        <v>8224</v>
      </c>
      <c r="I2639" t="s">
        <v>8246</v>
      </c>
      <c r="J2639">
        <v>1455826460</v>
      </c>
      <c r="K2639">
        <v>1452716060</v>
      </c>
      <c r="L2639" t="b">
        <v>0</v>
      </c>
      <c r="M2639">
        <v>16</v>
      </c>
      <c r="N2639" t="b">
        <v>0</v>
      </c>
      <c r="O2639" t="s">
        <v>8273</v>
      </c>
      <c r="P2639" s="9">
        <f>IFERROR(F2639/M2639,"NULL")</f>
        <v>41.75</v>
      </c>
      <c r="Q2639" t="str">
        <f>LEFT(O2639,SEARCH("/",O2639,1)-1)</f>
        <v>technology</v>
      </c>
      <c r="R2639" t="str">
        <f>RIGHT(O2639,LEN(O2639)-SEARCH("/",O2639,1))</f>
        <v>wearables</v>
      </c>
      <c r="S2639" s="17">
        <f>(((K2639/60)/60)/24)+DATE(1970,1,1)</f>
        <v>42382.843287037031</v>
      </c>
      <c r="T2639" s="15">
        <f>(((J2639/60)/60)/24)+DATE(1970,1,1)</f>
        <v>42418.843287037031</v>
      </c>
      <c r="U2639" t="b">
        <f>AND(L2639,N2639)</f>
        <v>0</v>
      </c>
    </row>
    <row r="2640" spans="1:21" ht="20" customHeight="1" x14ac:dyDescent="0.35">
      <c r="A2640" s="13">
        <f>F2640/E2640</f>
        <v>9.633333333333334E-2</v>
      </c>
      <c r="B2640">
        <v>943</v>
      </c>
      <c r="C2640" s="3" t="s">
        <v>944</v>
      </c>
      <c r="D2640" s="3" t="s">
        <v>5053</v>
      </c>
      <c r="E2640" s="5">
        <v>3000</v>
      </c>
      <c r="F2640" s="5">
        <v>289</v>
      </c>
      <c r="G2640" t="s">
        <v>8221</v>
      </c>
      <c r="H2640" t="s">
        <v>8224</v>
      </c>
      <c r="I2640" t="s">
        <v>8246</v>
      </c>
      <c r="J2640">
        <v>1480438905</v>
      </c>
      <c r="K2640">
        <v>1477843305</v>
      </c>
      <c r="L2640" t="b">
        <v>0</v>
      </c>
      <c r="M2640">
        <v>12</v>
      </c>
      <c r="N2640" t="b">
        <v>0</v>
      </c>
      <c r="O2640" t="s">
        <v>8273</v>
      </c>
      <c r="P2640" s="9">
        <f>IFERROR(F2640/M2640,"NULL")</f>
        <v>24.083333333333332</v>
      </c>
      <c r="Q2640" t="str">
        <f>LEFT(O2640,SEARCH("/",O2640,1)-1)</f>
        <v>technology</v>
      </c>
      <c r="R2640" t="str">
        <f>RIGHT(O2640,LEN(O2640)-SEARCH("/",O2640,1))</f>
        <v>wearables</v>
      </c>
      <c r="S2640" s="17">
        <f>(((K2640/60)/60)/24)+DATE(1970,1,1)</f>
        <v>42673.66788194445</v>
      </c>
      <c r="T2640" s="15">
        <f>(((J2640/60)/60)/24)+DATE(1970,1,1)</f>
        <v>42703.709548611107</v>
      </c>
      <c r="U2640" t="b">
        <f>AND(L2640,N2640)</f>
        <v>0</v>
      </c>
    </row>
    <row r="2641" spans="1:21" ht="20" customHeight="1" x14ac:dyDescent="0.35">
      <c r="A2641" s="13">
        <f>F2641/E2641</f>
        <v>0.13325999999999999</v>
      </c>
      <c r="B2641">
        <v>944</v>
      </c>
      <c r="C2641" s="3" t="s">
        <v>945</v>
      </c>
      <c r="D2641" s="3" t="s">
        <v>5054</v>
      </c>
      <c r="E2641" s="5">
        <v>50000</v>
      </c>
      <c r="F2641" s="5">
        <v>6663</v>
      </c>
      <c r="G2641" t="s">
        <v>8221</v>
      </c>
      <c r="H2641" t="s">
        <v>8224</v>
      </c>
      <c r="I2641" t="s">
        <v>8246</v>
      </c>
      <c r="J2641">
        <v>1460988000</v>
      </c>
      <c r="K2641">
        <v>1458050450</v>
      </c>
      <c r="L2641" t="b">
        <v>0</v>
      </c>
      <c r="M2641">
        <v>96</v>
      </c>
      <c r="N2641" t="b">
        <v>0</v>
      </c>
      <c r="O2641" t="s">
        <v>8273</v>
      </c>
      <c r="P2641" s="9">
        <f>IFERROR(F2641/M2641,"NULL")</f>
        <v>69.40625</v>
      </c>
      <c r="Q2641" t="str">
        <f>LEFT(O2641,SEARCH("/",O2641,1)-1)</f>
        <v>technology</v>
      </c>
      <c r="R2641" t="str">
        <f>RIGHT(O2641,LEN(O2641)-SEARCH("/",O2641,1))</f>
        <v>wearables</v>
      </c>
      <c r="S2641" s="17">
        <f>(((K2641/60)/60)/24)+DATE(1970,1,1)</f>
        <v>42444.583912037036</v>
      </c>
      <c r="T2641" s="15">
        <f>(((J2641/60)/60)/24)+DATE(1970,1,1)</f>
        <v>42478.583333333328</v>
      </c>
      <c r="U2641" t="b">
        <f>AND(L2641,N2641)</f>
        <v>0</v>
      </c>
    </row>
    <row r="2642" spans="1:21" ht="20" customHeight="1" x14ac:dyDescent="0.35">
      <c r="A2642" s="13">
        <f>F2642/E2642</f>
        <v>2.4840000000000001E-2</v>
      </c>
      <c r="B2642">
        <v>945</v>
      </c>
      <c r="C2642" s="3" t="s">
        <v>946</v>
      </c>
      <c r="D2642" s="3" t="s">
        <v>5055</v>
      </c>
      <c r="E2642" s="5">
        <v>100000</v>
      </c>
      <c r="F2642" s="5">
        <v>2484</v>
      </c>
      <c r="G2642" t="s">
        <v>8221</v>
      </c>
      <c r="H2642" t="s">
        <v>8230</v>
      </c>
      <c r="I2642" t="s">
        <v>8249</v>
      </c>
      <c r="J2642">
        <v>1487462340</v>
      </c>
      <c r="K2642">
        <v>1482958626</v>
      </c>
      <c r="L2642" t="b">
        <v>0</v>
      </c>
      <c r="M2642">
        <v>16</v>
      </c>
      <c r="N2642" t="b">
        <v>0</v>
      </c>
      <c r="O2642" t="s">
        <v>8273</v>
      </c>
      <c r="P2642" s="9">
        <f>IFERROR(F2642/M2642,"NULL")</f>
        <v>155.25</v>
      </c>
      <c r="Q2642" t="str">
        <f>LEFT(O2642,SEARCH("/",O2642,1)-1)</f>
        <v>technology</v>
      </c>
      <c r="R2642" t="str">
        <f>RIGHT(O2642,LEN(O2642)-SEARCH("/",O2642,1))</f>
        <v>wearables</v>
      </c>
      <c r="S2642" s="17">
        <f>(((K2642/60)/60)/24)+DATE(1970,1,1)</f>
        <v>42732.872986111113</v>
      </c>
      <c r="T2642" s="15">
        <f>(((J2642/60)/60)/24)+DATE(1970,1,1)</f>
        <v>42784.999305555553</v>
      </c>
      <c r="U2642" t="b">
        <f>AND(L2642,N2642)</f>
        <v>0</v>
      </c>
    </row>
    <row r="2643" spans="1:21" ht="20" customHeight="1" x14ac:dyDescent="0.35">
      <c r="A2643" s="13">
        <f>F2643/E2643</f>
        <v>1.9066666666666666E-2</v>
      </c>
      <c r="B2643">
        <v>946</v>
      </c>
      <c r="C2643" s="3" t="s">
        <v>947</v>
      </c>
      <c r="D2643" s="3" t="s">
        <v>5056</v>
      </c>
      <c r="E2643" s="5">
        <v>15000</v>
      </c>
      <c r="F2643" s="5">
        <v>286</v>
      </c>
      <c r="G2643" t="s">
        <v>8221</v>
      </c>
      <c r="H2643" t="s">
        <v>8224</v>
      </c>
      <c r="I2643" t="s">
        <v>8246</v>
      </c>
      <c r="J2643">
        <v>1473444048</v>
      </c>
      <c r="K2643">
        <v>1470852048</v>
      </c>
      <c r="L2643" t="b">
        <v>0</v>
      </c>
      <c r="M2643">
        <v>5</v>
      </c>
      <c r="N2643" t="b">
        <v>0</v>
      </c>
      <c r="O2643" t="s">
        <v>8273</v>
      </c>
      <c r="P2643" s="9">
        <f>IFERROR(F2643/M2643,"NULL")</f>
        <v>57.2</v>
      </c>
      <c r="Q2643" t="str">
        <f>LEFT(O2643,SEARCH("/",O2643,1)-1)</f>
        <v>technology</v>
      </c>
      <c r="R2643" t="str">
        <f>RIGHT(O2643,LEN(O2643)-SEARCH("/",O2643,1))</f>
        <v>wearables</v>
      </c>
      <c r="S2643" s="17">
        <f>(((K2643/60)/60)/24)+DATE(1970,1,1)</f>
        <v>42592.750555555554</v>
      </c>
      <c r="T2643" s="15">
        <f>(((J2643/60)/60)/24)+DATE(1970,1,1)</f>
        <v>42622.750555555554</v>
      </c>
      <c r="U2643" t="b">
        <f>AND(L2643,N2643)</f>
        <v>0</v>
      </c>
    </row>
    <row r="2644" spans="1:21" ht="20" customHeight="1" x14ac:dyDescent="0.35">
      <c r="A2644" s="13">
        <f>F2644/E2644</f>
        <v>0</v>
      </c>
      <c r="B2644">
        <v>947</v>
      </c>
      <c r="C2644" s="3" t="s">
        <v>948</v>
      </c>
      <c r="D2644" s="3" t="s">
        <v>5057</v>
      </c>
      <c r="E2644" s="5">
        <v>850</v>
      </c>
      <c r="F2644" s="5">
        <v>0</v>
      </c>
      <c r="G2644" t="s">
        <v>8221</v>
      </c>
      <c r="H2644" t="s">
        <v>8224</v>
      </c>
      <c r="I2644" t="s">
        <v>8246</v>
      </c>
      <c r="J2644">
        <v>1467312306</v>
      </c>
      <c r="K2644">
        <v>1462128306</v>
      </c>
      <c r="L2644" t="b">
        <v>0</v>
      </c>
      <c r="M2644">
        <v>0</v>
      </c>
      <c r="N2644" t="b">
        <v>0</v>
      </c>
      <c r="O2644" t="s">
        <v>8273</v>
      </c>
      <c r="P2644" s="9" t="str">
        <f>IFERROR(F2644/M2644,"NULL")</f>
        <v>NULL</v>
      </c>
      <c r="Q2644" t="str">
        <f>LEFT(O2644,SEARCH("/",O2644,1)-1)</f>
        <v>technology</v>
      </c>
      <c r="R2644" t="str">
        <f>RIGHT(O2644,LEN(O2644)-SEARCH("/",O2644,1))</f>
        <v>wearables</v>
      </c>
      <c r="S2644" s="17">
        <f>(((K2644/60)/60)/24)+DATE(1970,1,1)</f>
        <v>42491.781319444446</v>
      </c>
      <c r="T2644" s="15">
        <f>(((J2644/60)/60)/24)+DATE(1970,1,1)</f>
        <v>42551.781319444446</v>
      </c>
      <c r="U2644" t="b">
        <f>AND(L2644,N2644)</f>
        <v>0</v>
      </c>
    </row>
    <row r="2645" spans="1:21" ht="20" customHeight="1" x14ac:dyDescent="0.35">
      <c r="A2645" s="13">
        <f>F2645/E2645</f>
        <v>0.12</v>
      </c>
      <c r="B2645">
        <v>948</v>
      </c>
      <c r="C2645" s="3" t="s">
        <v>949</v>
      </c>
      <c r="D2645" s="3" t="s">
        <v>5058</v>
      </c>
      <c r="E2645" s="5">
        <v>4000</v>
      </c>
      <c r="F2645" s="5">
        <v>480</v>
      </c>
      <c r="G2645" t="s">
        <v>8221</v>
      </c>
      <c r="H2645" t="s">
        <v>8233</v>
      </c>
      <c r="I2645" t="s">
        <v>8249</v>
      </c>
      <c r="J2645">
        <v>1457812364</v>
      </c>
      <c r="K2645">
        <v>1455220364</v>
      </c>
      <c r="L2645" t="b">
        <v>0</v>
      </c>
      <c r="M2645">
        <v>8</v>
      </c>
      <c r="N2645" t="b">
        <v>0</v>
      </c>
      <c r="O2645" t="s">
        <v>8273</v>
      </c>
      <c r="P2645" s="9">
        <f>IFERROR(F2645/M2645,"NULL")</f>
        <v>60</v>
      </c>
      <c r="Q2645" t="str">
        <f>LEFT(O2645,SEARCH("/",O2645,1)-1)</f>
        <v>technology</v>
      </c>
      <c r="R2645" t="str">
        <f>RIGHT(O2645,LEN(O2645)-SEARCH("/",O2645,1))</f>
        <v>wearables</v>
      </c>
      <c r="S2645" s="17">
        <f>(((K2645/60)/60)/24)+DATE(1970,1,1)</f>
        <v>42411.828287037039</v>
      </c>
      <c r="T2645" s="15">
        <f>(((J2645/60)/60)/24)+DATE(1970,1,1)</f>
        <v>42441.828287037039</v>
      </c>
      <c r="U2645" t="b">
        <f>AND(L2645,N2645)</f>
        <v>0</v>
      </c>
    </row>
    <row r="2646" spans="1:21" ht="20" customHeight="1" x14ac:dyDescent="0.35">
      <c r="A2646" s="13">
        <f>F2646/E2646</f>
        <v>1.3650000000000001E-2</v>
      </c>
      <c r="B2646">
        <v>949</v>
      </c>
      <c r="C2646" s="3" t="s">
        <v>950</v>
      </c>
      <c r="D2646" s="3" t="s">
        <v>5059</v>
      </c>
      <c r="E2646" s="5">
        <v>20000</v>
      </c>
      <c r="F2646" s="5">
        <v>273</v>
      </c>
      <c r="G2646" t="s">
        <v>8221</v>
      </c>
      <c r="H2646" t="s">
        <v>8236</v>
      </c>
      <c r="I2646" t="s">
        <v>8249</v>
      </c>
      <c r="J2646">
        <v>1456016576</v>
      </c>
      <c r="K2646">
        <v>1450832576</v>
      </c>
      <c r="L2646" t="b">
        <v>0</v>
      </c>
      <c r="M2646">
        <v>7</v>
      </c>
      <c r="N2646" t="b">
        <v>0</v>
      </c>
      <c r="O2646" t="s">
        <v>8273</v>
      </c>
      <c r="P2646" s="9">
        <f>IFERROR(F2646/M2646,"NULL")</f>
        <v>39</v>
      </c>
      <c r="Q2646" t="str">
        <f>LEFT(O2646,SEARCH("/",O2646,1)-1)</f>
        <v>technology</v>
      </c>
      <c r="R2646" t="str">
        <f>RIGHT(O2646,LEN(O2646)-SEARCH("/",O2646,1))</f>
        <v>wearables</v>
      </c>
      <c r="S2646" s="17">
        <f>(((K2646/60)/60)/24)+DATE(1970,1,1)</f>
        <v>42361.043703703705</v>
      </c>
      <c r="T2646" s="15">
        <f>(((J2646/60)/60)/24)+DATE(1970,1,1)</f>
        <v>42421.043703703705</v>
      </c>
      <c r="U2646" t="b">
        <f>AND(L2646,N2646)</f>
        <v>0</v>
      </c>
    </row>
    <row r="2647" spans="1:21" ht="20" customHeight="1" x14ac:dyDescent="0.35">
      <c r="A2647" s="13">
        <f>F2647/E2647</f>
        <v>0.28039999999999998</v>
      </c>
      <c r="B2647">
        <v>950</v>
      </c>
      <c r="C2647" s="3" t="s">
        <v>951</v>
      </c>
      <c r="D2647" s="3" t="s">
        <v>5060</v>
      </c>
      <c r="E2647" s="5">
        <v>5000</v>
      </c>
      <c r="F2647" s="5">
        <v>1402</v>
      </c>
      <c r="G2647" t="s">
        <v>8221</v>
      </c>
      <c r="H2647" t="s">
        <v>8229</v>
      </c>
      <c r="I2647" t="s">
        <v>8251</v>
      </c>
      <c r="J2647">
        <v>1453053661</v>
      </c>
      <c r="K2647">
        <v>1450461661</v>
      </c>
      <c r="L2647" t="b">
        <v>0</v>
      </c>
      <c r="M2647">
        <v>24</v>
      </c>
      <c r="N2647" t="b">
        <v>0</v>
      </c>
      <c r="O2647" t="s">
        <v>8273</v>
      </c>
      <c r="P2647" s="9">
        <f>IFERROR(F2647/M2647,"NULL")</f>
        <v>58.416666666666664</v>
      </c>
      <c r="Q2647" t="str">
        <f>LEFT(O2647,SEARCH("/",O2647,1)-1)</f>
        <v>technology</v>
      </c>
      <c r="R2647" t="str">
        <f>RIGHT(O2647,LEN(O2647)-SEARCH("/",O2647,1))</f>
        <v>wearables</v>
      </c>
      <c r="S2647" s="17">
        <f>(((K2647/60)/60)/24)+DATE(1970,1,1)</f>
        <v>42356.750706018516</v>
      </c>
      <c r="T2647" s="15">
        <f>(((J2647/60)/60)/24)+DATE(1970,1,1)</f>
        <v>42386.750706018516</v>
      </c>
      <c r="U2647" t="b">
        <f>AND(L2647,N2647)</f>
        <v>0</v>
      </c>
    </row>
    <row r="2648" spans="1:21" ht="20" customHeight="1" x14ac:dyDescent="0.35">
      <c r="A2648" s="13">
        <f>F2648/E2648</f>
        <v>0.38390000000000002</v>
      </c>
      <c r="B2648">
        <v>951</v>
      </c>
      <c r="C2648" s="3" t="s">
        <v>952</v>
      </c>
      <c r="D2648" s="3" t="s">
        <v>5061</v>
      </c>
      <c r="E2648" s="5">
        <v>50000</v>
      </c>
      <c r="F2648" s="5">
        <v>19195</v>
      </c>
      <c r="G2648" t="s">
        <v>8221</v>
      </c>
      <c r="H2648" t="s">
        <v>8224</v>
      </c>
      <c r="I2648" t="s">
        <v>8246</v>
      </c>
      <c r="J2648">
        <v>1465054872</v>
      </c>
      <c r="K2648">
        <v>1461166872</v>
      </c>
      <c r="L2648" t="b">
        <v>0</v>
      </c>
      <c r="M2648">
        <v>121</v>
      </c>
      <c r="N2648" t="b">
        <v>0</v>
      </c>
      <c r="O2648" t="s">
        <v>8273</v>
      </c>
      <c r="P2648" s="9">
        <f>IFERROR(F2648/M2648,"NULL")</f>
        <v>158.63636363636363</v>
      </c>
      <c r="Q2648" t="str">
        <f>LEFT(O2648,SEARCH("/",O2648,1)-1)</f>
        <v>technology</v>
      </c>
      <c r="R2648" t="str">
        <f>RIGHT(O2648,LEN(O2648)-SEARCH("/",O2648,1))</f>
        <v>wearables</v>
      </c>
      <c r="S2648" s="17">
        <f>(((K2648/60)/60)/24)+DATE(1970,1,1)</f>
        <v>42480.653611111105</v>
      </c>
      <c r="T2648" s="15">
        <f>(((J2648/60)/60)/24)+DATE(1970,1,1)</f>
        <v>42525.653611111105</v>
      </c>
      <c r="U2648" t="b">
        <f>AND(L2648,N2648)</f>
        <v>0</v>
      </c>
    </row>
    <row r="2649" spans="1:21" ht="20" customHeight="1" x14ac:dyDescent="0.35">
      <c r="A2649" s="13">
        <f>F2649/E2649</f>
        <v>0.39942857142857141</v>
      </c>
      <c r="B2649">
        <v>952</v>
      </c>
      <c r="C2649" s="3" t="s">
        <v>953</v>
      </c>
      <c r="D2649" s="3" t="s">
        <v>5062</v>
      </c>
      <c r="E2649" s="5">
        <v>49000</v>
      </c>
      <c r="F2649" s="5">
        <v>19572</v>
      </c>
      <c r="G2649" t="s">
        <v>8221</v>
      </c>
      <c r="H2649" t="s">
        <v>8224</v>
      </c>
      <c r="I2649" t="s">
        <v>8246</v>
      </c>
      <c r="J2649">
        <v>1479483812</v>
      </c>
      <c r="K2649">
        <v>1476888212</v>
      </c>
      <c r="L2649" t="b">
        <v>0</v>
      </c>
      <c r="M2649">
        <v>196</v>
      </c>
      <c r="N2649" t="b">
        <v>0</v>
      </c>
      <c r="O2649" t="s">
        <v>8273</v>
      </c>
      <c r="P2649" s="9">
        <f>IFERROR(F2649/M2649,"NULL")</f>
        <v>99.857142857142861</v>
      </c>
      <c r="Q2649" t="str">
        <f>LEFT(O2649,SEARCH("/",O2649,1)-1)</f>
        <v>technology</v>
      </c>
      <c r="R2649" t="str">
        <f>RIGHT(O2649,LEN(O2649)-SEARCH("/",O2649,1))</f>
        <v>wearables</v>
      </c>
      <c r="S2649" s="17">
        <f>(((K2649/60)/60)/24)+DATE(1970,1,1)</f>
        <v>42662.613564814819</v>
      </c>
      <c r="T2649" s="15">
        <f>(((J2649/60)/60)/24)+DATE(1970,1,1)</f>
        <v>42692.655231481483</v>
      </c>
      <c r="U2649" t="b">
        <f>AND(L2649,N2649)</f>
        <v>0</v>
      </c>
    </row>
    <row r="2650" spans="1:21" ht="20" customHeight="1" x14ac:dyDescent="0.35">
      <c r="A2650" s="13">
        <f>F2650/E2650</f>
        <v>8.3999999999999995E-3</v>
      </c>
      <c r="B2650">
        <v>953</v>
      </c>
      <c r="C2650" s="3" t="s">
        <v>954</v>
      </c>
      <c r="D2650" s="3" t="s">
        <v>5063</v>
      </c>
      <c r="E2650" s="5">
        <v>15000</v>
      </c>
      <c r="F2650" s="5">
        <v>126</v>
      </c>
      <c r="G2650" t="s">
        <v>8221</v>
      </c>
      <c r="H2650" t="s">
        <v>8224</v>
      </c>
      <c r="I2650" t="s">
        <v>8246</v>
      </c>
      <c r="J2650">
        <v>1422158199</v>
      </c>
      <c r="K2650">
        <v>1419566199</v>
      </c>
      <c r="L2650" t="b">
        <v>0</v>
      </c>
      <c r="M2650">
        <v>5</v>
      </c>
      <c r="N2650" t="b">
        <v>0</v>
      </c>
      <c r="O2650" t="s">
        <v>8273</v>
      </c>
      <c r="P2650" s="9">
        <f>IFERROR(F2650/M2650,"NULL")</f>
        <v>25.2</v>
      </c>
      <c r="Q2650" t="str">
        <f>LEFT(O2650,SEARCH("/",O2650,1)-1)</f>
        <v>technology</v>
      </c>
      <c r="R2650" t="str">
        <f>RIGHT(O2650,LEN(O2650)-SEARCH("/",O2650,1))</f>
        <v>wearables</v>
      </c>
      <c r="S2650" s="17">
        <f>(((K2650/60)/60)/24)+DATE(1970,1,1)</f>
        <v>41999.164340277777</v>
      </c>
      <c r="T2650" s="15">
        <f>(((J2650/60)/60)/24)+DATE(1970,1,1)</f>
        <v>42029.164340277777</v>
      </c>
      <c r="U2650" t="b">
        <f>AND(L2650,N2650)</f>
        <v>0</v>
      </c>
    </row>
    <row r="2651" spans="1:21" ht="20" customHeight="1" x14ac:dyDescent="0.35">
      <c r="A2651" s="13">
        <f>F2651/E2651</f>
        <v>0.43406666666666666</v>
      </c>
      <c r="B2651">
        <v>954</v>
      </c>
      <c r="C2651" s="3" t="s">
        <v>955</v>
      </c>
      <c r="D2651" s="3" t="s">
        <v>5064</v>
      </c>
      <c r="E2651" s="5">
        <v>15000</v>
      </c>
      <c r="F2651" s="5">
        <v>6511</v>
      </c>
      <c r="G2651" t="s">
        <v>8221</v>
      </c>
      <c r="H2651" t="s">
        <v>8224</v>
      </c>
      <c r="I2651" t="s">
        <v>8246</v>
      </c>
      <c r="J2651">
        <v>1440100839</v>
      </c>
      <c r="K2651">
        <v>1436472039</v>
      </c>
      <c r="L2651" t="b">
        <v>0</v>
      </c>
      <c r="M2651">
        <v>73</v>
      </c>
      <c r="N2651" t="b">
        <v>0</v>
      </c>
      <c r="O2651" t="s">
        <v>8273</v>
      </c>
      <c r="P2651" s="9">
        <f>IFERROR(F2651/M2651,"NULL")</f>
        <v>89.191780821917803</v>
      </c>
      <c r="Q2651" t="str">
        <f>LEFT(O2651,SEARCH("/",O2651,1)-1)</f>
        <v>technology</v>
      </c>
      <c r="R2651" t="str">
        <f>RIGHT(O2651,LEN(O2651)-SEARCH("/",O2651,1))</f>
        <v>wearables</v>
      </c>
      <c r="S2651" s="17">
        <f>(((K2651/60)/60)/24)+DATE(1970,1,1)</f>
        <v>42194.833784722221</v>
      </c>
      <c r="T2651" s="15">
        <f>(((J2651/60)/60)/24)+DATE(1970,1,1)</f>
        <v>42236.833784722221</v>
      </c>
      <c r="U2651" t="b">
        <f>AND(L2651,N2651)</f>
        <v>0</v>
      </c>
    </row>
    <row r="2652" spans="1:21" ht="20" customHeight="1" x14ac:dyDescent="0.35">
      <c r="A2652" s="13">
        <f>F2652/E2652</f>
        <v>5.6613333333333335E-2</v>
      </c>
      <c r="B2652">
        <v>955</v>
      </c>
      <c r="C2652" s="3" t="s">
        <v>956</v>
      </c>
      <c r="D2652" s="3" t="s">
        <v>5065</v>
      </c>
      <c r="E2652" s="5">
        <v>300000</v>
      </c>
      <c r="F2652" s="5">
        <v>16984</v>
      </c>
      <c r="G2652" t="s">
        <v>8221</v>
      </c>
      <c r="H2652" t="s">
        <v>8224</v>
      </c>
      <c r="I2652" t="s">
        <v>8246</v>
      </c>
      <c r="J2652">
        <v>1473750300</v>
      </c>
      <c r="K2652">
        <v>1470294300</v>
      </c>
      <c r="L2652" t="b">
        <v>0</v>
      </c>
      <c r="M2652">
        <v>93</v>
      </c>
      <c r="N2652" t="b">
        <v>0</v>
      </c>
      <c r="O2652" t="s">
        <v>8273</v>
      </c>
      <c r="P2652" s="9">
        <f>IFERROR(F2652/M2652,"NULL")</f>
        <v>182.6236559139785</v>
      </c>
      <c r="Q2652" t="str">
        <f>LEFT(O2652,SEARCH("/",O2652,1)-1)</f>
        <v>technology</v>
      </c>
      <c r="R2652" t="str">
        <f>RIGHT(O2652,LEN(O2652)-SEARCH("/",O2652,1))</f>
        <v>wearables</v>
      </c>
      <c r="S2652" s="17">
        <f>(((K2652/60)/60)/24)+DATE(1970,1,1)</f>
        <v>42586.295138888891</v>
      </c>
      <c r="T2652" s="15">
        <f>(((J2652/60)/60)/24)+DATE(1970,1,1)</f>
        <v>42626.295138888891</v>
      </c>
      <c r="U2652" t="b">
        <f>AND(L2652,N2652)</f>
        <v>0</v>
      </c>
    </row>
    <row r="2653" spans="1:21" ht="20" customHeight="1" x14ac:dyDescent="0.35">
      <c r="A2653" s="13">
        <f>F2653/E2653</f>
        <v>1.7219999999999999E-2</v>
      </c>
      <c r="B2653">
        <v>956</v>
      </c>
      <c r="C2653" s="3" t="s">
        <v>957</v>
      </c>
      <c r="D2653" s="3" t="s">
        <v>5066</v>
      </c>
      <c r="E2653" s="5">
        <v>50000</v>
      </c>
      <c r="F2653" s="5">
        <v>861</v>
      </c>
      <c r="G2653" t="s">
        <v>8221</v>
      </c>
      <c r="H2653" t="s">
        <v>8224</v>
      </c>
      <c r="I2653" t="s">
        <v>8246</v>
      </c>
      <c r="J2653">
        <v>1430081759</v>
      </c>
      <c r="K2653">
        <v>1424901359</v>
      </c>
      <c r="L2653" t="b">
        <v>0</v>
      </c>
      <c r="M2653">
        <v>17</v>
      </c>
      <c r="N2653" t="b">
        <v>0</v>
      </c>
      <c r="O2653" t="s">
        <v>8273</v>
      </c>
      <c r="P2653" s="9">
        <f>IFERROR(F2653/M2653,"NULL")</f>
        <v>50.647058823529413</v>
      </c>
      <c r="Q2653" t="str">
        <f>LEFT(O2653,SEARCH("/",O2653,1)-1)</f>
        <v>technology</v>
      </c>
      <c r="R2653" t="str">
        <f>RIGHT(O2653,LEN(O2653)-SEARCH("/",O2653,1))</f>
        <v>wearables</v>
      </c>
      <c r="S2653" s="17">
        <f>(((K2653/60)/60)/24)+DATE(1970,1,1)</f>
        <v>42060.913877314815</v>
      </c>
      <c r="T2653" s="15">
        <f>(((J2653/60)/60)/24)+DATE(1970,1,1)</f>
        <v>42120.872210648144</v>
      </c>
      <c r="U2653" t="b">
        <f>AND(L2653,N2653)</f>
        <v>0</v>
      </c>
    </row>
    <row r="2654" spans="1:21" ht="20" customHeight="1" x14ac:dyDescent="0.35">
      <c r="A2654" s="13">
        <f>F2654/E2654</f>
        <v>1.9416666666666665E-2</v>
      </c>
      <c r="B2654">
        <v>957</v>
      </c>
      <c r="C2654" s="3" t="s">
        <v>958</v>
      </c>
      <c r="D2654" s="3" t="s">
        <v>5067</v>
      </c>
      <c r="E2654" s="5">
        <v>12000</v>
      </c>
      <c r="F2654" s="5">
        <v>233</v>
      </c>
      <c r="G2654" t="s">
        <v>8221</v>
      </c>
      <c r="H2654" t="s">
        <v>8224</v>
      </c>
      <c r="I2654" t="s">
        <v>8246</v>
      </c>
      <c r="J2654">
        <v>1479392133</v>
      </c>
      <c r="K2654">
        <v>1476710133</v>
      </c>
      <c r="L2654" t="b">
        <v>0</v>
      </c>
      <c r="M2654">
        <v>7</v>
      </c>
      <c r="N2654" t="b">
        <v>0</v>
      </c>
      <c r="O2654" t="s">
        <v>8273</v>
      </c>
      <c r="P2654" s="9">
        <f>IFERROR(F2654/M2654,"NULL")</f>
        <v>33.285714285714285</v>
      </c>
      <c r="Q2654" t="str">
        <f>LEFT(O2654,SEARCH("/",O2654,1)-1)</f>
        <v>technology</v>
      </c>
      <c r="R2654" t="str">
        <f>RIGHT(O2654,LEN(O2654)-SEARCH("/",O2654,1))</f>
        <v>wearables</v>
      </c>
      <c r="S2654" s="17">
        <f>(((K2654/60)/60)/24)+DATE(1970,1,1)</f>
        <v>42660.552465277782</v>
      </c>
      <c r="T2654" s="15">
        <f>(((J2654/60)/60)/24)+DATE(1970,1,1)</f>
        <v>42691.594131944439</v>
      </c>
      <c r="U2654" t="b">
        <f>AND(L2654,N2654)</f>
        <v>0</v>
      </c>
    </row>
    <row r="2655" spans="1:21" ht="20" customHeight="1" x14ac:dyDescent="0.35">
      <c r="A2655" s="13">
        <f>F2655/E2655</f>
        <v>0.11328275684711328</v>
      </c>
      <c r="B2655">
        <v>958</v>
      </c>
      <c r="C2655" s="3" t="s">
        <v>959</v>
      </c>
      <c r="D2655" s="3" t="s">
        <v>5068</v>
      </c>
      <c r="E2655" s="5">
        <v>7777</v>
      </c>
      <c r="F2655" s="5">
        <v>881</v>
      </c>
      <c r="G2655" t="s">
        <v>8221</v>
      </c>
      <c r="H2655" t="s">
        <v>8224</v>
      </c>
      <c r="I2655" t="s">
        <v>8246</v>
      </c>
      <c r="J2655">
        <v>1428641940</v>
      </c>
      <c r="K2655">
        <v>1426792563</v>
      </c>
      <c r="L2655" t="b">
        <v>0</v>
      </c>
      <c r="M2655">
        <v>17</v>
      </c>
      <c r="N2655" t="b">
        <v>0</v>
      </c>
      <c r="O2655" t="s">
        <v>8273</v>
      </c>
      <c r="P2655" s="9">
        <f>IFERROR(F2655/M2655,"NULL")</f>
        <v>51.823529411764703</v>
      </c>
      <c r="Q2655" t="str">
        <f>LEFT(O2655,SEARCH("/",O2655,1)-1)</f>
        <v>technology</v>
      </c>
      <c r="R2655" t="str">
        <f>RIGHT(O2655,LEN(O2655)-SEARCH("/",O2655,1))</f>
        <v>wearables</v>
      </c>
      <c r="S2655" s="17">
        <f>(((K2655/60)/60)/24)+DATE(1970,1,1)</f>
        <v>42082.802812499998</v>
      </c>
      <c r="T2655" s="15">
        <f>(((J2655/60)/60)/24)+DATE(1970,1,1)</f>
        <v>42104.207638888889</v>
      </c>
      <c r="U2655" t="b">
        <f>AND(L2655,N2655)</f>
        <v>0</v>
      </c>
    </row>
    <row r="2656" spans="1:21" ht="20" customHeight="1" x14ac:dyDescent="0.35">
      <c r="A2656" s="13">
        <f>F2656/E2656</f>
        <v>0.3886</v>
      </c>
      <c r="B2656">
        <v>959</v>
      </c>
      <c r="C2656" s="3" t="s">
        <v>960</v>
      </c>
      <c r="D2656" s="3" t="s">
        <v>5069</v>
      </c>
      <c r="E2656" s="5">
        <v>50000</v>
      </c>
      <c r="F2656" s="5">
        <v>19430</v>
      </c>
      <c r="G2656" t="s">
        <v>8221</v>
      </c>
      <c r="H2656" t="s">
        <v>8224</v>
      </c>
      <c r="I2656" t="s">
        <v>8246</v>
      </c>
      <c r="J2656">
        <v>1421640665</v>
      </c>
      <c r="K2656">
        <v>1419048665</v>
      </c>
      <c r="L2656" t="b">
        <v>0</v>
      </c>
      <c r="M2656">
        <v>171</v>
      </c>
      <c r="N2656" t="b">
        <v>0</v>
      </c>
      <c r="O2656" t="s">
        <v>8273</v>
      </c>
      <c r="P2656" s="9">
        <f>IFERROR(F2656/M2656,"NULL")</f>
        <v>113.62573099415205</v>
      </c>
      <c r="Q2656" t="str">
        <f>LEFT(O2656,SEARCH("/",O2656,1)-1)</f>
        <v>technology</v>
      </c>
      <c r="R2656" t="str">
        <f>RIGHT(O2656,LEN(O2656)-SEARCH("/",O2656,1))</f>
        <v>wearables</v>
      </c>
      <c r="S2656" s="17">
        <f>(((K2656/60)/60)/24)+DATE(1970,1,1)</f>
        <v>41993.174363425926</v>
      </c>
      <c r="T2656" s="15">
        <f>(((J2656/60)/60)/24)+DATE(1970,1,1)</f>
        <v>42023.174363425926</v>
      </c>
      <c r="U2656" t="b">
        <f>AND(L2656,N2656)</f>
        <v>0</v>
      </c>
    </row>
    <row r="2657" spans="1:21" ht="20" customHeight="1" x14ac:dyDescent="0.35">
      <c r="A2657" s="13">
        <f>F2657/E2657</f>
        <v>0.46100628930817611</v>
      </c>
      <c r="B2657">
        <v>960</v>
      </c>
      <c r="C2657" s="3" t="s">
        <v>961</v>
      </c>
      <c r="D2657" s="3" t="s">
        <v>5070</v>
      </c>
      <c r="E2657" s="5">
        <v>55650</v>
      </c>
      <c r="F2657" s="5">
        <v>25655</v>
      </c>
      <c r="G2657" t="s">
        <v>8221</v>
      </c>
      <c r="H2657" t="s">
        <v>8224</v>
      </c>
      <c r="I2657" t="s">
        <v>8246</v>
      </c>
      <c r="J2657">
        <v>1489500155</v>
      </c>
      <c r="K2657">
        <v>1485874955</v>
      </c>
      <c r="L2657" t="b">
        <v>0</v>
      </c>
      <c r="M2657">
        <v>188</v>
      </c>
      <c r="N2657" t="b">
        <v>0</v>
      </c>
      <c r="O2657" t="s">
        <v>8273</v>
      </c>
      <c r="P2657" s="9">
        <f>IFERROR(F2657/M2657,"NULL")</f>
        <v>136.46276595744681</v>
      </c>
      <c r="Q2657" t="str">
        <f>LEFT(O2657,SEARCH("/",O2657,1)-1)</f>
        <v>technology</v>
      </c>
      <c r="R2657" t="str">
        <f>RIGHT(O2657,LEN(O2657)-SEARCH("/",O2657,1))</f>
        <v>wearables</v>
      </c>
      <c r="S2657" s="17">
        <f>(((K2657/60)/60)/24)+DATE(1970,1,1)</f>
        <v>42766.626793981486</v>
      </c>
      <c r="T2657" s="15">
        <f>(((J2657/60)/60)/24)+DATE(1970,1,1)</f>
        <v>42808.585127314815</v>
      </c>
      <c r="U2657" t="b">
        <f>AND(L2657,N2657)</f>
        <v>0</v>
      </c>
    </row>
    <row r="2658" spans="1:21" ht="20" customHeight="1" x14ac:dyDescent="0.35">
      <c r="A2658" s="13">
        <f>F2658/E2658</f>
        <v>0.42188421052631581</v>
      </c>
      <c r="B2658">
        <v>961</v>
      </c>
      <c r="C2658" s="3" t="s">
        <v>962</v>
      </c>
      <c r="D2658" s="3" t="s">
        <v>5071</v>
      </c>
      <c r="E2658" s="5">
        <v>95000</v>
      </c>
      <c r="F2658" s="5">
        <v>40079</v>
      </c>
      <c r="G2658" t="s">
        <v>8221</v>
      </c>
      <c r="H2658" t="s">
        <v>8224</v>
      </c>
      <c r="I2658" t="s">
        <v>8246</v>
      </c>
      <c r="J2658">
        <v>1487617200</v>
      </c>
      <c r="K2658">
        <v>1483634335</v>
      </c>
      <c r="L2658" t="b">
        <v>0</v>
      </c>
      <c r="M2658">
        <v>110</v>
      </c>
      <c r="N2658" t="b">
        <v>0</v>
      </c>
      <c r="O2658" t="s">
        <v>8273</v>
      </c>
      <c r="P2658" s="9">
        <f>IFERROR(F2658/M2658,"NULL")</f>
        <v>364.35454545454547</v>
      </c>
      <c r="Q2658" t="str">
        <f>LEFT(O2658,SEARCH("/",O2658,1)-1)</f>
        <v>technology</v>
      </c>
      <c r="R2658" t="str">
        <f>RIGHT(O2658,LEN(O2658)-SEARCH("/",O2658,1))</f>
        <v>wearables</v>
      </c>
      <c r="S2658" s="17">
        <f>(((K2658/60)/60)/24)+DATE(1970,1,1)</f>
        <v>42740.693692129629</v>
      </c>
      <c r="T2658" s="15">
        <f>(((J2658/60)/60)/24)+DATE(1970,1,1)</f>
        <v>42786.791666666672</v>
      </c>
      <c r="U2658" t="b">
        <f>AND(L2658,N2658)</f>
        <v>0</v>
      </c>
    </row>
    <row r="2659" spans="1:21" ht="20" customHeight="1" x14ac:dyDescent="0.35">
      <c r="A2659" s="13">
        <f>F2659/E2659</f>
        <v>0.2848</v>
      </c>
      <c r="B2659">
        <v>962</v>
      </c>
      <c r="C2659" s="3" t="s">
        <v>963</v>
      </c>
      <c r="D2659" s="3" t="s">
        <v>5072</v>
      </c>
      <c r="E2659" s="5">
        <v>2500</v>
      </c>
      <c r="F2659" s="5">
        <v>712</v>
      </c>
      <c r="G2659" t="s">
        <v>8221</v>
      </c>
      <c r="H2659" t="s">
        <v>8224</v>
      </c>
      <c r="I2659" t="s">
        <v>8246</v>
      </c>
      <c r="J2659">
        <v>1455210353</v>
      </c>
      <c r="K2659">
        <v>1451927153</v>
      </c>
      <c r="L2659" t="b">
        <v>0</v>
      </c>
      <c r="M2659">
        <v>37</v>
      </c>
      <c r="N2659" t="b">
        <v>0</v>
      </c>
      <c r="O2659" t="s">
        <v>8273</v>
      </c>
      <c r="P2659" s="9">
        <f>IFERROR(F2659/M2659,"NULL")</f>
        <v>19.243243243243242</v>
      </c>
      <c r="Q2659" t="str">
        <f>LEFT(O2659,SEARCH("/",O2659,1)-1)</f>
        <v>technology</v>
      </c>
      <c r="R2659" t="str">
        <f>RIGHT(O2659,LEN(O2659)-SEARCH("/",O2659,1))</f>
        <v>wearables</v>
      </c>
      <c r="S2659" s="17">
        <f>(((K2659/60)/60)/24)+DATE(1970,1,1)</f>
        <v>42373.712418981479</v>
      </c>
      <c r="T2659" s="15">
        <f>(((J2659/60)/60)/24)+DATE(1970,1,1)</f>
        <v>42411.712418981479</v>
      </c>
      <c r="U2659" t="b">
        <f>AND(L2659,N2659)</f>
        <v>0</v>
      </c>
    </row>
    <row r="2660" spans="1:21" ht="20" customHeight="1" x14ac:dyDescent="0.35">
      <c r="A2660" s="13">
        <f>F2660/E2660</f>
        <v>1.0771428571428571E-2</v>
      </c>
      <c r="B2660">
        <v>963</v>
      </c>
      <c r="C2660" s="3" t="s">
        <v>964</v>
      </c>
      <c r="D2660" s="3" t="s">
        <v>5073</v>
      </c>
      <c r="E2660" s="5">
        <v>35000</v>
      </c>
      <c r="F2660" s="5">
        <v>377</v>
      </c>
      <c r="G2660" t="s">
        <v>8221</v>
      </c>
      <c r="H2660" t="s">
        <v>8224</v>
      </c>
      <c r="I2660" t="s">
        <v>8246</v>
      </c>
      <c r="J2660">
        <v>1476717319</v>
      </c>
      <c r="K2660">
        <v>1473693319</v>
      </c>
      <c r="L2660" t="b">
        <v>0</v>
      </c>
      <c r="M2660">
        <v>9</v>
      </c>
      <c r="N2660" t="b">
        <v>0</v>
      </c>
      <c r="O2660" t="s">
        <v>8273</v>
      </c>
      <c r="P2660" s="9">
        <f>IFERROR(F2660/M2660,"NULL")</f>
        <v>41.888888888888886</v>
      </c>
      <c r="Q2660" t="str">
        <f>LEFT(O2660,SEARCH("/",O2660,1)-1)</f>
        <v>technology</v>
      </c>
      <c r="R2660" t="str">
        <f>RIGHT(O2660,LEN(O2660)-SEARCH("/",O2660,1))</f>
        <v>wearables</v>
      </c>
      <c r="S2660" s="17">
        <f>(((K2660/60)/60)/24)+DATE(1970,1,1)</f>
        <v>42625.635636574079</v>
      </c>
      <c r="T2660" s="15">
        <f>(((J2660/60)/60)/24)+DATE(1970,1,1)</f>
        <v>42660.635636574079</v>
      </c>
      <c r="U2660" t="b">
        <f>AND(L2660,N2660)</f>
        <v>0</v>
      </c>
    </row>
    <row r="2661" spans="1:21" ht="20" customHeight="1" x14ac:dyDescent="0.35">
      <c r="A2661" s="13">
        <f>F2661/E2661</f>
        <v>7.9909090909090902E-3</v>
      </c>
      <c r="B2661">
        <v>964</v>
      </c>
      <c r="C2661" s="3" t="s">
        <v>965</v>
      </c>
      <c r="D2661" s="3" t="s">
        <v>5074</v>
      </c>
      <c r="E2661" s="5">
        <v>110000</v>
      </c>
      <c r="F2661" s="5">
        <v>879</v>
      </c>
      <c r="G2661" t="s">
        <v>8221</v>
      </c>
      <c r="H2661" t="s">
        <v>8229</v>
      </c>
      <c r="I2661" t="s">
        <v>8251</v>
      </c>
      <c r="J2661">
        <v>1441119919</v>
      </c>
      <c r="K2661">
        <v>1437663919</v>
      </c>
      <c r="L2661" t="b">
        <v>0</v>
      </c>
      <c r="M2661">
        <v>29</v>
      </c>
      <c r="N2661" t="b">
        <v>0</v>
      </c>
      <c r="O2661" t="s">
        <v>8273</v>
      </c>
      <c r="P2661" s="9">
        <f>IFERROR(F2661/M2661,"NULL")</f>
        <v>30.310344827586206</v>
      </c>
      <c r="Q2661" t="str">
        <f>LEFT(O2661,SEARCH("/",O2661,1)-1)</f>
        <v>technology</v>
      </c>
      <c r="R2661" t="str">
        <f>RIGHT(O2661,LEN(O2661)-SEARCH("/",O2661,1))</f>
        <v>wearables</v>
      </c>
      <c r="S2661" s="17">
        <f>(((K2661/60)/60)/24)+DATE(1970,1,1)</f>
        <v>42208.628692129627</v>
      </c>
      <c r="T2661" s="15">
        <f>(((J2661/60)/60)/24)+DATE(1970,1,1)</f>
        <v>42248.628692129627</v>
      </c>
      <c r="U2661" t="b">
        <f>AND(L2661,N2661)</f>
        <v>0</v>
      </c>
    </row>
    <row r="2662" spans="1:21" ht="20" customHeight="1" x14ac:dyDescent="0.35">
      <c r="A2662" s="13">
        <f>F2662/E2662</f>
        <v>1.192E-2</v>
      </c>
      <c r="B2662">
        <v>965</v>
      </c>
      <c r="C2662" s="3" t="s">
        <v>966</v>
      </c>
      <c r="D2662" s="3" t="s">
        <v>5075</v>
      </c>
      <c r="E2662" s="5">
        <v>25000</v>
      </c>
      <c r="F2662" s="5">
        <v>298</v>
      </c>
      <c r="G2662" t="s">
        <v>8221</v>
      </c>
      <c r="H2662" t="s">
        <v>8224</v>
      </c>
      <c r="I2662" t="s">
        <v>8246</v>
      </c>
      <c r="J2662">
        <v>1477454340</v>
      </c>
      <c r="K2662">
        <v>1474676646</v>
      </c>
      <c r="L2662" t="b">
        <v>0</v>
      </c>
      <c r="M2662">
        <v>6</v>
      </c>
      <c r="N2662" t="b">
        <v>0</v>
      </c>
      <c r="O2662" t="s">
        <v>8273</v>
      </c>
      <c r="P2662" s="9">
        <f>IFERROR(F2662/M2662,"NULL")</f>
        <v>49.666666666666664</v>
      </c>
      <c r="Q2662" t="str">
        <f>LEFT(O2662,SEARCH("/",O2662,1)-1)</f>
        <v>technology</v>
      </c>
      <c r="R2662" t="str">
        <f>RIGHT(O2662,LEN(O2662)-SEARCH("/",O2662,1))</f>
        <v>wearables</v>
      </c>
      <c r="S2662" s="17">
        <f>(((K2662/60)/60)/24)+DATE(1970,1,1)</f>
        <v>42637.016736111109</v>
      </c>
      <c r="T2662" s="15">
        <f>(((J2662/60)/60)/24)+DATE(1970,1,1)</f>
        <v>42669.165972222225</v>
      </c>
      <c r="U2662" t="b">
        <f>AND(L2662,N2662)</f>
        <v>0</v>
      </c>
    </row>
    <row r="2663" spans="1:21" ht="20" customHeight="1" x14ac:dyDescent="0.35">
      <c r="A2663" s="13">
        <f>F2663/E2663</f>
        <v>0.14799999999999999</v>
      </c>
      <c r="B2663">
        <v>966</v>
      </c>
      <c r="C2663" s="3" t="s">
        <v>967</v>
      </c>
      <c r="D2663" s="3" t="s">
        <v>5076</v>
      </c>
      <c r="E2663" s="5">
        <v>12000</v>
      </c>
      <c r="F2663" s="5">
        <v>1776</v>
      </c>
      <c r="G2663" t="s">
        <v>8221</v>
      </c>
      <c r="H2663" t="s">
        <v>8224</v>
      </c>
      <c r="I2663" t="s">
        <v>8246</v>
      </c>
      <c r="J2663">
        <v>1475766932</v>
      </c>
      <c r="K2663">
        <v>1473174932</v>
      </c>
      <c r="L2663" t="b">
        <v>0</v>
      </c>
      <c r="M2663">
        <v>30</v>
      </c>
      <c r="N2663" t="b">
        <v>0</v>
      </c>
      <c r="O2663" t="s">
        <v>8273</v>
      </c>
      <c r="P2663" s="9">
        <f>IFERROR(F2663/M2663,"NULL")</f>
        <v>59.2</v>
      </c>
      <c r="Q2663" t="str">
        <f>LEFT(O2663,SEARCH("/",O2663,1)-1)</f>
        <v>technology</v>
      </c>
      <c r="R2663" t="str">
        <f>RIGHT(O2663,LEN(O2663)-SEARCH("/",O2663,1))</f>
        <v>wearables</v>
      </c>
      <c r="S2663" s="17">
        <f>(((K2663/60)/60)/24)+DATE(1970,1,1)</f>
        <v>42619.635787037041</v>
      </c>
      <c r="T2663" s="15">
        <f>(((J2663/60)/60)/24)+DATE(1970,1,1)</f>
        <v>42649.635787037041</v>
      </c>
      <c r="U2663" t="b">
        <f>AND(L2663,N2663)</f>
        <v>0</v>
      </c>
    </row>
    <row r="2664" spans="1:21" ht="20" customHeight="1" x14ac:dyDescent="0.35">
      <c r="A2664" s="13">
        <f>F2664/E2664</f>
        <v>0.17810000000000001</v>
      </c>
      <c r="B2664">
        <v>967</v>
      </c>
      <c r="C2664" s="3" t="s">
        <v>968</v>
      </c>
      <c r="D2664" s="3" t="s">
        <v>5077</v>
      </c>
      <c r="E2664" s="5">
        <v>20000</v>
      </c>
      <c r="F2664" s="5">
        <v>3562</v>
      </c>
      <c r="G2664" t="s">
        <v>8221</v>
      </c>
      <c r="H2664" t="s">
        <v>8224</v>
      </c>
      <c r="I2664" t="s">
        <v>8246</v>
      </c>
      <c r="J2664">
        <v>1461301574</v>
      </c>
      <c r="K2664">
        <v>1456121174</v>
      </c>
      <c r="L2664" t="b">
        <v>0</v>
      </c>
      <c r="M2664">
        <v>81</v>
      </c>
      <c r="N2664" t="b">
        <v>0</v>
      </c>
      <c r="O2664" t="s">
        <v>8273</v>
      </c>
      <c r="P2664" s="9">
        <f>IFERROR(F2664/M2664,"NULL")</f>
        <v>43.97530864197531</v>
      </c>
      <c r="Q2664" t="str">
        <f>LEFT(O2664,SEARCH("/",O2664,1)-1)</f>
        <v>technology</v>
      </c>
      <c r="R2664" t="str">
        <f>RIGHT(O2664,LEN(O2664)-SEARCH("/",O2664,1))</f>
        <v>wearables</v>
      </c>
      <c r="S2664" s="17">
        <f>(((K2664/60)/60)/24)+DATE(1970,1,1)</f>
        <v>42422.254328703704</v>
      </c>
      <c r="T2664" s="15">
        <f>(((J2664/60)/60)/24)+DATE(1970,1,1)</f>
        <v>42482.21266203704</v>
      </c>
      <c r="U2664" t="b">
        <f>AND(L2664,N2664)</f>
        <v>0</v>
      </c>
    </row>
    <row r="2665" spans="1:21" ht="20" customHeight="1" x14ac:dyDescent="0.35">
      <c r="A2665" s="13">
        <f>F2665/E2665</f>
        <v>1.325E-2</v>
      </c>
      <c r="B2665">
        <v>968</v>
      </c>
      <c r="C2665" s="3" t="s">
        <v>969</v>
      </c>
      <c r="D2665" s="3" t="s">
        <v>5078</v>
      </c>
      <c r="E2665" s="5">
        <v>8000</v>
      </c>
      <c r="F2665" s="5">
        <v>106</v>
      </c>
      <c r="G2665" t="s">
        <v>8221</v>
      </c>
      <c r="H2665" t="s">
        <v>8224</v>
      </c>
      <c r="I2665" t="s">
        <v>8246</v>
      </c>
      <c r="J2665">
        <v>1408134034</v>
      </c>
      <c r="K2665">
        <v>1405542034</v>
      </c>
      <c r="L2665" t="b">
        <v>0</v>
      </c>
      <c r="M2665">
        <v>4</v>
      </c>
      <c r="N2665" t="b">
        <v>0</v>
      </c>
      <c r="O2665" t="s">
        <v>8273</v>
      </c>
      <c r="P2665" s="9">
        <f>IFERROR(F2665/M2665,"NULL")</f>
        <v>26.5</v>
      </c>
      <c r="Q2665" t="str">
        <f>LEFT(O2665,SEARCH("/",O2665,1)-1)</f>
        <v>technology</v>
      </c>
      <c r="R2665" t="str">
        <f>RIGHT(O2665,LEN(O2665)-SEARCH("/",O2665,1))</f>
        <v>wearables</v>
      </c>
      <c r="S2665" s="17">
        <f>(((K2665/60)/60)/24)+DATE(1970,1,1)</f>
        <v>41836.847615740742</v>
      </c>
      <c r="T2665" s="15">
        <f>(((J2665/60)/60)/24)+DATE(1970,1,1)</f>
        <v>41866.847615740742</v>
      </c>
      <c r="U2665" t="b">
        <f>AND(L2665,N2665)</f>
        <v>0</v>
      </c>
    </row>
    <row r="2666" spans="1:21" ht="20" customHeight="1" x14ac:dyDescent="0.35">
      <c r="A2666" s="13">
        <f>F2666/E2666</f>
        <v>0.46666666666666667</v>
      </c>
      <c r="B2666">
        <v>969</v>
      </c>
      <c r="C2666" s="3" t="s">
        <v>970</v>
      </c>
      <c r="D2666" s="3" t="s">
        <v>5079</v>
      </c>
      <c r="E2666" s="5">
        <v>30000</v>
      </c>
      <c r="F2666" s="5">
        <v>14000</v>
      </c>
      <c r="G2666" t="s">
        <v>8221</v>
      </c>
      <c r="H2666" t="s">
        <v>8238</v>
      </c>
      <c r="I2666" t="s">
        <v>8256</v>
      </c>
      <c r="J2666">
        <v>1486624607</v>
      </c>
      <c r="K2666">
        <v>1483773407</v>
      </c>
      <c r="L2666" t="b">
        <v>0</v>
      </c>
      <c r="M2666">
        <v>11</v>
      </c>
      <c r="N2666" t="b">
        <v>0</v>
      </c>
      <c r="O2666" t="s">
        <v>8273</v>
      </c>
      <c r="P2666" s="9">
        <f>IFERROR(F2666/M2666,"NULL")</f>
        <v>1272.7272727272727</v>
      </c>
      <c r="Q2666" t="str">
        <f>LEFT(O2666,SEARCH("/",O2666,1)-1)</f>
        <v>technology</v>
      </c>
      <c r="R2666" t="str">
        <f>RIGHT(O2666,LEN(O2666)-SEARCH("/",O2666,1))</f>
        <v>wearables</v>
      </c>
      <c r="S2666" s="17">
        <f>(((K2666/60)/60)/24)+DATE(1970,1,1)</f>
        <v>42742.30332175926</v>
      </c>
      <c r="T2666" s="15">
        <f>(((J2666/60)/60)/24)+DATE(1970,1,1)</f>
        <v>42775.30332175926</v>
      </c>
      <c r="U2666" t="b">
        <f>AND(L2666,N2666)</f>
        <v>0</v>
      </c>
    </row>
    <row r="2667" spans="1:21" ht="20" customHeight="1" x14ac:dyDescent="0.35">
      <c r="A2667" s="13">
        <f>F2667/E2667</f>
        <v>0.4592</v>
      </c>
      <c r="B2667">
        <v>970</v>
      </c>
      <c r="C2667" s="3" t="s">
        <v>971</v>
      </c>
      <c r="D2667" s="3" t="s">
        <v>5080</v>
      </c>
      <c r="E2667" s="5">
        <v>5000</v>
      </c>
      <c r="F2667" s="5">
        <v>2296</v>
      </c>
      <c r="G2667" t="s">
        <v>8221</v>
      </c>
      <c r="H2667" t="s">
        <v>8229</v>
      </c>
      <c r="I2667" t="s">
        <v>8251</v>
      </c>
      <c r="J2667">
        <v>1485147540</v>
      </c>
      <c r="K2667">
        <v>1481951853</v>
      </c>
      <c r="L2667" t="b">
        <v>0</v>
      </c>
      <c r="M2667">
        <v>14</v>
      </c>
      <c r="N2667" t="b">
        <v>0</v>
      </c>
      <c r="O2667" t="s">
        <v>8273</v>
      </c>
      <c r="P2667" s="9">
        <f>IFERROR(F2667/M2667,"NULL")</f>
        <v>164</v>
      </c>
      <c r="Q2667" t="str">
        <f>LEFT(O2667,SEARCH("/",O2667,1)-1)</f>
        <v>technology</v>
      </c>
      <c r="R2667" t="str">
        <f>RIGHT(O2667,LEN(O2667)-SEARCH("/",O2667,1))</f>
        <v>wearables</v>
      </c>
      <c r="S2667" s="17">
        <f>(((K2667/60)/60)/24)+DATE(1970,1,1)</f>
        <v>42721.220520833333</v>
      </c>
      <c r="T2667" s="15">
        <f>(((J2667/60)/60)/24)+DATE(1970,1,1)</f>
        <v>42758.207638888889</v>
      </c>
      <c r="U2667" t="b">
        <f>AND(L2667,N2667)</f>
        <v>0</v>
      </c>
    </row>
    <row r="2668" spans="1:21" ht="20" customHeight="1" x14ac:dyDescent="0.35">
      <c r="A2668" s="13">
        <f>F2668/E2668</f>
        <v>2.2599999999999999E-3</v>
      </c>
      <c r="B2668">
        <v>971</v>
      </c>
      <c r="C2668" s="3" t="s">
        <v>972</v>
      </c>
      <c r="D2668" s="3" t="s">
        <v>5081</v>
      </c>
      <c r="E2668" s="5">
        <v>100000</v>
      </c>
      <c r="F2668" s="5">
        <v>226</v>
      </c>
      <c r="G2668" t="s">
        <v>8221</v>
      </c>
      <c r="H2668" t="s">
        <v>8224</v>
      </c>
      <c r="I2668" t="s">
        <v>8246</v>
      </c>
      <c r="J2668">
        <v>1433178060</v>
      </c>
      <c r="K2668">
        <v>1429290060</v>
      </c>
      <c r="L2668" t="b">
        <v>0</v>
      </c>
      <c r="M2668">
        <v>5</v>
      </c>
      <c r="N2668" t="b">
        <v>0</v>
      </c>
      <c r="O2668" t="s">
        <v>8273</v>
      </c>
      <c r="P2668" s="9">
        <f>IFERROR(F2668/M2668,"NULL")</f>
        <v>45.2</v>
      </c>
      <c r="Q2668" t="str">
        <f>LEFT(O2668,SEARCH("/",O2668,1)-1)</f>
        <v>technology</v>
      </c>
      <c r="R2668" t="str">
        <f>RIGHT(O2668,LEN(O2668)-SEARCH("/",O2668,1))</f>
        <v>wearables</v>
      </c>
      <c r="S2668" s="17">
        <f>(((K2668/60)/60)/24)+DATE(1970,1,1)</f>
        <v>42111.709027777775</v>
      </c>
      <c r="T2668" s="15">
        <f>(((J2668/60)/60)/24)+DATE(1970,1,1)</f>
        <v>42156.709027777775</v>
      </c>
      <c r="U2668" t="b">
        <f>AND(L2668,N2668)</f>
        <v>0</v>
      </c>
    </row>
    <row r="2669" spans="1:21" ht="20" customHeight="1" x14ac:dyDescent="0.35">
      <c r="A2669" s="13">
        <f>F2669/E2669</f>
        <v>0.34625</v>
      </c>
      <c r="B2669">
        <v>972</v>
      </c>
      <c r="C2669" s="3" t="s">
        <v>973</v>
      </c>
      <c r="D2669" s="3" t="s">
        <v>5082</v>
      </c>
      <c r="E2669" s="5">
        <v>20000</v>
      </c>
      <c r="F2669" s="5">
        <v>6925</v>
      </c>
      <c r="G2669" t="s">
        <v>8221</v>
      </c>
      <c r="H2669" t="s">
        <v>8224</v>
      </c>
      <c r="I2669" t="s">
        <v>8246</v>
      </c>
      <c r="J2669">
        <v>1409813940</v>
      </c>
      <c r="K2669">
        <v>1407271598</v>
      </c>
      <c r="L2669" t="b">
        <v>0</v>
      </c>
      <c r="M2669">
        <v>45</v>
      </c>
      <c r="N2669" t="b">
        <v>0</v>
      </c>
      <c r="O2669" t="s">
        <v>8273</v>
      </c>
      <c r="P2669" s="9">
        <f>IFERROR(F2669/M2669,"NULL")</f>
        <v>153.88888888888889</v>
      </c>
      <c r="Q2669" t="str">
        <f>LEFT(O2669,SEARCH("/",O2669,1)-1)</f>
        <v>technology</v>
      </c>
      <c r="R2669" t="str">
        <f>RIGHT(O2669,LEN(O2669)-SEARCH("/",O2669,1))</f>
        <v>wearables</v>
      </c>
      <c r="S2669" s="17">
        <f>(((K2669/60)/60)/24)+DATE(1970,1,1)</f>
        <v>41856.865717592591</v>
      </c>
      <c r="T2669" s="15">
        <f>(((J2669/60)/60)/24)+DATE(1970,1,1)</f>
        <v>41886.290972222225</v>
      </c>
      <c r="U2669" t="b">
        <f>AND(L2669,N2669)</f>
        <v>0</v>
      </c>
    </row>
    <row r="2670" spans="1:21" ht="20" customHeight="1" x14ac:dyDescent="0.35">
      <c r="A2670" s="13">
        <f>F2670/E2670</f>
        <v>2.0549999999999999E-2</v>
      </c>
      <c r="B2670">
        <v>973</v>
      </c>
      <c r="C2670" s="3" t="s">
        <v>974</v>
      </c>
      <c r="D2670" s="3" t="s">
        <v>5083</v>
      </c>
      <c r="E2670" s="5">
        <v>20000</v>
      </c>
      <c r="F2670" s="5">
        <v>411</v>
      </c>
      <c r="G2670" t="s">
        <v>8221</v>
      </c>
      <c r="H2670" t="s">
        <v>8224</v>
      </c>
      <c r="I2670" t="s">
        <v>8246</v>
      </c>
      <c r="J2670">
        <v>1447032093</v>
      </c>
      <c r="K2670">
        <v>1441844493</v>
      </c>
      <c r="L2670" t="b">
        <v>0</v>
      </c>
      <c r="M2670">
        <v>8</v>
      </c>
      <c r="N2670" t="b">
        <v>0</v>
      </c>
      <c r="O2670" t="s">
        <v>8273</v>
      </c>
      <c r="P2670" s="9">
        <f>IFERROR(F2670/M2670,"NULL")</f>
        <v>51.375</v>
      </c>
      <c r="Q2670" t="str">
        <f>LEFT(O2670,SEARCH("/",O2670,1)-1)</f>
        <v>technology</v>
      </c>
      <c r="R2670" t="str">
        <f>RIGHT(O2670,LEN(O2670)-SEARCH("/",O2670,1))</f>
        <v>wearables</v>
      </c>
      <c r="S2670" s="17">
        <f>(((K2670/60)/60)/24)+DATE(1970,1,1)</f>
        <v>42257.014965277776</v>
      </c>
      <c r="T2670" s="15">
        <f>(((J2670/60)/60)/24)+DATE(1970,1,1)</f>
        <v>42317.056631944448</v>
      </c>
      <c r="U2670" t="b">
        <f>AND(L2670,N2670)</f>
        <v>0</v>
      </c>
    </row>
    <row r="2671" spans="1:21" ht="20" customHeight="1" x14ac:dyDescent="0.35">
      <c r="A2671" s="13">
        <f>F2671/E2671</f>
        <v>5.5999999999999999E-3</v>
      </c>
      <c r="B2671">
        <v>974</v>
      </c>
      <c r="C2671" s="3" t="s">
        <v>975</v>
      </c>
      <c r="D2671" s="3" t="s">
        <v>5084</v>
      </c>
      <c r="E2671" s="5">
        <v>50000</v>
      </c>
      <c r="F2671" s="5">
        <v>280</v>
      </c>
      <c r="G2671" t="s">
        <v>8221</v>
      </c>
      <c r="H2671" t="s">
        <v>8224</v>
      </c>
      <c r="I2671" t="s">
        <v>8246</v>
      </c>
      <c r="J2671">
        <v>1458925156</v>
      </c>
      <c r="K2671">
        <v>1456336756</v>
      </c>
      <c r="L2671" t="b">
        <v>0</v>
      </c>
      <c r="M2671">
        <v>3</v>
      </c>
      <c r="N2671" t="b">
        <v>0</v>
      </c>
      <c r="O2671" t="s">
        <v>8273</v>
      </c>
      <c r="P2671" s="9">
        <f>IFERROR(F2671/M2671,"NULL")</f>
        <v>93.333333333333329</v>
      </c>
      <c r="Q2671" t="str">
        <f>LEFT(O2671,SEARCH("/",O2671,1)-1)</f>
        <v>technology</v>
      </c>
      <c r="R2671" t="str">
        <f>RIGHT(O2671,LEN(O2671)-SEARCH("/",O2671,1))</f>
        <v>wearables</v>
      </c>
      <c r="S2671" s="17">
        <f>(((K2671/60)/60)/24)+DATE(1970,1,1)</f>
        <v>42424.749490740738</v>
      </c>
      <c r="T2671" s="15">
        <f>(((J2671/60)/60)/24)+DATE(1970,1,1)</f>
        <v>42454.707824074074</v>
      </c>
      <c r="U2671" t="b">
        <f>AND(L2671,N2671)</f>
        <v>0</v>
      </c>
    </row>
    <row r="2672" spans="1:21" ht="20" customHeight="1" x14ac:dyDescent="0.35">
      <c r="A2672" s="13">
        <f>F2672/E2672</f>
        <v>2.6069999999999999E-2</v>
      </c>
      <c r="B2672">
        <v>975</v>
      </c>
      <c r="C2672" s="3" t="s">
        <v>976</v>
      </c>
      <c r="D2672" s="3" t="s">
        <v>5085</v>
      </c>
      <c r="E2672" s="5">
        <v>100000</v>
      </c>
      <c r="F2672" s="5">
        <v>2607</v>
      </c>
      <c r="G2672" t="s">
        <v>8221</v>
      </c>
      <c r="H2672" t="s">
        <v>8224</v>
      </c>
      <c r="I2672" t="s">
        <v>8246</v>
      </c>
      <c r="J2672">
        <v>1467132185</v>
      </c>
      <c r="K2672">
        <v>1461948185</v>
      </c>
      <c r="L2672" t="b">
        <v>0</v>
      </c>
      <c r="M2672">
        <v>24</v>
      </c>
      <c r="N2672" t="b">
        <v>0</v>
      </c>
      <c r="O2672" t="s">
        <v>8273</v>
      </c>
      <c r="P2672" s="9">
        <f>IFERROR(F2672/M2672,"NULL")</f>
        <v>108.625</v>
      </c>
      <c r="Q2672" t="str">
        <f>LEFT(O2672,SEARCH("/",O2672,1)-1)</f>
        <v>technology</v>
      </c>
      <c r="R2672" t="str">
        <f>RIGHT(O2672,LEN(O2672)-SEARCH("/",O2672,1))</f>
        <v>wearables</v>
      </c>
      <c r="S2672" s="17">
        <f>(((K2672/60)/60)/24)+DATE(1970,1,1)</f>
        <v>42489.696585648147</v>
      </c>
      <c r="T2672" s="15">
        <f>(((J2672/60)/60)/24)+DATE(1970,1,1)</f>
        <v>42549.696585648147</v>
      </c>
      <c r="U2672" t="b">
        <f>AND(L2672,N2672)</f>
        <v>0</v>
      </c>
    </row>
    <row r="2673" spans="1:21" ht="20" customHeight="1" x14ac:dyDescent="0.35">
      <c r="A2673" s="13">
        <f>F2673/E2673</f>
        <v>1.9259999999999999E-2</v>
      </c>
      <c r="B2673">
        <v>976</v>
      </c>
      <c r="C2673" s="3" t="s">
        <v>977</v>
      </c>
      <c r="D2673" s="3" t="s">
        <v>5086</v>
      </c>
      <c r="E2673" s="5">
        <v>150000</v>
      </c>
      <c r="F2673" s="5">
        <v>2889</v>
      </c>
      <c r="G2673" t="s">
        <v>8221</v>
      </c>
      <c r="H2673" t="s">
        <v>8226</v>
      </c>
      <c r="I2673" t="s">
        <v>8248</v>
      </c>
      <c r="J2673">
        <v>1439515497</v>
      </c>
      <c r="K2673">
        <v>1435627497</v>
      </c>
      <c r="L2673" t="b">
        <v>0</v>
      </c>
      <c r="M2673">
        <v>18</v>
      </c>
      <c r="N2673" t="b">
        <v>0</v>
      </c>
      <c r="O2673" t="s">
        <v>8273</v>
      </c>
      <c r="P2673" s="9">
        <f>IFERROR(F2673/M2673,"NULL")</f>
        <v>160.5</v>
      </c>
      <c r="Q2673" t="str">
        <f>LEFT(O2673,SEARCH("/",O2673,1)-1)</f>
        <v>technology</v>
      </c>
      <c r="R2673" t="str">
        <f>RIGHT(O2673,LEN(O2673)-SEARCH("/",O2673,1))</f>
        <v>wearables</v>
      </c>
      <c r="S2673" s="17">
        <f>(((K2673/60)/60)/24)+DATE(1970,1,1)</f>
        <v>42185.058993055558</v>
      </c>
      <c r="T2673" s="15">
        <f>(((J2673/60)/60)/24)+DATE(1970,1,1)</f>
        <v>42230.058993055558</v>
      </c>
      <c r="U2673" t="b">
        <f>AND(L2673,N2673)</f>
        <v>0</v>
      </c>
    </row>
    <row r="2674" spans="1:21" ht="20" customHeight="1" x14ac:dyDescent="0.35">
      <c r="A2674" s="13">
        <f>F2674/E2674</f>
        <v>0.33666666666666667</v>
      </c>
      <c r="B2674">
        <v>977</v>
      </c>
      <c r="C2674" s="3" t="s">
        <v>978</v>
      </c>
      <c r="D2674" s="3" t="s">
        <v>5087</v>
      </c>
      <c r="E2674" s="5">
        <v>2700</v>
      </c>
      <c r="F2674" s="5">
        <v>909</v>
      </c>
      <c r="G2674" t="s">
        <v>8221</v>
      </c>
      <c r="H2674" t="s">
        <v>8239</v>
      </c>
      <c r="I2674" t="s">
        <v>8249</v>
      </c>
      <c r="J2674">
        <v>1456094197</v>
      </c>
      <c r="K2674">
        <v>1453502197</v>
      </c>
      <c r="L2674" t="b">
        <v>0</v>
      </c>
      <c r="M2674">
        <v>12</v>
      </c>
      <c r="N2674" t="b">
        <v>0</v>
      </c>
      <c r="O2674" t="s">
        <v>8273</v>
      </c>
      <c r="P2674" s="9">
        <f>IFERROR(F2674/M2674,"NULL")</f>
        <v>75.75</v>
      </c>
      <c r="Q2674" t="str">
        <f>LEFT(O2674,SEARCH("/",O2674,1)-1)</f>
        <v>technology</v>
      </c>
      <c r="R2674" t="str">
        <f>RIGHT(O2674,LEN(O2674)-SEARCH("/",O2674,1))</f>
        <v>wearables</v>
      </c>
      <c r="S2674" s="17">
        <f>(((K2674/60)/60)/24)+DATE(1970,1,1)</f>
        <v>42391.942094907412</v>
      </c>
      <c r="T2674" s="15">
        <f>(((J2674/60)/60)/24)+DATE(1970,1,1)</f>
        <v>42421.942094907412</v>
      </c>
      <c r="U2674" t="b">
        <f>AND(L2674,N2674)</f>
        <v>0</v>
      </c>
    </row>
    <row r="2675" spans="1:21" ht="20" customHeight="1" x14ac:dyDescent="0.35">
      <c r="A2675" s="13">
        <f>F2675/E2675</f>
        <v>0.5626326718299024</v>
      </c>
      <c r="B2675">
        <v>978</v>
      </c>
      <c r="C2675" s="3" t="s">
        <v>979</v>
      </c>
      <c r="D2675" s="3" t="s">
        <v>5088</v>
      </c>
      <c r="E2675" s="5">
        <v>172889</v>
      </c>
      <c r="F2675" s="5">
        <v>97273</v>
      </c>
      <c r="G2675" t="s">
        <v>8221</v>
      </c>
      <c r="H2675" t="s">
        <v>8235</v>
      </c>
      <c r="I2675" t="s">
        <v>8255</v>
      </c>
      <c r="J2675">
        <v>1456385101</v>
      </c>
      <c r="K2675">
        <v>1453793101</v>
      </c>
      <c r="L2675" t="b">
        <v>0</v>
      </c>
      <c r="M2675">
        <v>123</v>
      </c>
      <c r="N2675" t="b">
        <v>0</v>
      </c>
      <c r="O2675" t="s">
        <v>8273</v>
      </c>
      <c r="P2675" s="9">
        <f>IFERROR(F2675/M2675,"NULL")</f>
        <v>790.83739837398377</v>
      </c>
      <c r="Q2675" t="str">
        <f>LEFT(O2675,SEARCH("/",O2675,1)-1)</f>
        <v>technology</v>
      </c>
      <c r="R2675" t="str">
        <f>RIGHT(O2675,LEN(O2675)-SEARCH("/",O2675,1))</f>
        <v>wearables</v>
      </c>
      <c r="S2675" s="17">
        <f>(((K2675/60)/60)/24)+DATE(1970,1,1)</f>
        <v>42395.309039351851</v>
      </c>
      <c r="T2675" s="15">
        <f>(((J2675/60)/60)/24)+DATE(1970,1,1)</f>
        <v>42425.309039351851</v>
      </c>
      <c r="U2675" t="b">
        <f>AND(L2675,N2675)</f>
        <v>0</v>
      </c>
    </row>
    <row r="2676" spans="1:21" ht="20" customHeight="1" x14ac:dyDescent="0.35">
      <c r="A2676" s="13">
        <f>F2676/E2676</f>
        <v>0.82817600000000002</v>
      </c>
      <c r="B2676">
        <v>979</v>
      </c>
      <c r="C2676" s="3" t="s">
        <v>980</v>
      </c>
      <c r="D2676" s="3" t="s">
        <v>5089</v>
      </c>
      <c r="E2676" s="5">
        <v>35000</v>
      </c>
      <c r="F2676" s="5">
        <v>28986.16</v>
      </c>
      <c r="G2676" t="s">
        <v>8221</v>
      </c>
      <c r="H2676" t="s">
        <v>8224</v>
      </c>
      <c r="I2676" t="s">
        <v>8246</v>
      </c>
      <c r="J2676">
        <v>1466449140</v>
      </c>
      <c r="K2676">
        <v>1463392828</v>
      </c>
      <c r="L2676" t="b">
        <v>0</v>
      </c>
      <c r="M2676">
        <v>96</v>
      </c>
      <c r="N2676" t="b">
        <v>0</v>
      </c>
      <c r="O2676" t="s">
        <v>8273</v>
      </c>
      <c r="P2676" s="9">
        <f>IFERROR(F2676/M2676,"NULL")</f>
        <v>301.93916666666667</v>
      </c>
      <c r="Q2676" t="str">
        <f>LEFT(O2676,SEARCH("/",O2676,1)-1)</f>
        <v>technology</v>
      </c>
      <c r="R2676" t="str">
        <f>RIGHT(O2676,LEN(O2676)-SEARCH("/",O2676,1))</f>
        <v>wearables</v>
      </c>
      <c r="S2676" s="17">
        <f>(((K2676/60)/60)/24)+DATE(1970,1,1)</f>
        <v>42506.416990740734</v>
      </c>
      <c r="T2676" s="15">
        <f>(((J2676/60)/60)/24)+DATE(1970,1,1)</f>
        <v>42541.790972222225</v>
      </c>
      <c r="U2676" t="b">
        <f>AND(L2676,N2676)</f>
        <v>0</v>
      </c>
    </row>
    <row r="2677" spans="1:21" ht="20" customHeight="1" x14ac:dyDescent="0.35">
      <c r="A2677" s="13">
        <f>F2677/E2677</f>
        <v>0.14860000000000001</v>
      </c>
      <c r="B2677">
        <v>980</v>
      </c>
      <c r="C2677" s="3" t="s">
        <v>981</v>
      </c>
      <c r="D2677" s="3" t="s">
        <v>5090</v>
      </c>
      <c r="E2677" s="5">
        <v>10000</v>
      </c>
      <c r="F2677" s="5">
        <v>1486</v>
      </c>
      <c r="G2677" t="s">
        <v>8221</v>
      </c>
      <c r="H2677" t="s">
        <v>8224</v>
      </c>
      <c r="I2677" t="s">
        <v>8246</v>
      </c>
      <c r="J2677">
        <v>1417387322</v>
      </c>
      <c r="K2677">
        <v>1413495722</v>
      </c>
      <c r="L2677" t="b">
        <v>0</v>
      </c>
      <c r="M2677">
        <v>31</v>
      </c>
      <c r="N2677" t="b">
        <v>0</v>
      </c>
      <c r="O2677" t="s">
        <v>8273</v>
      </c>
      <c r="P2677" s="9">
        <f>IFERROR(F2677/M2677,"NULL")</f>
        <v>47.935483870967744</v>
      </c>
      <c r="Q2677" t="str">
        <f>LEFT(O2677,SEARCH("/",O2677,1)-1)</f>
        <v>technology</v>
      </c>
      <c r="R2677" t="str">
        <f>RIGHT(O2677,LEN(O2677)-SEARCH("/",O2677,1))</f>
        <v>wearables</v>
      </c>
      <c r="S2677" s="17">
        <f>(((K2677/60)/60)/24)+DATE(1970,1,1)</f>
        <v>41928.904189814813</v>
      </c>
      <c r="T2677" s="15">
        <f>(((J2677/60)/60)/24)+DATE(1970,1,1)</f>
        <v>41973.945856481485</v>
      </c>
      <c r="U2677" t="b">
        <f>AND(L2677,N2677)</f>
        <v>0</v>
      </c>
    </row>
    <row r="2678" spans="1:21" ht="20" customHeight="1" x14ac:dyDescent="0.35">
      <c r="A2678" s="13">
        <f>F2678/E2678</f>
        <v>1.2375123751237513E-4</v>
      </c>
      <c r="B2678">
        <v>981</v>
      </c>
      <c r="C2678" s="3" t="s">
        <v>982</v>
      </c>
      <c r="D2678" s="3" t="s">
        <v>5091</v>
      </c>
      <c r="E2678" s="5">
        <v>88888</v>
      </c>
      <c r="F2678" s="5">
        <v>11</v>
      </c>
      <c r="G2678" t="s">
        <v>8221</v>
      </c>
      <c r="H2678" t="s">
        <v>8224</v>
      </c>
      <c r="I2678" t="s">
        <v>8246</v>
      </c>
      <c r="J2678">
        <v>1407624222</v>
      </c>
      <c r="K2678">
        <v>1405032222</v>
      </c>
      <c r="L2678" t="b">
        <v>0</v>
      </c>
      <c r="M2678">
        <v>4</v>
      </c>
      <c r="N2678" t="b">
        <v>0</v>
      </c>
      <c r="O2678" t="s">
        <v>8273</v>
      </c>
      <c r="P2678" s="9">
        <f>IFERROR(F2678/M2678,"NULL")</f>
        <v>2.75</v>
      </c>
      <c r="Q2678" t="str">
        <f>LEFT(O2678,SEARCH("/",O2678,1)-1)</f>
        <v>technology</v>
      </c>
      <c r="R2678" t="str">
        <f>RIGHT(O2678,LEN(O2678)-SEARCH("/",O2678,1))</f>
        <v>wearables</v>
      </c>
      <c r="S2678" s="17">
        <f>(((K2678/60)/60)/24)+DATE(1970,1,1)</f>
        <v>41830.947013888886</v>
      </c>
      <c r="T2678" s="15">
        <f>(((J2678/60)/60)/24)+DATE(1970,1,1)</f>
        <v>41860.947013888886</v>
      </c>
      <c r="U2678" t="b">
        <f>AND(L2678,N2678)</f>
        <v>0</v>
      </c>
    </row>
    <row r="2679" spans="1:21" ht="20" customHeight="1" x14ac:dyDescent="0.35">
      <c r="A2679" s="13">
        <f>F2679/E2679</f>
        <v>1.7142857142857143E-4</v>
      </c>
      <c r="B2679">
        <v>982</v>
      </c>
      <c r="C2679" s="3" t="s">
        <v>983</v>
      </c>
      <c r="D2679" s="3" t="s">
        <v>5092</v>
      </c>
      <c r="E2679" s="5">
        <v>17500</v>
      </c>
      <c r="F2679" s="5">
        <v>3</v>
      </c>
      <c r="G2679" t="s">
        <v>8221</v>
      </c>
      <c r="H2679" t="s">
        <v>8224</v>
      </c>
      <c r="I2679" t="s">
        <v>8246</v>
      </c>
      <c r="J2679">
        <v>1475431486</v>
      </c>
      <c r="K2679">
        <v>1472839486</v>
      </c>
      <c r="L2679" t="b">
        <v>0</v>
      </c>
      <c r="M2679">
        <v>3</v>
      </c>
      <c r="N2679" t="b">
        <v>0</v>
      </c>
      <c r="O2679" t="s">
        <v>8273</v>
      </c>
      <c r="P2679" s="9">
        <f>IFERROR(F2679/M2679,"NULL")</f>
        <v>1</v>
      </c>
      <c r="Q2679" t="str">
        <f>LEFT(O2679,SEARCH("/",O2679,1)-1)</f>
        <v>technology</v>
      </c>
      <c r="R2679" t="str">
        <f>RIGHT(O2679,LEN(O2679)-SEARCH("/",O2679,1))</f>
        <v>wearables</v>
      </c>
      <c r="S2679" s="17">
        <f>(((K2679/60)/60)/24)+DATE(1970,1,1)</f>
        <v>42615.753310185188</v>
      </c>
      <c r="T2679" s="15">
        <f>(((J2679/60)/60)/24)+DATE(1970,1,1)</f>
        <v>42645.753310185188</v>
      </c>
      <c r="U2679" t="b">
        <f>AND(L2679,N2679)</f>
        <v>0</v>
      </c>
    </row>
    <row r="2680" spans="1:21" ht="20" customHeight="1" x14ac:dyDescent="0.35">
      <c r="A2680" s="13">
        <f>F2680/E2680</f>
        <v>0.2950613611721471</v>
      </c>
      <c r="B2680">
        <v>983</v>
      </c>
      <c r="C2680" s="3" t="s">
        <v>984</v>
      </c>
      <c r="D2680" s="3" t="s">
        <v>5093</v>
      </c>
      <c r="E2680" s="5">
        <v>104219</v>
      </c>
      <c r="F2680" s="5">
        <v>30751</v>
      </c>
      <c r="G2680" t="s">
        <v>8221</v>
      </c>
      <c r="H2680" t="s">
        <v>8227</v>
      </c>
      <c r="I2680" t="s">
        <v>8249</v>
      </c>
      <c r="J2680">
        <v>1471985640</v>
      </c>
      <c r="K2680">
        <v>1469289685</v>
      </c>
      <c r="L2680" t="b">
        <v>0</v>
      </c>
      <c r="M2680">
        <v>179</v>
      </c>
      <c r="N2680" t="b">
        <v>0</v>
      </c>
      <c r="O2680" t="s">
        <v>8273</v>
      </c>
      <c r="P2680" s="9">
        <f>IFERROR(F2680/M2680,"NULL")</f>
        <v>171.79329608938548</v>
      </c>
      <c r="Q2680" t="str">
        <f>LEFT(O2680,SEARCH("/",O2680,1)-1)</f>
        <v>technology</v>
      </c>
      <c r="R2680" t="str">
        <f>RIGHT(O2680,LEN(O2680)-SEARCH("/",O2680,1))</f>
        <v>wearables</v>
      </c>
      <c r="S2680" s="17">
        <f>(((K2680/60)/60)/24)+DATE(1970,1,1)</f>
        <v>42574.667650462965</v>
      </c>
      <c r="T2680" s="15">
        <f>(((J2680/60)/60)/24)+DATE(1970,1,1)</f>
        <v>42605.870833333334</v>
      </c>
      <c r="U2680" t="b">
        <f>AND(L2680,N2680)</f>
        <v>0</v>
      </c>
    </row>
    <row r="2681" spans="1:21" ht="20" customHeight="1" x14ac:dyDescent="0.35">
      <c r="A2681" s="13">
        <f>F2681/E2681</f>
        <v>1.06E-2</v>
      </c>
      <c r="B2681">
        <v>984</v>
      </c>
      <c r="C2681" s="3" t="s">
        <v>985</v>
      </c>
      <c r="D2681" s="3" t="s">
        <v>5094</v>
      </c>
      <c r="E2681" s="5">
        <v>10000</v>
      </c>
      <c r="F2681" s="5">
        <v>106</v>
      </c>
      <c r="G2681" t="s">
        <v>8221</v>
      </c>
      <c r="H2681" t="s">
        <v>8224</v>
      </c>
      <c r="I2681" t="s">
        <v>8246</v>
      </c>
      <c r="J2681">
        <v>1427507208</v>
      </c>
      <c r="K2681">
        <v>1424918808</v>
      </c>
      <c r="L2681" t="b">
        <v>0</v>
      </c>
      <c r="M2681">
        <v>3</v>
      </c>
      <c r="N2681" t="b">
        <v>0</v>
      </c>
      <c r="O2681" t="s">
        <v>8273</v>
      </c>
      <c r="P2681" s="9">
        <f>IFERROR(F2681/M2681,"NULL")</f>
        <v>35.333333333333336</v>
      </c>
      <c r="Q2681" t="str">
        <f>LEFT(O2681,SEARCH("/",O2681,1)-1)</f>
        <v>technology</v>
      </c>
      <c r="R2681" t="str">
        <f>RIGHT(O2681,LEN(O2681)-SEARCH("/",O2681,1))</f>
        <v>wearables</v>
      </c>
      <c r="S2681" s="17">
        <f>(((K2681/60)/60)/24)+DATE(1970,1,1)</f>
        <v>42061.11583333333</v>
      </c>
      <c r="T2681" s="15">
        <f>(((J2681/60)/60)/24)+DATE(1970,1,1)</f>
        <v>42091.074166666673</v>
      </c>
      <c r="U2681" t="b">
        <f>AND(L2681,N2681)</f>
        <v>0</v>
      </c>
    </row>
    <row r="2682" spans="1:21" ht="20" customHeight="1" x14ac:dyDescent="0.35">
      <c r="A2682" s="13">
        <f>F2682/E2682</f>
        <v>6.2933333333333327E-2</v>
      </c>
      <c r="B2682">
        <v>985</v>
      </c>
      <c r="C2682" s="3" t="s">
        <v>986</v>
      </c>
      <c r="D2682" s="3" t="s">
        <v>5095</v>
      </c>
      <c r="E2682" s="5">
        <v>30000</v>
      </c>
      <c r="F2682" s="5">
        <v>1888</v>
      </c>
      <c r="G2682" t="s">
        <v>8221</v>
      </c>
      <c r="H2682" t="s">
        <v>8236</v>
      </c>
      <c r="I2682" t="s">
        <v>8249</v>
      </c>
      <c r="J2682">
        <v>1451602800</v>
      </c>
      <c r="K2682">
        <v>1449011610</v>
      </c>
      <c r="L2682" t="b">
        <v>0</v>
      </c>
      <c r="M2682">
        <v>23</v>
      </c>
      <c r="N2682" t="b">
        <v>0</v>
      </c>
      <c r="O2682" t="s">
        <v>8273</v>
      </c>
      <c r="P2682" s="9">
        <f>IFERROR(F2682/M2682,"NULL")</f>
        <v>82.086956521739125</v>
      </c>
      <c r="Q2682" t="str">
        <f>LEFT(O2682,SEARCH("/",O2682,1)-1)</f>
        <v>technology</v>
      </c>
      <c r="R2682" t="str">
        <f>RIGHT(O2682,LEN(O2682)-SEARCH("/",O2682,1))</f>
        <v>wearables</v>
      </c>
      <c r="S2682" s="17">
        <f>(((K2682/60)/60)/24)+DATE(1970,1,1)</f>
        <v>42339.967708333337</v>
      </c>
      <c r="T2682" s="15">
        <f>(((J2682/60)/60)/24)+DATE(1970,1,1)</f>
        <v>42369.958333333328</v>
      </c>
      <c r="U2682" t="b">
        <f>AND(L2682,N2682)</f>
        <v>0</v>
      </c>
    </row>
    <row r="2683" spans="1:21" ht="20" customHeight="1" x14ac:dyDescent="0.35">
      <c r="A2683" s="13">
        <f>F2683/E2683</f>
        <v>0.1275</v>
      </c>
      <c r="B2683">
        <v>986</v>
      </c>
      <c r="C2683" s="3" t="s">
        <v>987</v>
      </c>
      <c r="D2683" s="3" t="s">
        <v>5096</v>
      </c>
      <c r="E2683" s="5">
        <v>20000</v>
      </c>
      <c r="F2683" s="5">
        <v>2550</v>
      </c>
      <c r="G2683" t="s">
        <v>8221</v>
      </c>
      <c r="H2683" t="s">
        <v>8225</v>
      </c>
      <c r="I2683" t="s">
        <v>8247</v>
      </c>
      <c r="J2683">
        <v>1452384000</v>
      </c>
      <c r="K2683">
        <v>1447698300</v>
      </c>
      <c r="L2683" t="b">
        <v>0</v>
      </c>
      <c r="M2683">
        <v>23</v>
      </c>
      <c r="N2683" t="b">
        <v>0</v>
      </c>
      <c r="O2683" t="s">
        <v>8273</v>
      </c>
      <c r="P2683" s="9">
        <f>IFERROR(F2683/M2683,"NULL")</f>
        <v>110.8695652173913</v>
      </c>
      <c r="Q2683" t="str">
        <f>LEFT(O2683,SEARCH("/",O2683,1)-1)</f>
        <v>technology</v>
      </c>
      <c r="R2683" t="str">
        <f>RIGHT(O2683,LEN(O2683)-SEARCH("/",O2683,1))</f>
        <v>wearables</v>
      </c>
      <c r="S2683" s="17">
        <f>(((K2683/60)/60)/24)+DATE(1970,1,1)</f>
        <v>42324.767361111109</v>
      </c>
      <c r="T2683" s="15">
        <f>(((J2683/60)/60)/24)+DATE(1970,1,1)</f>
        <v>42379</v>
      </c>
      <c r="U2683" t="b">
        <f>AND(L2683,N2683)</f>
        <v>0</v>
      </c>
    </row>
    <row r="2684" spans="1:21" ht="20" customHeight="1" x14ac:dyDescent="0.35">
      <c r="A2684" s="13">
        <f>F2684/E2684</f>
        <v>0.13220000000000001</v>
      </c>
      <c r="B2684">
        <v>987</v>
      </c>
      <c r="C2684" s="3" t="s">
        <v>988</v>
      </c>
      <c r="D2684" s="3" t="s">
        <v>5097</v>
      </c>
      <c r="E2684" s="5">
        <v>50000</v>
      </c>
      <c r="F2684" s="5">
        <v>6610</v>
      </c>
      <c r="G2684" t="s">
        <v>8221</v>
      </c>
      <c r="H2684" t="s">
        <v>8233</v>
      </c>
      <c r="I2684" t="s">
        <v>8249</v>
      </c>
      <c r="J2684">
        <v>1403507050</v>
      </c>
      <c r="K2684">
        <v>1400051050</v>
      </c>
      <c r="L2684" t="b">
        <v>0</v>
      </c>
      <c r="M2684">
        <v>41</v>
      </c>
      <c r="N2684" t="b">
        <v>0</v>
      </c>
      <c r="O2684" t="s">
        <v>8273</v>
      </c>
      <c r="P2684" s="9">
        <f>IFERROR(F2684/M2684,"NULL")</f>
        <v>161.21951219512195</v>
      </c>
      <c r="Q2684" t="str">
        <f>LEFT(O2684,SEARCH("/",O2684,1)-1)</f>
        <v>technology</v>
      </c>
      <c r="R2684" t="str">
        <f>RIGHT(O2684,LEN(O2684)-SEARCH("/",O2684,1))</f>
        <v>wearables</v>
      </c>
      <c r="S2684" s="17">
        <f>(((K2684/60)/60)/24)+DATE(1970,1,1)</f>
        <v>41773.294560185182</v>
      </c>
      <c r="T2684" s="15">
        <f>(((J2684/60)/60)/24)+DATE(1970,1,1)</f>
        <v>41813.294560185182</v>
      </c>
      <c r="U2684" t="b">
        <f>AND(L2684,N2684)</f>
        <v>0</v>
      </c>
    </row>
    <row r="2685" spans="1:21" ht="20" customHeight="1" x14ac:dyDescent="0.35">
      <c r="A2685" s="13">
        <f>F2685/E2685</f>
        <v>0</v>
      </c>
      <c r="B2685">
        <v>988</v>
      </c>
      <c r="C2685" s="3" t="s">
        <v>989</v>
      </c>
      <c r="D2685" s="3" t="s">
        <v>5098</v>
      </c>
      <c r="E2685" s="5">
        <v>5000</v>
      </c>
      <c r="F2685" s="5">
        <v>0</v>
      </c>
      <c r="G2685" t="s">
        <v>8221</v>
      </c>
      <c r="H2685" t="s">
        <v>8237</v>
      </c>
      <c r="I2685" t="s">
        <v>8249</v>
      </c>
      <c r="J2685">
        <v>1475310825</v>
      </c>
      <c r="K2685">
        <v>1472718825</v>
      </c>
      <c r="L2685" t="b">
        <v>0</v>
      </c>
      <c r="M2685">
        <v>0</v>
      </c>
      <c r="N2685" t="b">
        <v>0</v>
      </c>
      <c r="O2685" t="s">
        <v>8273</v>
      </c>
      <c r="P2685" s="9" t="str">
        <f>IFERROR(F2685/M2685,"NULL")</f>
        <v>NULL</v>
      </c>
      <c r="Q2685" t="str">
        <f>LEFT(O2685,SEARCH("/",O2685,1)-1)</f>
        <v>technology</v>
      </c>
      <c r="R2685" t="str">
        <f>RIGHT(O2685,LEN(O2685)-SEARCH("/",O2685,1))</f>
        <v>wearables</v>
      </c>
      <c r="S2685" s="17">
        <f>(((K2685/60)/60)/24)+DATE(1970,1,1)</f>
        <v>42614.356770833328</v>
      </c>
      <c r="T2685" s="15">
        <f>(((J2685/60)/60)/24)+DATE(1970,1,1)</f>
        <v>42644.356770833328</v>
      </c>
      <c r="U2685" t="b">
        <f>AND(L2685,N2685)</f>
        <v>0</v>
      </c>
    </row>
    <row r="2686" spans="1:21" ht="20" customHeight="1" x14ac:dyDescent="0.35">
      <c r="A2686" s="13">
        <f>F2686/E2686</f>
        <v>0.16769999999999999</v>
      </c>
      <c r="B2686">
        <v>989</v>
      </c>
      <c r="C2686" s="3" t="s">
        <v>990</v>
      </c>
      <c r="D2686" s="3" t="s">
        <v>5099</v>
      </c>
      <c r="E2686" s="5">
        <v>10000</v>
      </c>
      <c r="F2686" s="5">
        <v>1677</v>
      </c>
      <c r="G2686" t="s">
        <v>8221</v>
      </c>
      <c r="H2686" t="s">
        <v>8224</v>
      </c>
      <c r="I2686" t="s">
        <v>8246</v>
      </c>
      <c r="J2686">
        <v>1475101495</v>
      </c>
      <c r="K2686">
        <v>1472509495</v>
      </c>
      <c r="L2686" t="b">
        <v>0</v>
      </c>
      <c r="M2686">
        <v>32</v>
      </c>
      <c r="N2686" t="b">
        <v>0</v>
      </c>
      <c r="O2686" t="s">
        <v>8273</v>
      </c>
      <c r="P2686" s="9">
        <f>IFERROR(F2686/M2686,"NULL")</f>
        <v>52.40625</v>
      </c>
      <c r="Q2686" t="str">
        <f>LEFT(O2686,SEARCH("/",O2686,1)-1)</f>
        <v>technology</v>
      </c>
      <c r="R2686" t="str">
        <f>RIGHT(O2686,LEN(O2686)-SEARCH("/",O2686,1))</f>
        <v>wearables</v>
      </c>
      <c r="S2686" s="17">
        <f>(((K2686/60)/60)/24)+DATE(1970,1,1)</f>
        <v>42611.933969907404</v>
      </c>
      <c r="T2686" s="15">
        <f>(((J2686/60)/60)/24)+DATE(1970,1,1)</f>
        <v>42641.933969907404</v>
      </c>
      <c r="U2686" t="b">
        <f>AND(L2686,N2686)</f>
        <v>0</v>
      </c>
    </row>
    <row r="2687" spans="1:21" ht="20" customHeight="1" x14ac:dyDescent="0.35">
      <c r="A2687" s="13">
        <f>F2687/E2687</f>
        <v>1.0399999999999999E-3</v>
      </c>
      <c r="B2687">
        <v>990</v>
      </c>
      <c r="C2687" s="3" t="s">
        <v>991</v>
      </c>
      <c r="D2687" s="3" t="s">
        <v>5100</v>
      </c>
      <c r="E2687" s="5">
        <v>25000</v>
      </c>
      <c r="F2687" s="5">
        <v>26</v>
      </c>
      <c r="G2687" t="s">
        <v>8221</v>
      </c>
      <c r="H2687" t="s">
        <v>8224</v>
      </c>
      <c r="I2687" t="s">
        <v>8246</v>
      </c>
      <c r="J2687">
        <v>1409770164</v>
      </c>
      <c r="K2687">
        <v>1407178164</v>
      </c>
      <c r="L2687" t="b">
        <v>0</v>
      </c>
      <c r="M2687">
        <v>2</v>
      </c>
      <c r="N2687" t="b">
        <v>0</v>
      </c>
      <c r="O2687" t="s">
        <v>8273</v>
      </c>
      <c r="P2687" s="9">
        <f>IFERROR(F2687/M2687,"NULL")</f>
        <v>13</v>
      </c>
      <c r="Q2687" t="str">
        <f>LEFT(O2687,SEARCH("/",O2687,1)-1)</f>
        <v>technology</v>
      </c>
      <c r="R2687" t="str">
        <f>RIGHT(O2687,LEN(O2687)-SEARCH("/",O2687,1))</f>
        <v>wearables</v>
      </c>
      <c r="S2687" s="17">
        <f>(((K2687/60)/60)/24)+DATE(1970,1,1)</f>
        <v>41855.784305555557</v>
      </c>
      <c r="T2687" s="15">
        <f>(((J2687/60)/60)/24)+DATE(1970,1,1)</f>
        <v>41885.784305555557</v>
      </c>
      <c r="U2687" t="b">
        <f>AND(L2687,N2687)</f>
        <v>0</v>
      </c>
    </row>
    <row r="2688" spans="1:21" ht="20" customHeight="1" x14ac:dyDescent="0.35">
      <c r="A2688" s="13">
        <f>F2688/E2688</f>
        <v>4.24E-2</v>
      </c>
      <c r="B2688">
        <v>991</v>
      </c>
      <c r="C2688" s="3" t="s">
        <v>992</v>
      </c>
      <c r="D2688" s="3" t="s">
        <v>5101</v>
      </c>
      <c r="E2688" s="5">
        <v>5000</v>
      </c>
      <c r="F2688" s="5">
        <v>212</v>
      </c>
      <c r="G2688" t="s">
        <v>8221</v>
      </c>
      <c r="H2688" t="s">
        <v>8225</v>
      </c>
      <c r="I2688" t="s">
        <v>8247</v>
      </c>
      <c r="J2688">
        <v>1468349460</v>
      </c>
      <c r="K2688">
        <v>1466186988</v>
      </c>
      <c r="L2688" t="b">
        <v>0</v>
      </c>
      <c r="M2688">
        <v>7</v>
      </c>
      <c r="N2688" t="b">
        <v>0</v>
      </c>
      <c r="O2688" t="s">
        <v>8273</v>
      </c>
      <c r="P2688" s="9">
        <f>IFERROR(F2688/M2688,"NULL")</f>
        <v>30.285714285714285</v>
      </c>
      <c r="Q2688" t="str">
        <f>LEFT(O2688,SEARCH("/",O2688,1)-1)</f>
        <v>technology</v>
      </c>
      <c r="R2688" t="str">
        <f>RIGHT(O2688,LEN(O2688)-SEARCH("/",O2688,1))</f>
        <v>wearables</v>
      </c>
      <c r="S2688" s="17">
        <f>(((K2688/60)/60)/24)+DATE(1970,1,1)</f>
        <v>42538.75680555556</v>
      </c>
      <c r="T2688" s="15">
        <f>(((J2688/60)/60)/24)+DATE(1970,1,1)</f>
        <v>42563.785416666666</v>
      </c>
      <c r="U2688" t="b">
        <f>AND(L2688,N2688)</f>
        <v>0</v>
      </c>
    </row>
    <row r="2689" spans="1:21" ht="20" customHeight="1" x14ac:dyDescent="0.35">
      <c r="A2689" s="13">
        <f>F2689/E2689</f>
        <v>4.6699999999999997E-3</v>
      </c>
      <c r="B2689">
        <v>992</v>
      </c>
      <c r="C2689" s="3" t="s">
        <v>993</v>
      </c>
      <c r="D2689" s="3" t="s">
        <v>5102</v>
      </c>
      <c r="E2689" s="5">
        <v>100000</v>
      </c>
      <c r="F2689" s="5">
        <v>467</v>
      </c>
      <c r="G2689" t="s">
        <v>8221</v>
      </c>
      <c r="H2689" t="s">
        <v>8224</v>
      </c>
      <c r="I2689" t="s">
        <v>8246</v>
      </c>
      <c r="J2689">
        <v>1462655519</v>
      </c>
      <c r="K2689">
        <v>1457475119</v>
      </c>
      <c r="L2689" t="b">
        <v>0</v>
      </c>
      <c r="M2689">
        <v>4</v>
      </c>
      <c r="N2689" t="b">
        <v>0</v>
      </c>
      <c r="O2689" t="s">
        <v>8273</v>
      </c>
      <c r="P2689" s="9">
        <f>IFERROR(F2689/M2689,"NULL")</f>
        <v>116.75</v>
      </c>
      <c r="Q2689" t="str">
        <f>LEFT(O2689,SEARCH("/",O2689,1)-1)</f>
        <v>technology</v>
      </c>
      <c r="R2689" t="str">
        <f>RIGHT(O2689,LEN(O2689)-SEARCH("/",O2689,1))</f>
        <v>wearables</v>
      </c>
      <c r="S2689" s="17">
        <f>(((K2689/60)/60)/24)+DATE(1970,1,1)</f>
        <v>42437.924988425926</v>
      </c>
      <c r="T2689" s="15">
        <f>(((J2689/60)/60)/24)+DATE(1970,1,1)</f>
        <v>42497.883321759262</v>
      </c>
      <c r="U2689" t="b">
        <f>AND(L2689,N2689)</f>
        <v>0</v>
      </c>
    </row>
    <row r="2690" spans="1:21" ht="20" customHeight="1" x14ac:dyDescent="0.35">
      <c r="A2690" s="13">
        <f>F2690/E2690</f>
        <v>0.25087142857142858</v>
      </c>
      <c r="B2690">
        <v>993</v>
      </c>
      <c r="C2690" s="3" t="s">
        <v>994</v>
      </c>
      <c r="D2690" s="3" t="s">
        <v>5103</v>
      </c>
      <c r="E2690" s="5">
        <v>70000</v>
      </c>
      <c r="F2690" s="5">
        <v>17561</v>
      </c>
      <c r="G2690" t="s">
        <v>8221</v>
      </c>
      <c r="H2690" t="s">
        <v>8224</v>
      </c>
      <c r="I2690" t="s">
        <v>8246</v>
      </c>
      <c r="J2690">
        <v>1478926800</v>
      </c>
      <c r="K2690">
        <v>1476054568</v>
      </c>
      <c r="L2690" t="b">
        <v>0</v>
      </c>
      <c r="M2690">
        <v>196</v>
      </c>
      <c r="N2690" t="b">
        <v>0</v>
      </c>
      <c r="O2690" t="s">
        <v>8273</v>
      </c>
      <c r="P2690" s="9">
        <f>IFERROR(F2690/M2690,"NULL")</f>
        <v>89.59693877551021</v>
      </c>
      <c r="Q2690" t="str">
        <f>LEFT(O2690,SEARCH("/",O2690,1)-1)</f>
        <v>technology</v>
      </c>
      <c r="R2690" t="str">
        <f>RIGHT(O2690,LEN(O2690)-SEARCH("/",O2690,1))</f>
        <v>wearables</v>
      </c>
      <c r="S2690" s="17">
        <f>(((K2690/60)/60)/24)+DATE(1970,1,1)</f>
        <v>42652.964907407411</v>
      </c>
      <c r="T2690" s="15">
        <f>(((J2690/60)/60)/24)+DATE(1970,1,1)</f>
        <v>42686.208333333328</v>
      </c>
      <c r="U2690" t="b">
        <f>AND(L2690,N2690)</f>
        <v>0</v>
      </c>
    </row>
    <row r="2691" spans="1:21" ht="20" customHeight="1" x14ac:dyDescent="0.35">
      <c r="A2691" s="13">
        <f>F2691/E2691</f>
        <v>2.3345000000000001E-2</v>
      </c>
      <c r="B2691">
        <v>994</v>
      </c>
      <c r="C2691" s="3" t="s">
        <v>995</v>
      </c>
      <c r="D2691" s="3" t="s">
        <v>5104</v>
      </c>
      <c r="E2691" s="5">
        <v>200000</v>
      </c>
      <c r="F2691" s="5">
        <v>4669</v>
      </c>
      <c r="G2691" t="s">
        <v>8221</v>
      </c>
      <c r="H2691" t="s">
        <v>8224</v>
      </c>
      <c r="I2691" t="s">
        <v>8246</v>
      </c>
      <c r="J2691">
        <v>1417388340</v>
      </c>
      <c r="K2691">
        <v>1412835530</v>
      </c>
      <c r="L2691" t="b">
        <v>0</v>
      </c>
      <c r="M2691">
        <v>11</v>
      </c>
      <c r="N2691" t="b">
        <v>0</v>
      </c>
      <c r="O2691" t="s">
        <v>8273</v>
      </c>
      <c r="P2691" s="9">
        <f>IFERROR(F2691/M2691,"NULL")</f>
        <v>424.45454545454544</v>
      </c>
      <c r="Q2691" t="str">
        <f>LEFT(O2691,SEARCH("/",O2691,1)-1)</f>
        <v>technology</v>
      </c>
      <c r="R2691" t="str">
        <f>RIGHT(O2691,LEN(O2691)-SEARCH("/",O2691,1))</f>
        <v>wearables</v>
      </c>
      <c r="S2691" s="17">
        <f>(((K2691/60)/60)/24)+DATE(1970,1,1)</f>
        <v>41921.263078703705</v>
      </c>
      <c r="T2691" s="15">
        <f>(((J2691/60)/60)/24)+DATE(1970,1,1)</f>
        <v>41973.957638888889</v>
      </c>
      <c r="U2691" t="b">
        <f>AND(L2691,N2691)</f>
        <v>0</v>
      </c>
    </row>
    <row r="2692" spans="1:21" ht="20" customHeight="1" x14ac:dyDescent="0.35">
      <c r="A2692" s="13">
        <f>F2692/E2692</f>
        <v>7.2599999999999998E-2</v>
      </c>
      <c r="B2692">
        <v>995</v>
      </c>
      <c r="C2692" s="3" t="s">
        <v>996</v>
      </c>
      <c r="D2692" s="3" t="s">
        <v>5105</v>
      </c>
      <c r="E2692" s="5">
        <v>10000</v>
      </c>
      <c r="F2692" s="5">
        <v>726</v>
      </c>
      <c r="G2692" t="s">
        <v>8221</v>
      </c>
      <c r="H2692" t="s">
        <v>8224</v>
      </c>
      <c r="I2692" t="s">
        <v>8246</v>
      </c>
      <c r="J2692">
        <v>1417276800</v>
      </c>
      <c r="K2692">
        <v>1415140480</v>
      </c>
      <c r="L2692" t="b">
        <v>0</v>
      </c>
      <c r="M2692">
        <v>9</v>
      </c>
      <c r="N2692" t="b">
        <v>0</v>
      </c>
      <c r="O2692" t="s">
        <v>8273</v>
      </c>
      <c r="P2692" s="9">
        <f>IFERROR(F2692/M2692,"NULL")</f>
        <v>80.666666666666671</v>
      </c>
      <c r="Q2692" t="str">
        <f>LEFT(O2692,SEARCH("/",O2692,1)-1)</f>
        <v>technology</v>
      </c>
      <c r="R2692" t="str">
        <f>RIGHT(O2692,LEN(O2692)-SEARCH("/",O2692,1))</f>
        <v>wearables</v>
      </c>
      <c r="S2692" s="17">
        <f>(((K2692/60)/60)/24)+DATE(1970,1,1)</f>
        <v>41947.940740740742</v>
      </c>
      <c r="T2692" s="15">
        <f>(((J2692/60)/60)/24)+DATE(1970,1,1)</f>
        <v>41972.666666666672</v>
      </c>
      <c r="U2692" t="b">
        <f>AND(L2692,N2692)</f>
        <v>0</v>
      </c>
    </row>
    <row r="2693" spans="1:21" ht="20" customHeight="1" x14ac:dyDescent="0.35">
      <c r="A2693" s="13">
        <f>F2693/E2693</f>
        <v>1.6250000000000001E-2</v>
      </c>
      <c r="B2693">
        <v>996</v>
      </c>
      <c r="C2693" s="3" t="s">
        <v>997</v>
      </c>
      <c r="D2693" s="3" t="s">
        <v>5106</v>
      </c>
      <c r="E2693" s="5">
        <v>4000</v>
      </c>
      <c r="F2693" s="5">
        <v>65</v>
      </c>
      <c r="G2693" t="s">
        <v>8221</v>
      </c>
      <c r="H2693" t="s">
        <v>8224</v>
      </c>
      <c r="I2693" t="s">
        <v>8246</v>
      </c>
      <c r="J2693">
        <v>1406474820</v>
      </c>
      <c r="K2693">
        <v>1403902060</v>
      </c>
      <c r="L2693" t="b">
        <v>0</v>
      </c>
      <c r="M2693">
        <v>5</v>
      </c>
      <c r="N2693" t="b">
        <v>0</v>
      </c>
      <c r="O2693" t="s">
        <v>8273</v>
      </c>
      <c r="P2693" s="9">
        <f>IFERROR(F2693/M2693,"NULL")</f>
        <v>13</v>
      </c>
      <c r="Q2693" t="str">
        <f>LEFT(O2693,SEARCH("/",O2693,1)-1)</f>
        <v>technology</v>
      </c>
      <c r="R2693" t="str">
        <f>RIGHT(O2693,LEN(O2693)-SEARCH("/",O2693,1))</f>
        <v>wearables</v>
      </c>
      <c r="S2693" s="17">
        <f>(((K2693/60)/60)/24)+DATE(1970,1,1)</f>
        <v>41817.866435185184</v>
      </c>
      <c r="T2693" s="15">
        <f>(((J2693/60)/60)/24)+DATE(1970,1,1)</f>
        <v>41847.643750000003</v>
      </c>
      <c r="U2693" t="b">
        <f>AND(L2693,N2693)</f>
        <v>0</v>
      </c>
    </row>
    <row r="2694" spans="1:21" ht="20" customHeight="1" x14ac:dyDescent="0.35">
      <c r="A2694" s="13">
        <f>F2694/E2694</f>
        <v>1.2999999999999999E-2</v>
      </c>
      <c r="B2694">
        <v>997</v>
      </c>
      <c r="C2694" s="3" t="s">
        <v>998</v>
      </c>
      <c r="D2694" s="3" t="s">
        <v>5107</v>
      </c>
      <c r="E2694" s="5">
        <v>5000</v>
      </c>
      <c r="F2694" s="5">
        <v>65</v>
      </c>
      <c r="G2694" t="s">
        <v>8221</v>
      </c>
      <c r="H2694" t="s">
        <v>8224</v>
      </c>
      <c r="I2694" t="s">
        <v>8246</v>
      </c>
      <c r="J2694">
        <v>1417145297</v>
      </c>
      <c r="K2694">
        <v>1414549697</v>
      </c>
      <c r="L2694" t="b">
        <v>0</v>
      </c>
      <c r="M2694">
        <v>8</v>
      </c>
      <c r="N2694" t="b">
        <v>0</v>
      </c>
      <c r="O2694" t="s">
        <v>8273</v>
      </c>
      <c r="P2694" s="9">
        <f>IFERROR(F2694/M2694,"NULL")</f>
        <v>8.125</v>
      </c>
      <c r="Q2694" t="str">
        <f>LEFT(O2694,SEARCH("/",O2694,1)-1)</f>
        <v>technology</v>
      </c>
      <c r="R2694" t="str">
        <f>RIGHT(O2694,LEN(O2694)-SEARCH("/",O2694,1))</f>
        <v>wearables</v>
      </c>
      <c r="S2694" s="17">
        <f>(((K2694/60)/60)/24)+DATE(1970,1,1)</f>
        <v>41941.10297453704</v>
      </c>
      <c r="T2694" s="15">
        <f>(((J2694/60)/60)/24)+DATE(1970,1,1)</f>
        <v>41971.144641203704</v>
      </c>
      <c r="U2694" t="b">
        <f>AND(L2694,N2694)</f>
        <v>0</v>
      </c>
    </row>
    <row r="2695" spans="1:21" ht="20" customHeight="1" x14ac:dyDescent="0.35">
      <c r="A2695" s="13">
        <f>F2695/E2695</f>
        <v>0.58558333333333334</v>
      </c>
      <c r="B2695">
        <v>998</v>
      </c>
      <c r="C2695" s="3" t="s">
        <v>999</v>
      </c>
      <c r="D2695" s="3" t="s">
        <v>5108</v>
      </c>
      <c r="E2695" s="5">
        <v>60000</v>
      </c>
      <c r="F2695" s="5">
        <v>35135</v>
      </c>
      <c r="G2695" t="s">
        <v>8221</v>
      </c>
      <c r="H2695" t="s">
        <v>8229</v>
      </c>
      <c r="I2695" t="s">
        <v>8251</v>
      </c>
      <c r="J2695">
        <v>1447909401</v>
      </c>
      <c r="K2695">
        <v>1444017801</v>
      </c>
      <c r="L2695" t="b">
        <v>0</v>
      </c>
      <c r="M2695">
        <v>229</v>
      </c>
      <c r="N2695" t="b">
        <v>0</v>
      </c>
      <c r="O2695" t="s">
        <v>8273</v>
      </c>
      <c r="P2695" s="9">
        <f>IFERROR(F2695/M2695,"NULL")</f>
        <v>153.42794759825327</v>
      </c>
      <c r="Q2695" t="str">
        <f>LEFT(O2695,SEARCH("/",O2695,1)-1)</f>
        <v>technology</v>
      </c>
      <c r="R2695" t="str">
        <f>RIGHT(O2695,LEN(O2695)-SEARCH("/",O2695,1))</f>
        <v>wearables</v>
      </c>
      <c r="S2695" s="17">
        <f>(((K2695/60)/60)/24)+DATE(1970,1,1)</f>
        <v>42282.168993055559</v>
      </c>
      <c r="T2695" s="15">
        <f>(((J2695/60)/60)/24)+DATE(1970,1,1)</f>
        <v>42327.210659722223</v>
      </c>
      <c r="U2695" t="b">
        <f>AND(L2695,N2695)</f>
        <v>0</v>
      </c>
    </row>
    <row r="2696" spans="1:21" ht="20" customHeight="1" x14ac:dyDescent="0.35">
      <c r="A2696" s="13">
        <f>F2696/E2696</f>
        <v>7.7886666666666673E-2</v>
      </c>
      <c r="B2696">
        <v>999</v>
      </c>
      <c r="C2696" s="3" t="s">
        <v>1000</v>
      </c>
      <c r="D2696" s="3" t="s">
        <v>5109</v>
      </c>
      <c r="E2696" s="5">
        <v>150000</v>
      </c>
      <c r="F2696" s="5">
        <v>11683</v>
      </c>
      <c r="G2696" t="s">
        <v>8221</v>
      </c>
      <c r="H2696" t="s">
        <v>8229</v>
      </c>
      <c r="I2696" t="s">
        <v>8251</v>
      </c>
      <c r="J2696">
        <v>1415865720</v>
      </c>
      <c r="K2696">
        <v>1413270690</v>
      </c>
      <c r="L2696" t="b">
        <v>0</v>
      </c>
      <c r="M2696">
        <v>40</v>
      </c>
      <c r="N2696" t="b">
        <v>0</v>
      </c>
      <c r="O2696" t="s">
        <v>8273</v>
      </c>
      <c r="P2696" s="9">
        <f>IFERROR(F2696/M2696,"NULL")</f>
        <v>292.07499999999999</v>
      </c>
      <c r="Q2696" t="str">
        <f>LEFT(O2696,SEARCH("/",O2696,1)-1)</f>
        <v>technology</v>
      </c>
      <c r="R2696" t="str">
        <f>RIGHT(O2696,LEN(O2696)-SEARCH("/",O2696,1))</f>
        <v>wearables</v>
      </c>
      <c r="S2696" s="17">
        <f>(((K2696/60)/60)/24)+DATE(1970,1,1)</f>
        <v>41926.29965277778</v>
      </c>
      <c r="T2696" s="15">
        <f>(((J2696/60)/60)/24)+DATE(1970,1,1)</f>
        <v>41956.334722222222</v>
      </c>
      <c r="U2696" t="b">
        <f>AND(L2696,N2696)</f>
        <v>0</v>
      </c>
    </row>
    <row r="2697" spans="1:21" ht="20" customHeight="1" x14ac:dyDescent="0.35">
      <c r="A2697" s="13">
        <f>F2697/E2697</f>
        <v>8.9744444444444446E-2</v>
      </c>
      <c r="B2697">
        <v>1064</v>
      </c>
      <c r="C2697" s="3" t="s">
        <v>1065</v>
      </c>
      <c r="D2697" s="3" t="s">
        <v>5174</v>
      </c>
      <c r="E2697" s="5">
        <v>90000</v>
      </c>
      <c r="F2697" s="5">
        <v>8077</v>
      </c>
      <c r="G2697" t="s">
        <v>8221</v>
      </c>
      <c r="H2697" t="s">
        <v>8224</v>
      </c>
      <c r="I2697" t="s">
        <v>8246</v>
      </c>
      <c r="J2697">
        <v>1373174903</v>
      </c>
      <c r="K2697">
        <v>1369286903</v>
      </c>
      <c r="L2697" t="b">
        <v>0</v>
      </c>
      <c r="M2697">
        <v>123</v>
      </c>
      <c r="N2697" t="b">
        <v>0</v>
      </c>
      <c r="O2697" t="s">
        <v>8282</v>
      </c>
      <c r="P2697" s="9">
        <f>IFERROR(F2697/M2697,"NULL")</f>
        <v>65.666666666666671</v>
      </c>
      <c r="Q2697" t="str">
        <f>LEFT(O2697,SEARCH("/",O2697,1)-1)</f>
        <v>games</v>
      </c>
      <c r="R2697" t="str">
        <f>RIGHT(O2697,LEN(O2697)-SEARCH("/",O2697,1))</f>
        <v>video games</v>
      </c>
      <c r="S2697" s="17">
        <f>(((K2697/60)/60)/24)+DATE(1970,1,1)</f>
        <v>41417.228043981479</v>
      </c>
      <c r="T2697" s="15">
        <f>(((J2697/60)/60)/24)+DATE(1970,1,1)</f>
        <v>41462.228043981479</v>
      </c>
      <c r="U2697" t="b">
        <f>AND(L2697,N2697)</f>
        <v>0</v>
      </c>
    </row>
    <row r="2698" spans="1:21" ht="20" customHeight="1" x14ac:dyDescent="0.35">
      <c r="A2698" s="13">
        <f>F2698/E2698</f>
        <v>2.7E-2</v>
      </c>
      <c r="B2698">
        <v>1065</v>
      </c>
      <c r="C2698" s="3" t="s">
        <v>1066</v>
      </c>
      <c r="D2698" s="3" t="s">
        <v>5175</v>
      </c>
      <c r="E2698" s="5">
        <v>3000</v>
      </c>
      <c r="F2698" s="5">
        <v>81</v>
      </c>
      <c r="G2698" t="s">
        <v>8221</v>
      </c>
      <c r="H2698" t="s">
        <v>8226</v>
      </c>
      <c r="I2698" t="s">
        <v>8248</v>
      </c>
      <c r="J2698">
        <v>1392800922</v>
      </c>
      <c r="K2698">
        <v>1390381722</v>
      </c>
      <c r="L2698" t="b">
        <v>0</v>
      </c>
      <c r="M2698">
        <v>5</v>
      </c>
      <c r="N2698" t="b">
        <v>0</v>
      </c>
      <c r="O2698" t="s">
        <v>8282</v>
      </c>
      <c r="P2698" s="9">
        <f>IFERROR(F2698/M2698,"NULL")</f>
        <v>16.2</v>
      </c>
      <c r="Q2698" t="str">
        <f>LEFT(O2698,SEARCH("/",O2698,1)-1)</f>
        <v>games</v>
      </c>
      <c r="R2698" t="str">
        <f>RIGHT(O2698,LEN(O2698)-SEARCH("/",O2698,1))</f>
        <v>video games</v>
      </c>
      <c r="S2698" s="17">
        <f>(((K2698/60)/60)/24)+DATE(1970,1,1)</f>
        <v>41661.381041666667</v>
      </c>
      <c r="T2698" s="15">
        <f>(((J2698/60)/60)/24)+DATE(1970,1,1)</f>
        <v>41689.381041666667</v>
      </c>
      <c r="U2698" t="b">
        <f>AND(L2698,N2698)</f>
        <v>0</v>
      </c>
    </row>
    <row r="2699" spans="1:21" ht="20" customHeight="1" x14ac:dyDescent="0.35">
      <c r="A2699" s="13">
        <f>F2699/E2699</f>
        <v>3.3673333333333333E-2</v>
      </c>
      <c r="B2699">
        <v>1066</v>
      </c>
      <c r="C2699" s="3" t="s">
        <v>1067</v>
      </c>
      <c r="D2699" s="3" t="s">
        <v>5176</v>
      </c>
      <c r="E2699" s="5">
        <v>150000</v>
      </c>
      <c r="F2699" s="5">
        <v>5051</v>
      </c>
      <c r="G2699" t="s">
        <v>8221</v>
      </c>
      <c r="H2699" t="s">
        <v>8224</v>
      </c>
      <c r="I2699" t="s">
        <v>8246</v>
      </c>
      <c r="J2699">
        <v>1375657582</v>
      </c>
      <c r="K2699">
        <v>1371769582</v>
      </c>
      <c r="L2699" t="b">
        <v>0</v>
      </c>
      <c r="M2699">
        <v>148</v>
      </c>
      <c r="N2699" t="b">
        <v>0</v>
      </c>
      <c r="O2699" t="s">
        <v>8282</v>
      </c>
      <c r="P2699" s="9">
        <f>IFERROR(F2699/M2699,"NULL")</f>
        <v>34.128378378378379</v>
      </c>
      <c r="Q2699" t="str">
        <f>LEFT(O2699,SEARCH("/",O2699,1)-1)</f>
        <v>games</v>
      </c>
      <c r="R2699" t="str">
        <f>RIGHT(O2699,LEN(O2699)-SEARCH("/",O2699,1))</f>
        <v>video games</v>
      </c>
      <c r="S2699" s="17">
        <f>(((K2699/60)/60)/24)+DATE(1970,1,1)</f>
        <v>41445.962754629632</v>
      </c>
      <c r="T2699" s="15">
        <f>(((J2699/60)/60)/24)+DATE(1970,1,1)</f>
        <v>41490.962754629632</v>
      </c>
      <c r="U2699" t="b">
        <f>AND(L2699,N2699)</f>
        <v>0</v>
      </c>
    </row>
    <row r="2700" spans="1:21" ht="20" customHeight="1" x14ac:dyDescent="0.35">
      <c r="A2700" s="13">
        <f>F2700/E2700</f>
        <v>0.26</v>
      </c>
      <c r="B2700">
        <v>1067</v>
      </c>
      <c r="C2700" s="3" t="s">
        <v>1068</v>
      </c>
      <c r="D2700" s="3" t="s">
        <v>5177</v>
      </c>
      <c r="E2700" s="5">
        <v>500</v>
      </c>
      <c r="F2700" s="5">
        <v>130</v>
      </c>
      <c r="G2700" t="s">
        <v>8221</v>
      </c>
      <c r="H2700" t="s">
        <v>8224</v>
      </c>
      <c r="I2700" t="s">
        <v>8246</v>
      </c>
      <c r="J2700">
        <v>1387657931</v>
      </c>
      <c r="K2700">
        <v>1385065931</v>
      </c>
      <c r="L2700" t="b">
        <v>0</v>
      </c>
      <c r="M2700">
        <v>10</v>
      </c>
      <c r="N2700" t="b">
        <v>0</v>
      </c>
      <c r="O2700" t="s">
        <v>8282</v>
      </c>
      <c r="P2700" s="9">
        <f>IFERROR(F2700/M2700,"NULL")</f>
        <v>13</v>
      </c>
      <c r="Q2700" t="str">
        <f>LEFT(O2700,SEARCH("/",O2700,1)-1)</f>
        <v>games</v>
      </c>
      <c r="R2700" t="str">
        <f>RIGHT(O2700,LEN(O2700)-SEARCH("/",O2700,1))</f>
        <v>video games</v>
      </c>
      <c r="S2700" s="17">
        <f>(((K2700/60)/60)/24)+DATE(1970,1,1)</f>
        <v>41599.855682870373</v>
      </c>
      <c r="T2700" s="15">
        <f>(((J2700/60)/60)/24)+DATE(1970,1,1)</f>
        <v>41629.855682870373</v>
      </c>
      <c r="U2700" t="b">
        <f>AND(L2700,N2700)</f>
        <v>0</v>
      </c>
    </row>
    <row r="2701" spans="1:21" ht="20" customHeight="1" x14ac:dyDescent="0.35">
      <c r="A2701" s="13">
        <f>F2701/E2701</f>
        <v>1.5E-3</v>
      </c>
      <c r="B2701">
        <v>1068</v>
      </c>
      <c r="C2701" s="3" t="s">
        <v>1069</v>
      </c>
      <c r="D2701" s="3" t="s">
        <v>5178</v>
      </c>
      <c r="E2701" s="5">
        <v>30000</v>
      </c>
      <c r="F2701" s="5">
        <v>45</v>
      </c>
      <c r="G2701" t="s">
        <v>8221</v>
      </c>
      <c r="H2701" t="s">
        <v>8224</v>
      </c>
      <c r="I2701" t="s">
        <v>8246</v>
      </c>
      <c r="J2701">
        <v>1460274864</v>
      </c>
      <c r="K2701">
        <v>1457686464</v>
      </c>
      <c r="L2701" t="b">
        <v>0</v>
      </c>
      <c r="M2701">
        <v>4</v>
      </c>
      <c r="N2701" t="b">
        <v>0</v>
      </c>
      <c r="O2701" t="s">
        <v>8282</v>
      </c>
      <c r="P2701" s="9">
        <f>IFERROR(F2701/M2701,"NULL")</f>
        <v>11.25</v>
      </c>
      <c r="Q2701" t="str">
        <f>LEFT(O2701,SEARCH("/",O2701,1)-1)</f>
        <v>games</v>
      </c>
      <c r="R2701" t="str">
        <f>RIGHT(O2701,LEN(O2701)-SEARCH("/",O2701,1))</f>
        <v>video games</v>
      </c>
      <c r="S2701" s="17">
        <f>(((K2701/60)/60)/24)+DATE(1970,1,1)</f>
        <v>42440.371111111104</v>
      </c>
      <c r="T2701" s="15">
        <f>(((J2701/60)/60)/24)+DATE(1970,1,1)</f>
        <v>42470.329444444447</v>
      </c>
      <c r="U2701" t="b">
        <f>AND(L2701,N2701)</f>
        <v>0</v>
      </c>
    </row>
    <row r="2702" spans="1:21" ht="20" customHeight="1" x14ac:dyDescent="0.35">
      <c r="A2702" s="13">
        <f>F2702/E2702</f>
        <v>0.38636363636363635</v>
      </c>
      <c r="B2702">
        <v>1069</v>
      </c>
      <c r="C2702" s="3" t="s">
        <v>1070</v>
      </c>
      <c r="D2702" s="3" t="s">
        <v>5179</v>
      </c>
      <c r="E2702" s="5">
        <v>2200</v>
      </c>
      <c r="F2702" s="5">
        <v>850</v>
      </c>
      <c r="G2702" t="s">
        <v>8221</v>
      </c>
      <c r="H2702" t="s">
        <v>8224</v>
      </c>
      <c r="I2702" t="s">
        <v>8246</v>
      </c>
      <c r="J2702">
        <v>1385447459</v>
      </c>
      <c r="K2702">
        <v>1382679059</v>
      </c>
      <c r="L2702" t="b">
        <v>0</v>
      </c>
      <c r="M2702">
        <v>21</v>
      </c>
      <c r="N2702" t="b">
        <v>0</v>
      </c>
      <c r="O2702" t="s">
        <v>8282</v>
      </c>
      <c r="P2702" s="9">
        <f>IFERROR(F2702/M2702,"NULL")</f>
        <v>40.476190476190474</v>
      </c>
      <c r="Q2702" t="str">
        <f>LEFT(O2702,SEARCH("/",O2702,1)-1)</f>
        <v>games</v>
      </c>
      <c r="R2702" t="str">
        <f>RIGHT(O2702,LEN(O2702)-SEARCH("/",O2702,1))</f>
        <v>video games</v>
      </c>
      <c r="S2702" s="17">
        <f>(((K2702/60)/60)/24)+DATE(1970,1,1)</f>
        <v>41572.229849537034</v>
      </c>
      <c r="T2702" s="15">
        <f>(((J2702/60)/60)/24)+DATE(1970,1,1)</f>
        <v>41604.271516203706</v>
      </c>
      <c r="U2702" t="b">
        <f>AND(L2702,N2702)</f>
        <v>0</v>
      </c>
    </row>
    <row r="2703" spans="1:21" ht="20" customHeight="1" x14ac:dyDescent="0.35">
      <c r="A2703" s="13">
        <f>F2703/E2703</f>
        <v>7.0000000000000001E-3</v>
      </c>
      <c r="B2703">
        <v>1070</v>
      </c>
      <c r="C2703" s="3" t="s">
        <v>1071</v>
      </c>
      <c r="D2703" s="3" t="s">
        <v>5180</v>
      </c>
      <c r="E2703" s="5">
        <v>10000</v>
      </c>
      <c r="F2703" s="5">
        <v>70</v>
      </c>
      <c r="G2703" t="s">
        <v>8221</v>
      </c>
      <c r="H2703" t="s">
        <v>8224</v>
      </c>
      <c r="I2703" t="s">
        <v>8246</v>
      </c>
      <c r="J2703">
        <v>1349050622</v>
      </c>
      <c r="K2703">
        <v>1347322622</v>
      </c>
      <c r="L2703" t="b">
        <v>0</v>
      </c>
      <c r="M2703">
        <v>2</v>
      </c>
      <c r="N2703" t="b">
        <v>0</v>
      </c>
      <c r="O2703" t="s">
        <v>8282</v>
      </c>
      <c r="P2703" s="9">
        <f>IFERROR(F2703/M2703,"NULL")</f>
        <v>35</v>
      </c>
      <c r="Q2703" t="str">
        <f>LEFT(O2703,SEARCH("/",O2703,1)-1)</f>
        <v>games</v>
      </c>
      <c r="R2703" t="str">
        <f>RIGHT(O2703,LEN(O2703)-SEARCH("/",O2703,1))</f>
        <v>video games</v>
      </c>
      <c r="S2703" s="17">
        <f>(((K2703/60)/60)/24)+DATE(1970,1,1)</f>
        <v>41163.011828703704</v>
      </c>
      <c r="T2703" s="15">
        <f>(((J2703/60)/60)/24)+DATE(1970,1,1)</f>
        <v>41183.011828703704</v>
      </c>
      <c r="U2703" t="b">
        <f>AND(L2703,N2703)</f>
        <v>0</v>
      </c>
    </row>
    <row r="2704" spans="1:21" ht="20" customHeight="1" x14ac:dyDescent="0.35">
      <c r="A2704" s="13">
        <f>F2704/E2704</f>
        <v>0</v>
      </c>
      <c r="B2704">
        <v>1071</v>
      </c>
      <c r="C2704" s="3" t="s">
        <v>1072</v>
      </c>
      <c r="D2704" s="3" t="s">
        <v>5181</v>
      </c>
      <c r="E2704" s="5">
        <v>100</v>
      </c>
      <c r="F2704" s="5">
        <v>0</v>
      </c>
      <c r="G2704" t="s">
        <v>8221</v>
      </c>
      <c r="H2704" t="s">
        <v>8234</v>
      </c>
      <c r="I2704" t="s">
        <v>8254</v>
      </c>
      <c r="J2704">
        <v>1447787093</v>
      </c>
      <c r="K2704">
        <v>1445191493</v>
      </c>
      <c r="L2704" t="b">
        <v>0</v>
      </c>
      <c r="M2704">
        <v>0</v>
      </c>
      <c r="N2704" t="b">
        <v>0</v>
      </c>
      <c r="O2704" t="s">
        <v>8282</v>
      </c>
      <c r="P2704" s="9" t="str">
        <f>IFERROR(F2704/M2704,"NULL")</f>
        <v>NULL</v>
      </c>
      <c r="Q2704" t="str">
        <f>LEFT(O2704,SEARCH("/",O2704,1)-1)</f>
        <v>games</v>
      </c>
      <c r="R2704" t="str">
        <f>RIGHT(O2704,LEN(O2704)-SEARCH("/",O2704,1))</f>
        <v>video games</v>
      </c>
      <c r="S2704" s="17">
        <f>(((K2704/60)/60)/24)+DATE(1970,1,1)</f>
        <v>42295.753391203703</v>
      </c>
      <c r="T2704" s="15">
        <f>(((J2704/60)/60)/24)+DATE(1970,1,1)</f>
        <v>42325.795057870375</v>
      </c>
      <c r="U2704" t="b">
        <f>AND(L2704,N2704)</f>
        <v>0</v>
      </c>
    </row>
    <row r="2705" spans="1:21" ht="20" customHeight="1" x14ac:dyDescent="0.35">
      <c r="A2705" s="13">
        <f>F2705/E2705</f>
        <v>6.8000000000000005E-4</v>
      </c>
      <c r="B2705">
        <v>1072</v>
      </c>
      <c r="C2705" s="3" t="s">
        <v>1073</v>
      </c>
      <c r="D2705" s="3" t="s">
        <v>5182</v>
      </c>
      <c r="E2705" s="5">
        <v>75000</v>
      </c>
      <c r="F2705" s="5">
        <v>51</v>
      </c>
      <c r="G2705" t="s">
        <v>8221</v>
      </c>
      <c r="H2705" t="s">
        <v>8224</v>
      </c>
      <c r="I2705" t="s">
        <v>8246</v>
      </c>
      <c r="J2705">
        <v>1391630297</v>
      </c>
      <c r="K2705">
        <v>1389038297</v>
      </c>
      <c r="L2705" t="b">
        <v>0</v>
      </c>
      <c r="M2705">
        <v>4</v>
      </c>
      <c r="N2705" t="b">
        <v>0</v>
      </c>
      <c r="O2705" t="s">
        <v>8282</v>
      </c>
      <c r="P2705" s="9">
        <f>IFERROR(F2705/M2705,"NULL")</f>
        <v>12.75</v>
      </c>
      <c r="Q2705" t="str">
        <f>LEFT(O2705,SEARCH("/",O2705,1)-1)</f>
        <v>games</v>
      </c>
      <c r="R2705" t="str">
        <f>RIGHT(O2705,LEN(O2705)-SEARCH("/",O2705,1))</f>
        <v>video games</v>
      </c>
      <c r="S2705" s="17">
        <f>(((K2705/60)/60)/24)+DATE(1970,1,1)</f>
        <v>41645.832141203704</v>
      </c>
      <c r="T2705" s="15">
        <f>(((J2705/60)/60)/24)+DATE(1970,1,1)</f>
        <v>41675.832141203704</v>
      </c>
      <c r="U2705" t="b">
        <f>AND(L2705,N2705)</f>
        <v>0</v>
      </c>
    </row>
    <row r="2706" spans="1:21" ht="20" customHeight="1" x14ac:dyDescent="0.35">
      <c r="A2706" s="13">
        <f>F2706/E2706</f>
        <v>1.3333333333333334E-2</v>
      </c>
      <c r="B2706">
        <v>1073</v>
      </c>
      <c r="C2706" s="3" t="s">
        <v>1074</v>
      </c>
      <c r="D2706" s="3" t="s">
        <v>5183</v>
      </c>
      <c r="E2706" s="5">
        <v>750</v>
      </c>
      <c r="F2706" s="5">
        <v>10</v>
      </c>
      <c r="G2706" t="s">
        <v>8221</v>
      </c>
      <c r="H2706" t="s">
        <v>8224</v>
      </c>
      <c r="I2706" t="s">
        <v>8246</v>
      </c>
      <c r="J2706">
        <v>1318806541</v>
      </c>
      <c r="K2706">
        <v>1316214541</v>
      </c>
      <c r="L2706" t="b">
        <v>0</v>
      </c>
      <c r="M2706">
        <v>1</v>
      </c>
      <c r="N2706" t="b">
        <v>0</v>
      </c>
      <c r="O2706" t="s">
        <v>8282</v>
      </c>
      <c r="P2706" s="9">
        <f>IFERROR(F2706/M2706,"NULL")</f>
        <v>10</v>
      </c>
      <c r="Q2706" t="str">
        <f>LEFT(O2706,SEARCH("/",O2706,1)-1)</f>
        <v>games</v>
      </c>
      <c r="R2706" t="str">
        <f>RIGHT(O2706,LEN(O2706)-SEARCH("/",O2706,1))</f>
        <v>video games</v>
      </c>
      <c r="S2706" s="17">
        <f>(((K2706/60)/60)/24)+DATE(1970,1,1)</f>
        <v>40802.964594907404</v>
      </c>
      <c r="T2706" s="15">
        <f>(((J2706/60)/60)/24)+DATE(1970,1,1)</f>
        <v>40832.964594907404</v>
      </c>
      <c r="U2706" t="b">
        <f>AND(L2706,N2706)</f>
        <v>0</v>
      </c>
    </row>
    <row r="2707" spans="1:21" ht="20" customHeight="1" x14ac:dyDescent="0.35">
      <c r="A2707" s="13">
        <f>F2707/E2707</f>
        <v>6.3092592592592589E-2</v>
      </c>
      <c r="B2707">
        <v>1074</v>
      </c>
      <c r="C2707" s="3" t="s">
        <v>1075</v>
      </c>
      <c r="D2707" s="3" t="s">
        <v>5184</v>
      </c>
      <c r="E2707" s="5">
        <v>54000</v>
      </c>
      <c r="F2707" s="5">
        <v>3407</v>
      </c>
      <c r="G2707" t="s">
        <v>8221</v>
      </c>
      <c r="H2707" t="s">
        <v>8224</v>
      </c>
      <c r="I2707" t="s">
        <v>8246</v>
      </c>
      <c r="J2707">
        <v>1388808545</v>
      </c>
      <c r="K2707">
        <v>1386216545</v>
      </c>
      <c r="L2707" t="b">
        <v>0</v>
      </c>
      <c r="M2707">
        <v>30</v>
      </c>
      <c r="N2707" t="b">
        <v>0</v>
      </c>
      <c r="O2707" t="s">
        <v>8282</v>
      </c>
      <c r="P2707" s="9">
        <f>IFERROR(F2707/M2707,"NULL")</f>
        <v>113.56666666666666</v>
      </c>
      <c r="Q2707" t="str">
        <f>LEFT(O2707,SEARCH("/",O2707,1)-1)</f>
        <v>games</v>
      </c>
      <c r="R2707" t="str">
        <f>RIGHT(O2707,LEN(O2707)-SEARCH("/",O2707,1))</f>
        <v>video games</v>
      </c>
      <c r="S2707" s="17">
        <f>(((K2707/60)/60)/24)+DATE(1970,1,1)</f>
        <v>41613.172974537039</v>
      </c>
      <c r="T2707" s="15">
        <f>(((J2707/60)/60)/24)+DATE(1970,1,1)</f>
        <v>41643.172974537039</v>
      </c>
      <c r="U2707" t="b">
        <f>AND(L2707,N2707)</f>
        <v>0</v>
      </c>
    </row>
    <row r="2708" spans="1:21" ht="20" customHeight="1" x14ac:dyDescent="0.35">
      <c r="A2708" s="13">
        <f>F2708/E2708</f>
        <v>4.4999999999999998E-2</v>
      </c>
      <c r="B2708">
        <v>1075</v>
      </c>
      <c r="C2708" s="3" t="s">
        <v>1076</v>
      </c>
      <c r="D2708" s="3" t="s">
        <v>5185</v>
      </c>
      <c r="E2708" s="5">
        <v>1000</v>
      </c>
      <c r="F2708" s="5">
        <v>45</v>
      </c>
      <c r="G2708" t="s">
        <v>8221</v>
      </c>
      <c r="H2708" t="s">
        <v>8224</v>
      </c>
      <c r="I2708" t="s">
        <v>8246</v>
      </c>
      <c r="J2708">
        <v>1336340516</v>
      </c>
      <c r="K2708">
        <v>1333748516</v>
      </c>
      <c r="L2708" t="b">
        <v>0</v>
      </c>
      <c r="M2708">
        <v>3</v>
      </c>
      <c r="N2708" t="b">
        <v>0</v>
      </c>
      <c r="O2708" t="s">
        <v>8282</v>
      </c>
      <c r="P2708" s="9">
        <f>IFERROR(F2708/M2708,"NULL")</f>
        <v>15</v>
      </c>
      <c r="Q2708" t="str">
        <f>LEFT(O2708,SEARCH("/",O2708,1)-1)</f>
        <v>games</v>
      </c>
      <c r="R2708" t="str">
        <f>RIGHT(O2708,LEN(O2708)-SEARCH("/",O2708,1))</f>
        <v>video games</v>
      </c>
      <c r="S2708" s="17">
        <f>(((K2708/60)/60)/24)+DATE(1970,1,1)</f>
        <v>41005.904120370367</v>
      </c>
      <c r="T2708" s="15">
        <f>(((J2708/60)/60)/24)+DATE(1970,1,1)</f>
        <v>41035.904120370367</v>
      </c>
      <c r="U2708" t="b">
        <f>AND(L2708,N2708)</f>
        <v>0</v>
      </c>
    </row>
    <row r="2709" spans="1:21" ht="20" customHeight="1" x14ac:dyDescent="0.35">
      <c r="A2709" s="13">
        <f>F2709/E2709</f>
        <v>0.62765333333333329</v>
      </c>
      <c r="B2709">
        <v>1076</v>
      </c>
      <c r="C2709" s="3" t="s">
        <v>1077</v>
      </c>
      <c r="D2709" s="3" t="s">
        <v>5186</v>
      </c>
      <c r="E2709" s="5">
        <v>75000</v>
      </c>
      <c r="F2709" s="5">
        <v>47074</v>
      </c>
      <c r="G2709" t="s">
        <v>8221</v>
      </c>
      <c r="H2709" t="s">
        <v>8224</v>
      </c>
      <c r="I2709" t="s">
        <v>8246</v>
      </c>
      <c r="J2709">
        <v>1410426250</v>
      </c>
      <c r="K2709">
        <v>1405674250</v>
      </c>
      <c r="L2709" t="b">
        <v>0</v>
      </c>
      <c r="M2709">
        <v>975</v>
      </c>
      <c r="N2709" t="b">
        <v>0</v>
      </c>
      <c r="O2709" t="s">
        <v>8282</v>
      </c>
      <c r="P2709" s="9">
        <f>IFERROR(F2709/M2709,"NULL")</f>
        <v>48.281025641025643</v>
      </c>
      <c r="Q2709" t="str">
        <f>LEFT(O2709,SEARCH("/",O2709,1)-1)</f>
        <v>games</v>
      </c>
      <c r="R2709" t="str">
        <f>RIGHT(O2709,LEN(O2709)-SEARCH("/",O2709,1))</f>
        <v>video games</v>
      </c>
      <c r="S2709" s="17">
        <f>(((K2709/60)/60)/24)+DATE(1970,1,1)</f>
        <v>41838.377893518518</v>
      </c>
      <c r="T2709" s="15">
        <f>(((J2709/60)/60)/24)+DATE(1970,1,1)</f>
        <v>41893.377893518518</v>
      </c>
      <c r="U2709" t="b">
        <f>AND(L2709,N2709)</f>
        <v>0</v>
      </c>
    </row>
    <row r="2710" spans="1:21" ht="20" customHeight="1" x14ac:dyDescent="0.35">
      <c r="A2710" s="13">
        <f>F2710/E2710</f>
        <v>0.29376000000000002</v>
      </c>
      <c r="B2710">
        <v>1077</v>
      </c>
      <c r="C2710" s="3" t="s">
        <v>1078</v>
      </c>
      <c r="D2710" s="3" t="s">
        <v>5187</v>
      </c>
      <c r="E2710" s="5">
        <v>25000</v>
      </c>
      <c r="F2710" s="5">
        <v>7344</v>
      </c>
      <c r="G2710" t="s">
        <v>8221</v>
      </c>
      <c r="H2710" t="s">
        <v>8224</v>
      </c>
      <c r="I2710" t="s">
        <v>8246</v>
      </c>
      <c r="J2710">
        <v>1452744011</v>
      </c>
      <c r="K2710">
        <v>1450152011</v>
      </c>
      <c r="L2710" t="b">
        <v>0</v>
      </c>
      <c r="M2710">
        <v>167</v>
      </c>
      <c r="N2710" t="b">
        <v>0</v>
      </c>
      <c r="O2710" t="s">
        <v>8282</v>
      </c>
      <c r="P2710" s="9">
        <f>IFERROR(F2710/M2710,"NULL")</f>
        <v>43.976047904191617</v>
      </c>
      <c r="Q2710" t="str">
        <f>LEFT(O2710,SEARCH("/",O2710,1)-1)</f>
        <v>games</v>
      </c>
      <c r="R2710" t="str">
        <f>RIGHT(O2710,LEN(O2710)-SEARCH("/",O2710,1))</f>
        <v>video games</v>
      </c>
      <c r="S2710" s="17">
        <f>(((K2710/60)/60)/24)+DATE(1970,1,1)</f>
        <v>42353.16679398148</v>
      </c>
      <c r="T2710" s="15">
        <f>(((J2710/60)/60)/24)+DATE(1970,1,1)</f>
        <v>42383.16679398148</v>
      </c>
      <c r="U2710" t="b">
        <f>AND(L2710,N2710)</f>
        <v>0</v>
      </c>
    </row>
    <row r="2711" spans="1:21" ht="20" customHeight="1" x14ac:dyDescent="0.35">
      <c r="A2711" s="13">
        <f>F2711/E2711</f>
        <v>7.4999999999999997E-2</v>
      </c>
      <c r="B2711">
        <v>1078</v>
      </c>
      <c r="C2711" s="3" t="s">
        <v>1079</v>
      </c>
      <c r="D2711" s="3" t="s">
        <v>5188</v>
      </c>
      <c r="E2711" s="5">
        <v>600</v>
      </c>
      <c r="F2711" s="5">
        <v>45</v>
      </c>
      <c r="G2711" t="s">
        <v>8221</v>
      </c>
      <c r="H2711" t="s">
        <v>8224</v>
      </c>
      <c r="I2711" t="s">
        <v>8246</v>
      </c>
      <c r="J2711">
        <v>1311309721</v>
      </c>
      <c r="K2711">
        <v>1307421721</v>
      </c>
      <c r="L2711" t="b">
        <v>0</v>
      </c>
      <c r="M2711">
        <v>5</v>
      </c>
      <c r="N2711" t="b">
        <v>0</v>
      </c>
      <c r="O2711" t="s">
        <v>8282</v>
      </c>
      <c r="P2711" s="9">
        <f>IFERROR(F2711/M2711,"NULL")</f>
        <v>9</v>
      </c>
      <c r="Q2711" t="str">
        <f>LEFT(O2711,SEARCH("/",O2711,1)-1)</f>
        <v>games</v>
      </c>
      <c r="R2711" t="str">
        <f>RIGHT(O2711,LEN(O2711)-SEARCH("/",O2711,1))</f>
        <v>video games</v>
      </c>
      <c r="S2711" s="17">
        <f>(((K2711/60)/60)/24)+DATE(1970,1,1)</f>
        <v>40701.195844907408</v>
      </c>
      <c r="T2711" s="15">
        <f>(((J2711/60)/60)/24)+DATE(1970,1,1)</f>
        <v>40746.195844907408</v>
      </c>
      <c r="U2711" t="b">
        <f>AND(L2711,N2711)</f>
        <v>0</v>
      </c>
    </row>
    <row r="2712" spans="1:21" ht="20" customHeight="1" x14ac:dyDescent="0.35">
      <c r="A2712" s="13">
        <f>F2712/E2712</f>
        <v>2.6076923076923077E-2</v>
      </c>
      <c r="B2712">
        <v>1079</v>
      </c>
      <c r="C2712" s="3" t="s">
        <v>1080</v>
      </c>
      <c r="D2712" s="3" t="s">
        <v>5189</v>
      </c>
      <c r="E2712" s="5">
        <v>26000</v>
      </c>
      <c r="F2712" s="5">
        <v>678</v>
      </c>
      <c r="G2712" t="s">
        <v>8221</v>
      </c>
      <c r="H2712" t="s">
        <v>8236</v>
      </c>
      <c r="I2712" t="s">
        <v>8249</v>
      </c>
      <c r="J2712">
        <v>1463232936</v>
      </c>
      <c r="K2712">
        <v>1461072936</v>
      </c>
      <c r="L2712" t="b">
        <v>0</v>
      </c>
      <c r="M2712">
        <v>18</v>
      </c>
      <c r="N2712" t="b">
        <v>0</v>
      </c>
      <c r="O2712" t="s">
        <v>8282</v>
      </c>
      <c r="P2712" s="9">
        <f>IFERROR(F2712/M2712,"NULL")</f>
        <v>37.666666666666664</v>
      </c>
      <c r="Q2712" t="str">
        <f>LEFT(O2712,SEARCH("/",O2712,1)-1)</f>
        <v>games</v>
      </c>
      <c r="R2712" t="str">
        <f>RIGHT(O2712,LEN(O2712)-SEARCH("/",O2712,1))</f>
        <v>video games</v>
      </c>
      <c r="S2712" s="17">
        <f>(((K2712/60)/60)/24)+DATE(1970,1,1)</f>
        <v>42479.566388888896</v>
      </c>
      <c r="T2712" s="15">
        <f>(((J2712/60)/60)/24)+DATE(1970,1,1)</f>
        <v>42504.566388888896</v>
      </c>
      <c r="U2712" t="b">
        <f>AND(L2712,N2712)</f>
        <v>0</v>
      </c>
    </row>
    <row r="2713" spans="1:21" ht="20" customHeight="1" x14ac:dyDescent="0.35">
      <c r="A2713" s="13">
        <f>F2713/E2713</f>
        <v>9.1050000000000006E-2</v>
      </c>
      <c r="B2713">
        <v>1080</v>
      </c>
      <c r="C2713" s="3" t="s">
        <v>1081</v>
      </c>
      <c r="D2713" s="3" t="s">
        <v>5190</v>
      </c>
      <c r="E2713" s="5">
        <v>20000</v>
      </c>
      <c r="F2713" s="5">
        <v>1821</v>
      </c>
      <c r="G2713" t="s">
        <v>8221</v>
      </c>
      <c r="H2713" t="s">
        <v>8224</v>
      </c>
      <c r="I2713" t="s">
        <v>8246</v>
      </c>
      <c r="J2713">
        <v>1399778333</v>
      </c>
      <c r="K2713">
        <v>1397186333</v>
      </c>
      <c r="L2713" t="b">
        <v>0</v>
      </c>
      <c r="M2713">
        <v>98</v>
      </c>
      <c r="N2713" t="b">
        <v>0</v>
      </c>
      <c r="O2713" t="s">
        <v>8282</v>
      </c>
      <c r="P2713" s="9">
        <f>IFERROR(F2713/M2713,"NULL")</f>
        <v>18.581632653061224</v>
      </c>
      <c r="Q2713" t="str">
        <f>LEFT(O2713,SEARCH("/",O2713,1)-1)</f>
        <v>games</v>
      </c>
      <c r="R2713" t="str">
        <f>RIGHT(O2713,LEN(O2713)-SEARCH("/",O2713,1))</f>
        <v>video games</v>
      </c>
      <c r="S2713" s="17">
        <f>(((K2713/60)/60)/24)+DATE(1970,1,1)</f>
        <v>41740.138113425928</v>
      </c>
      <c r="T2713" s="15">
        <f>(((J2713/60)/60)/24)+DATE(1970,1,1)</f>
        <v>41770.138113425928</v>
      </c>
      <c r="U2713" t="b">
        <f>AND(L2713,N2713)</f>
        <v>0</v>
      </c>
    </row>
    <row r="2714" spans="1:21" ht="20" customHeight="1" x14ac:dyDescent="0.35">
      <c r="A2714" s="13">
        <f>F2714/E2714</f>
        <v>1.7647058823529413E-4</v>
      </c>
      <c r="B2714">
        <v>1081</v>
      </c>
      <c r="C2714" s="3" t="s">
        <v>1082</v>
      </c>
      <c r="D2714" s="3" t="s">
        <v>5191</v>
      </c>
      <c r="E2714" s="5">
        <v>68000</v>
      </c>
      <c r="F2714" s="5">
        <v>12</v>
      </c>
      <c r="G2714" t="s">
        <v>8221</v>
      </c>
      <c r="H2714" t="s">
        <v>8224</v>
      </c>
      <c r="I2714" t="s">
        <v>8246</v>
      </c>
      <c r="J2714">
        <v>1422483292</v>
      </c>
      <c r="K2714">
        <v>1419891292</v>
      </c>
      <c r="L2714" t="b">
        <v>0</v>
      </c>
      <c r="M2714">
        <v>4</v>
      </c>
      <c r="N2714" t="b">
        <v>0</v>
      </c>
      <c r="O2714" t="s">
        <v>8282</v>
      </c>
      <c r="P2714" s="9">
        <f>IFERROR(F2714/M2714,"NULL")</f>
        <v>3</v>
      </c>
      <c r="Q2714" t="str">
        <f>LEFT(O2714,SEARCH("/",O2714,1)-1)</f>
        <v>games</v>
      </c>
      <c r="R2714" t="str">
        <f>RIGHT(O2714,LEN(O2714)-SEARCH("/",O2714,1))</f>
        <v>video games</v>
      </c>
      <c r="S2714" s="17">
        <f>(((K2714/60)/60)/24)+DATE(1970,1,1)</f>
        <v>42002.926990740743</v>
      </c>
      <c r="T2714" s="15">
        <f>(((J2714/60)/60)/24)+DATE(1970,1,1)</f>
        <v>42032.926990740743</v>
      </c>
      <c r="U2714" t="b">
        <f>AND(L2714,N2714)</f>
        <v>0</v>
      </c>
    </row>
    <row r="2715" spans="1:21" ht="20" customHeight="1" x14ac:dyDescent="0.35">
      <c r="A2715" s="13">
        <f>F2715/E2715</f>
        <v>5.5999999999999999E-3</v>
      </c>
      <c r="B2715">
        <v>1082</v>
      </c>
      <c r="C2715" s="3" t="s">
        <v>1083</v>
      </c>
      <c r="D2715" s="3" t="s">
        <v>5192</v>
      </c>
      <c r="E2715" s="5">
        <v>10000</v>
      </c>
      <c r="F2715" s="5">
        <v>56</v>
      </c>
      <c r="G2715" t="s">
        <v>8221</v>
      </c>
      <c r="H2715" t="s">
        <v>8224</v>
      </c>
      <c r="I2715" t="s">
        <v>8246</v>
      </c>
      <c r="J2715">
        <v>1344635088</v>
      </c>
      <c r="K2715">
        <v>1342043088</v>
      </c>
      <c r="L2715" t="b">
        <v>0</v>
      </c>
      <c r="M2715">
        <v>3</v>
      </c>
      <c r="N2715" t="b">
        <v>0</v>
      </c>
      <c r="O2715" t="s">
        <v>8282</v>
      </c>
      <c r="P2715" s="9">
        <f>IFERROR(F2715/M2715,"NULL")</f>
        <v>18.666666666666668</v>
      </c>
      <c r="Q2715" t="str">
        <f>LEFT(O2715,SEARCH("/",O2715,1)-1)</f>
        <v>games</v>
      </c>
      <c r="R2715" t="str">
        <f>RIGHT(O2715,LEN(O2715)-SEARCH("/",O2715,1))</f>
        <v>video games</v>
      </c>
      <c r="S2715" s="17">
        <f>(((K2715/60)/60)/24)+DATE(1970,1,1)</f>
        <v>41101.906111111115</v>
      </c>
      <c r="T2715" s="15">
        <f>(((J2715/60)/60)/24)+DATE(1970,1,1)</f>
        <v>41131.906111111115</v>
      </c>
      <c r="U2715" t="b">
        <f>AND(L2715,N2715)</f>
        <v>0</v>
      </c>
    </row>
    <row r="2716" spans="1:21" ht="20" customHeight="1" x14ac:dyDescent="0.35">
      <c r="A2716" s="13">
        <f>F2716/E2716</f>
        <v>8.2000000000000007E-3</v>
      </c>
      <c r="B2716">
        <v>1083</v>
      </c>
      <c r="C2716" s="3" t="s">
        <v>1084</v>
      </c>
      <c r="D2716" s="3" t="s">
        <v>5193</v>
      </c>
      <c r="E2716" s="5">
        <v>50000</v>
      </c>
      <c r="F2716" s="5">
        <v>410</v>
      </c>
      <c r="G2716" t="s">
        <v>8221</v>
      </c>
      <c r="H2716" t="s">
        <v>8229</v>
      </c>
      <c r="I2716" t="s">
        <v>8251</v>
      </c>
      <c r="J2716">
        <v>1406994583</v>
      </c>
      <c r="K2716">
        <v>1401810583</v>
      </c>
      <c r="L2716" t="b">
        <v>0</v>
      </c>
      <c r="M2716">
        <v>1</v>
      </c>
      <c r="N2716" t="b">
        <v>0</v>
      </c>
      <c r="O2716" t="s">
        <v>8282</v>
      </c>
      <c r="P2716" s="9">
        <f>IFERROR(F2716/M2716,"NULL")</f>
        <v>410</v>
      </c>
      <c r="Q2716" t="str">
        <f>LEFT(O2716,SEARCH("/",O2716,1)-1)</f>
        <v>games</v>
      </c>
      <c r="R2716" t="str">
        <f>RIGHT(O2716,LEN(O2716)-SEARCH("/",O2716,1))</f>
        <v>video games</v>
      </c>
      <c r="S2716" s="17">
        <f>(((K2716/60)/60)/24)+DATE(1970,1,1)</f>
        <v>41793.659525462965</v>
      </c>
      <c r="T2716" s="15">
        <f>(((J2716/60)/60)/24)+DATE(1970,1,1)</f>
        <v>41853.659525462965</v>
      </c>
      <c r="U2716" t="b">
        <f>AND(L2716,N2716)</f>
        <v>0</v>
      </c>
    </row>
    <row r="2717" spans="1:21" ht="20" customHeight="1" x14ac:dyDescent="0.35">
      <c r="A2717" s="13">
        <f>F2717/E2717</f>
        <v>0</v>
      </c>
      <c r="B2717">
        <v>1084</v>
      </c>
      <c r="C2717" s="3" t="s">
        <v>1085</v>
      </c>
      <c r="D2717" s="3" t="s">
        <v>5194</v>
      </c>
      <c r="E2717" s="5">
        <v>550</v>
      </c>
      <c r="F2717" s="5">
        <v>0</v>
      </c>
      <c r="G2717" t="s">
        <v>8221</v>
      </c>
      <c r="H2717" t="s">
        <v>8224</v>
      </c>
      <c r="I2717" t="s">
        <v>8246</v>
      </c>
      <c r="J2717">
        <v>1407534804</v>
      </c>
      <c r="K2717">
        <v>1404942804</v>
      </c>
      <c r="L2717" t="b">
        <v>0</v>
      </c>
      <c r="M2717">
        <v>0</v>
      </c>
      <c r="N2717" t="b">
        <v>0</v>
      </c>
      <c r="O2717" t="s">
        <v>8282</v>
      </c>
      <c r="P2717" s="9" t="str">
        <f>IFERROR(F2717/M2717,"NULL")</f>
        <v>NULL</v>
      </c>
      <c r="Q2717" t="str">
        <f>LEFT(O2717,SEARCH("/",O2717,1)-1)</f>
        <v>games</v>
      </c>
      <c r="R2717" t="str">
        <f>RIGHT(O2717,LEN(O2717)-SEARCH("/",O2717,1))</f>
        <v>video games</v>
      </c>
      <c r="S2717" s="17">
        <f>(((K2717/60)/60)/24)+DATE(1970,1,1)</f>
        <v>41829.912083333329</v>
      </c>
      <c r="T2717" s="15">
        <f>(((J2717/60)/60)/24)+DATE(1970,1,1)</f>
        <v>41859.912083333329</v>
      </c>
      <c r="U2717" t="b">
        <f>AND(L2717,N2717)</f>
        <v>0</v>
      </c>
    </row>
    <row r="2718" spans="1:21" ht="20" customHeight="1" x14ac:dyDescent="0.35">
      <c r="A2718" s="13">
        <f>F2718/E2718</f>
        <v>3.4200000000000001E-2</v>
      </c>
      <c r="B2718">
        <v>1085</v>
      </c>
      <c r="C2718" s="3" t="s">
        <v>1086</v>
      </c>
      <c r="D2718" s="3" t="s">
        <v>5195</v>
      </c>
      <c r="E2718" s="5">
        <v>30000</v>
      </c>
      <c r="F2718" s="5">
        <v>1026</v>
      </c>
      <c r="G2718" t="s">
        <v>8221</v>
      </c>
      <c r="H2718" t="s">
        <v>8229</v>
      </c>
      <c r="I2718" t="s">
        <v>8251</v>
      </c>
      <c r="J2718">
        <v>1457967975</v>
      </c>
      <c r="K2718">
        <v>1455379575</v>
      </c>
      <c r="L2718" t="b">
        <v>0</v>
      </c>
      <c r="M2718">
        <v>9</v>
      </c>
      <c r="N2718" t="b">
        <v>0</v>
      </c>
      <c r="O2718" t="s">
        <v>8282</v>
      </c>
      <c r="P2718" s="9">
        <f>IFERROR(F2718/M2718,"NULL")</f>
        <v>114</v>
      </c>
      <c r="Q2718" t="str">
        <f>LEFT(O2718,SEARCH("/",O2718,1)-1)</f>
        <v>games</v>
      </c>
      <c r="R2718" t="str">
        <f>RIGHT(O2718,LEN(O2718)-SEARCH("/",O2718,1))</f>
        <v>video games</v>
      </c>
      <c r="S2718" s="17">
        <f>(((K2718/60)/60)/24)+DATE(1970,1,1)</f>
        <v>42413.671006944445</v>
      </c>
      <c r="T2718" s="15">
        <f>(((J2718/60)/60)/24)+DATE(1970,1,1)</f>
        <v>42443.629340277781</v>
      </c>
      <c r="U2718" t="b">
        <f>AND(L2718,N2718)</f>
        <v>0</v>
      </c>
    </row>
    <row r="2719" spans="1:21" ht="20" customHeight="1" x14ac:dyDescent="0.35">
      <c r="A2719" s="13">
        <f>F2719/E2719</f>
        <v>8.3333333333333339E-4</v>
      </c>
      <c r="B2719">
        <v>1086</v>
      </c>
      <c r="C2719" s="3" t="s">
        <v>1087</v>
      </c>
      <c r="D2719" s="3" t="s">
        <v>5196</v>
      </c>
      <c r="E2719" s="5">
        <v>18000</v>
      </c>
      <c r="F2719" s="5">
        <v>15</v>
      </c>
      <c r="G2719" t="s">
        <v>8221</v>
      </c>
      <c r="H2719" t="s">
        <v>8224</v>
      </c>
      <c r="I2719" t="s">
        <v>8246</v>
      </c>
      <c r="J2719">
        <v>1408913291</v>
      </c>
      <c r="K2719">
        <v>1406321291</v>
      </c>
      <c r="L2719" t="b">
        <v>0</v>
      </c>
      <c r="M2719">
        <v>2</v>
      </c>
      <c r="N2719" t="b">
        <v>0</v>
      </c>
      <c r="O2719" t="s">
        <v>8282</v>
      </c>
      <c r="P2719" s="9">
        <f>IFERROR(F2719/M2719,"NULL")</f>
        <v>7.5</v>
      </c>
      <c r="Q2719" t="str">
        <f>LEFT(O2719,SEARCH("/",O2719,1)-1)</f>
        <v>games</v>
      </c>
      <c r="R2719" t="str">
        <f>RIGHT(O2719,LEN(O2719)-SEARCH("/",O2719,1))</f>
        <v>video games</v>
      </c>
      <c r="S2719" s="17">
        <f>(((K2719/60)/60)/24)+DATE(1970,1,1)</f>
        <v>41845.866793981484</v>
      </c>
      <c r="T2719" s="15">
        <f>(((J2719/60)/60)/24)+DATE(1970,1,1)</f>
        <v>41875.866793981484</v>
      </c>
      <c r="U2719" t="b">
        <f>AND(L2719,N2719)</f>
        <v>0</v>
      </c>
    </row>
    <row r="2720" spans="1:21" ht="20" customHeight="1" x14ac:dyDescent="0.35">
      <c r="A2720" s="13">
        <f>F2720/E2720</f>
        <v>0</v>
      </c>
      <c r="B2720">
        <v>1087</v>
      </c>
      <c r="C2720" s="3" t="s">
        <v>1088</v>
      </c>
      <c r="D2720" s="3" t="s">
        <v>5197</v>
      </c>
      <c r="E2720" s="5">
        <v>1100</v>
      </c>
      <c r="F2720" s="5">
        <v>0</v>
      </c>
      <c r="G2720" t="s">
        <v>8221</v>
      </c>
      <c r="H2720" t="s">
        <v>8224</v>
      </c>
      <c r="I2720" t="s">
        <v>8246</v>
      </c>
      <c r="J2720">
        <v>1402852087</v>
      </c>
      <c r="K2720">
        <v>1400260087</v>
      </c>
      <c r="L2720" t="b">
        <v>0</v>
      </c>
      <c r="M2720">
        <v>0</v>
      </c>
      <c r="N2720" t="b">
        <v>0</v>
      </c>
      <c r="O2720" t="s">
        <v>8282</v>
      </c>
      <c r="P2720" s="9" t="str">
        <f>IFERROR(F2720/M2720,"NULL")</f>
        <v>NULL</v>
      </c>
      <c r="Q2720" t="str">
        <f>LEFT(O2720,SEARCH("/",O2720,1)-1)</f>
        <v>games</v>
      </c>
      <c r="R2720" t="str">
        <f>RIGHT(O2720,LEN(O2720)-SEARCH("/",O2720,1))</f>
        <v>video games</v>
      </c>
      <c r="S2720" s="17">
        <f>(((K2720/60)/60)/24)+DATE(1970,1,1)</f>
        <v>41775.713969907411</v>
      </c>
      <c r="T2720" s="15">
        <f>(((J2720/60)/60)/24)+DATE(1970,1,1)</f>
        <v>41805.713969907411</v>
      </c>
      <c r="U2720" t="b">
        <f>AND(L2720,N2720)</f>
        <v>0</v>
      </c>
    </row>
    <row r="2721" spans="1:21" ht="20" customHeight="1" x14ac:dyDescent="0.35">
      <c r="A2721" s="13">
        <f>F2721/E2721</f>
        <v>0.14182977777777778</v>
      </c>
      <c r="B2721">
        <v>1088</v>
      </c>
      <c r="C2721" s="3" t="s">
        <v>1089</v>
      </c>
      <c r="D2721" s="3" t="s">
        <v>5198</v>
      </c>
      <c r="E2721" s="5">
        <v>45000</v>
      </c>
      <c r="F2721" s="5">
        <v>6382.34</v>
      </c>
      <c r="G2721" t="s">
        <v>8221</v>
      </c>
      <c r="H2721" t="s">
        <v>8224</v>
      </c>
      <c r="I2721" t="s">
        <v>8246</v>
      </c>
      <c r="J2721">
        <v>1398366667</v>
      </c>
      <c r="K2721">
        <v>1395774667</v>
      </c>
      <c r="L2721" t="b">
        <v>0</v>
      </c>
      <c r="M2721">
        <v>147</v>
      </c>
      <c r="N2721" t="b">
        <v>0</v>
      </c>
      <c r="O2721" t="s">
        <v>8282</v>
      </c>
      <c r="P2721" s="9">
        <f>IFERROR(F2721/M2721,"NULL")</f>
        <v>43.41727891156463</v>
      </c>
      <c r="Q2721" t="str">
        <f>LEFT(O2721,SEARCH("/",O2721,1)-1)</f>
        <v>games</v>
      </c>
      <c r="R2721" t="str">
        <f>RIGHT(O2721,LEN(O2721)-SEARCH("/",O2721,1))</f>
        <v>video games</v>
      </c>
      <c r="S2721" s="17">
        <f>(((K2721/60)/60)/24)+DATE(1970,1,1)</f>
        <v>41723.799386574072</v>
      </c>
      <c r="T2721" s="15">
        <f>(((J2721/60)/60)/24)+DATE(1970,1,1)</f>
        <v>41753.799386574072</v>
      </c>
      <c r="U2721" t="b">
        <f>AND(L2721,N2721)</f>
        <v>0</v>
      </c>
    </row>
    <row r="2722" spans="1:21" ht="20" customHeight="1" x14ac:dyDescent="0.35">
      <c r="A2722" s="13">
        <f>F2722/E2722</f>
        <v>7.8266666666666665E-2</v>
      </c>
      <c r="B2722">
        <v>1089</v>
      </c>
      <c r="C2722" s="3" t="s">
        <v>1090</v>
      </c>
      <c r="D2722" s="3" t="s">
        <v>5199</v>
      </c>
      <c r="E2722" s="5">
        <v>15000</v>
      </c>
      <c r="F2722" s="5">
        <v>1174</v>
      </c>
      <c r="G2722" t="s">
        <v>8221</v>
      </c>
      <c r="H2722" t="s">
        <v>8230</v>
      </c>
      <c r="I2722" t="s">
        <v>8249</v>
      </c>
      <c r="J2722">
        <v>1435293175</v>
      </c>
      <c r="K2722">
        <v>1432701175</v>
      </c>
      <c r="L2722" t="b">
        <v>0</v>
      </c>
      <c r="M2722">
        <v>49</v>
      </c>
      <c r="N2722" t="b">
        <v>0</v>
      </c>
      <c r="O2722" t="s">
        <v>8282</v>
      </c>
      <c r="P2722" s="9">
        <f>IFERROR(F2722/M2722,"NULL")</f>
        <v>23.959183673469386</v>
      </c>
      <c r="Q2722" t="str">
        <f>LEFT(O2722,SEARCH("/",O2722,1)-1)</f>
        <v>games</v>
      </c>
      <c r="R2722" t="str">
        <f>RIGHT(O2722,LEN(O2722)-SEARCH("/",O2722,1))</f>
        <v>video games</v>
      </c>
      <c r="S2722" s="17">
        <f>(((K2722/60)/60)/24)+DATE(1970,1,1)</f>
        <v>42151.189525462964</v>
      </c>
      <c r="T2722" s="15">
        <f>(((J2722/60)/60)/24)+DATE(1970,1,1)</f>
        <v>42181.189525462964</v>
      </c>
      <c r="U2722" t="b">
        <f>AND(L2722,N2722)</f>
        <v>0</v>
      </c>
    </row>
    <row r="2723" spans="1:21" ht="20" customHeight="1" x14ac:dyDescent="0.35">
      <c r="A2723" s="13">
        <f>F2723/E2723</f>
        <v>3.8464497269020693E-4</v>
      </c>
      <c r="B2723">
        <v>1090</v>
      </c>
      <c r="C2723" s="3" t="s">
        <v>1091</v>
      </c>
      <c r="D2723" s="3" t="s">
        <v>5200</v>
      </c>
      <c r="E2723" s="5">
        <v>12999</v>
      </c>
      <c r="F2723" s="5">
        <v>5</v>
      </c>
      <c r="G2723" t="s">
        <v>8221</v>
      </c>
      <c r="H2723" t="s">
        <v>8226</v>
      </c>
      <c r="I2723" t="s">
        <v>8248</v>
      </c>
      <c r="J2723">
        <v>1432873653</v>
      </c>
      <c r="K2723">
        <v>1430281653</v>
      </c>
      <c r="L2723" t="b">
        <v>0</v>
      </c>
      <c r="M2723">
        <v>1</v>
      </c>
      <c r="N2723" t="b">
        <v>0</v>
      </c>
      <c r="O2723" t="s">
        <v>8282</v>
      </c>
      <c r="P2723" s="9">
        <f>IFERROR(F2723/M2723,"NULL")</f>
        <v>5</v>
      </c>
      <c r="Q2723" t="str">
        <f>LEFT(O2723,SEARCH("/",O2723,1)-1)</f>
        <v>games</v>
      </c>
      <c r="R2723" t="str">
        <f>RIGHT(O2723,LEN(O2723)-SEARCH("/",O2723,1))</f>
        <v>video games</v>
      </c>
      <c r="S2723" s="17">
        <f>(((K2723/60)/60)/24)+DATE(1970,1,1)</f>
        <v>42123.185798611114</v>
      </c>
      <c r="T2723" s="15">
        <f>(((J2723/60)/60)/24)+DATE(1970,1,1)</f>
        <v>42153.185798611114</v>
      </c>
      <c r="U2723" t="b">
        <f>AND(L2723,N2723)</f>
        <v>0</v>
      </c>
    </row>
    <row r="2724" spans="1:21" ht="20" customHeight="1" x14ac:dyDescent="0.35">
      <c r="A2724" s="13">
        <f>F2724/E2724</f>
        <v>0.125</v>
      </c>
      <c r="B2724">
        <v>1091</v>
      </c>
      <c r="C2724" s="3" t="s">
        <v>1092</v>
      </c>
      <c r="D2724" s="3" t="s">
        <v>5201</v>
      </c>
      <c r="E2724" s="5">
        <v>200</v>
      </c>
      <c r="F2724" s="5">
        <v>25</v>
      </c>
      <c r="G2724" t="s">
        <v>8221</v>
      </c>
      <c r="H2724" t="s">
        <v>8225</v>
      </c>
      <c r="I2724" t="s">
        <v>8247</v>
      </c>
      <c r="J2724">
        <v>1460313672</v>
      </c>
      <c r="K2724">
        <v>1457725272</v>
      </c>
      <c r="L2724" t="b">
        <v>0</v>
      </c>
      <c r="M2724">
        <v>2</v>
      </c>
      <c r="N2724" t="b">
        <v>0</v>
      </c>
      <c r="O2724" t="s">
        <v>8282</v>
      </c>
      <c r="P2724" s="9">
        <f>IFERROR(F2724/M2724,"NULL")</f>
        <v>12.5</v>
      </c>
      <c r="Q2724" t="str">
        <f>LEFT(O2724,SEARCH("/",O2724,1)-1)</f>
        <v>games</v>
      </c>
      <c r="R2724" t="str">
        <f>RIGHT(O2724,LEN(O2724)-SEARCH("/",O2724,1))</f>
        <v>video games</v>
      </c>
      <c r="S2724" s="17">
        <f>(((K2724/60)/60)/24)+DATE(1970,1,1)</f>
        <v>42440.820277777777</v>
      </c>
      <c r="T2724" s="15">
        <f>(((J2724/60)/60)/24)+DATE(1970,1,1)</f>
        <v>42470.778611111105</v>
      </c>
      <c r="U2724" t="b">
        <f>AND(L2724,N2724)</f>
        <v>0</v>
      </c>
    </row>
    <row r="2725" spans="1:21" ht="20" customHeight="1" x14ac:dyDescent="0.35">
      <c r="A2725" s="13">
        <f>F2725/E2725</f>
        <v>1.0500000000000001E-2</v>
      </c>
      <c r="B2725">
        <v>1092</v>
      </c>
      <c r="C2725" s="3" t="s">
        <v>1093</v>
      </c>
      <c r="D2725" s="3" t="s">
        <v>5202</v>
      </c>
      <c r="E2725" s="5">
        <v>2000</v>
      </c>
      <c r="F2725" s="5">
        <v>21</v>
      </c>
      <c r="G2725" t="s">
        <v>8221</v>
      </c>
      <c r="H2725" t="s">
        <v>8224</v>
      </c>
      <c r="I2725" t="s">
        <v>8246</v>
      </c>
      <c r="J2725">
        <v>1357432638</v>
      </c>
      <c r="K2725">
        <v>1354840638</v>
      </c>
      <c r="L2725" t="b">
        <v>0</v>
      </c>
      <c r="M2725">
        <v>7</v>
      </c>
      <c r="N2725" t="b">
        <v>0</v>
      </c>
      <c r="O2725" t="s">
        <v>8282</v>
      </c>
      <c r="P2725" s="9">
        <f>IFERROR(F2725/M2725,"NULL")</f>
        <v>3</v>
      </c>
      <c r="Q2725" t="str">
        <f>LEFT(O2725,SEARCH("/",O2725,1)-1)</f>
        <v>games</v>
      </c>
      <c r="R2725" t="str">
        <f>RIGHT(O2725,LEN(O2725)-SEARCH("/",O2725,1))</f>
        <v>video games</v>
      </c>
      <c r="S2725" s="17">
        <f>(((K2725/60)/60)/24)+DATE(1970,1,1)</f>
        <v>41250.025902777779</v>
      </c>
      <c r="T2725" s="15">
        <f>(((J2725/60)/60)/24)+DATE(1970,1,1)</f>
        <v>41280.025902777779</v>
      </c>
      <c r="U2725" t="b">
        <f>AND(L2725,N2725)</f>
        <v>0</v>
      </c>
    </row>
    <row r="2726" spans="1:21" ht="20" customHeight="1" x14ac:dyDescent="0.35">
      <c r="A2726" s="13">
        <f>F2726/E2726</f>
        <v>0.14083333333333334</v>
      </c>
      <c r="B2726">
        <v>1093</v>
      </c>
      <c r="C2726" s="3" t="s">
        <v>1094</v>
      </c>
      <c r="D2726" s="3" t="s">
        <v>5203</v>
      </c>
      <c r="E2726" s="5">
        <v>300</v>
      </c>
      <c r="F2726" s="5">
        <v>42.25</v>
      </c>
      <c r="G2726" t="s">
        <v>8221</v>
      </c>
      <c r="H2726" t="s">
        <v>8229</v>
      </c>
      <c r="I2726" t="s">
        <v>8251</v>
      </c>
      <c r="J2726">
        <v>1455232937</v>
      </c>
      <c r="K2726">
        <v>1453936937</v>
      </c>
      <c r="L2726" t="b">
        <v>0</v>
      </c>
      <c r="M2726">
        <v>4</v>
      </c>
      <c r="N2726" t="b">
        <v>0</v>
      </c>
      <c r="O2726" t="s">
        <v>8282</v>
      </c>
      <c r="P2726" s="9">
        <f>IFERROR(F2726/M2726,"NULL")</f>
        <v>10.5625</v>
      </c>
      <c r="Q2726" t="str">
        <f>LEFT(O2726,SEARCH("/",O2726,1)-1)</f>
        <v>games</v>
      </c>
      <c r="R2726" t="str">
        <f>RIGHT(O2726,LEN(O2726)-SEARCH("/",O2726,1))</f>
        <v>video games</v>
      </c>
      <c r="S2726" s="17">
        <f>(((K2726/60)/60)/24)+DATE(1970,1,1)</f>
        <v>42396.973807870367</v>
      </c>
      <c r="T2726" s="15">
        <f>(((J2726/60)/60)/24)+DATE(1970,1,1)</f>
        <v>42411.973807870367</v>
      </c>
      <c r="U2726" t="b">
        <f>AND(L2726,N2726)</f>
        <v>0</v>
      </c>
    </row>
    <row r="2727" spans="1:21" ht="20" customHeight="1" x14ac:dyDescent="0.35">
      <c r="A2727" s="13">
        <f>F2727/E2727</f>
        <v>0.18300055555555556</v>
      </c>
      <c r="B2727">
        <v>1094</v>
      </c>
      <c r="C2727" s="3" t="s">
        <v>1095</v>
      </c>
      <c r="D2727" s="3" t="s">
        <v>5204</v>
      </c>
      <c r="E2727" s="5">
        <v>18000</v>
      </c>
      <c r="F2727" s="5">
        <v>3294.01</v>
      </c>
      <c r="G2727" t="s">
        <v>8221</v>
      </c>
      <c r="H2727" t="s">
        <v>8224</v>
      </c>
      <c r="I2727" t="s">
        <v>8246</v>
      </c>
      <c r="J2727">
        <v>1318180033</v>
      </c>
      <c r="K2727">
        <v>1315588033</v>
      </c>
      <c r="L2727" t="b">
        <v>0</v>
      </c>
      <c r="M2727">
        <v>27</v>
      </c>
      <c r="N2727" t="b">
        <v>0</v>
      </c>
      <c r="O2727" t="s">
        <v>8282</v>
      </c>
      <c r="P2727" s="9">
        <f>IFERROR(F2727/M2727,"NULL")</f>
        <v>122.00037037037038</v>
      </c>
      <c r="Q2727" t="str">
        <f>LEFT(O2727,SEARCH("/",O2727,1)-1)</f>
        <v>games</v>
      </c>
      <c r="R2727" t="str">
        <f>RIGHT(O2727,LEN(O2727)-SEARCH("/",O2727,1))</f>
        <v>video games</v>
      </c>
      <c r="S2727" s="17">
        <f>(((K2727/60)/60)/24)+DATE(1970,1,1)</f>
        <v>40795.713344907403</v>
      </c>
      <c r="T2727" s="15">
        <f>(((J2727/60)/60)/24)+DATE(1970,1,1)</f>
        <v>40825.713344907403</v>
      </c>
      <c r="U2727" t="b">
        <f>AND(L2727,N2727)</f>
        <v>0</v>
      </c>
    </row>
    <row r="2728" spans="1:21" ht="20" customHeight="1" x14ac:dyDescent="0.35">
      <c r="A2728" s="13">
        <f>F2728/E2728</f>
        <v>5.0347999999999997E-2</v>
      </c>
      <c r="B2728">
        <v>1095</v>
      </c>
      <c r="C2728" s="3" t="s">
        <v>1096</v>
      </c>
      <c r="D2728" s="3" t="s">
        <v>5205</v>
      </c>
      <c r="E2728" s="5">
        <v>500000</v>
      </c>
      <c r="F2728" s="5">
        <v>25174</v>
      </c>
      <c r="G2728" t="s">
        <v>8221</v>
      </c>
      <c r="H2728" t="s">
        <v>8224</v>
      </c>
      <c r="I2728" t="s">
        <v>8246</v>
      </c>
      <c r="J2728">
        <v>1377867220</v>
      </c>
      <c r="K2728">
        <v>1375275220</v>
      </c>
      <c r="L2728" t="b">
        <v>0</v>
      </c>
      <c r="M2728">
        <v>94</v>
      </c>
      <c r="N2728" t="b">
        <v>0</v>
      </c>
      <c r="O2728" t="s">
        <v>8282</v>
      </c>
      <c r="P2728" s="9">
        <f>IFERROR(F2728/M2728,"NULL")</f>
        <v>267.80851063829789</v>
      </c>
      <c r="Q2728" t="str">
        <f>LEFT(O2728,SEARCH("/",O2728,1)-1)</f>
        <v>games</v>
      </c>
      <c r="R2728" t="str">
        <f>RIGHT(O2728,LEN(O2728)-SEARCH("/",O2728,1))</f>
        <v>video games</v>
      </c>
      <c r="S2728" s="17">
        <f>(((K2728/60)/60)/24)+DATE(1970,1,1)</f>
        <v>41486.537268518521</v>
      </c>
      <c r="T2728" s="15">
        <f>(((J2728/60)/60)/24)+DATE(1970,1,1)</f>
        <v>41516.537268518521</v>
      </c>
      <c r="U2728" t="b">
        <f>AND(L2728,N2728)</f>
        <v>0</v>
      </c>
    </row>
    <row r="2729" spans="1:21" ht="20" customHeight="1" x14ac:dyDescent="0.35">
      <c r="A2729" s="13">
        <f>F2729/E2729</f>
        <v>0.17933333333333334</v>
      </c>
      <c r="B2729">
        <v>1096</v>
      </c>
      <c r="C2729" s="3" t="s">
        <v>1097</v>
      </c>
      <c r="D2729" s="3" t="s">
        <v>5206</v>
      </c>
      <c r="E2729" s="5">
        <v>12000</v>
      </c>
      <c r="F2729" s="5">
        <v>2152</v>
      </c>
      <c r="G2729" t="s">
        <v>8221</v>
      </c>
      <c r="H2729" t="s">
        <v>8224</v>
      </c>
      <c r="I2729" t="s">
        <v>8246</v>
      </c>
      <c r="J2729">
        <v>1412393400</v>
      </c>
      <c r="K2729">
        <v>1409747154</v>
      </c>
      <c r="L2729" t="b">
        <v>0</v>
      </c>
      <c r="M2729">
        <v>29</v>
      </c>
      <c r="N2729" t="b">
        <v>0</v>
      </c>
      <c r="O2729" t="s">
        <v>8282</v>
      </c>
      <c r="P2729" s="9">
        <f>IFERROR(F2729/M2729,"NULL")</f>
        <v>74.206896551724142</v>
      </c>
      <c r="Q2729" t="str">
        <f>LEFT(O2729,SEARCH("/",O2729,1)-1)</f>
        <v>games</v>
      </c>
      <c r="R2729" t="str">
        <f>RIGHT(O2729,LEN(O2729)-SEARCH("/",O2729,1))</f>
        <v>video games</v>
      </c>
      <c r="S2729" s="17">
        <f>(((K2729/60)/60)/24)+DATE(1970,1,1)</f>
        <v>41885.51798611111</v>
      </c>
      <c r="T2729" s="15">
        <f>(((J2729/60)/60)/24)+DATE(1970,1,1)</f>
        <v>41916.145833333336</v>
      </c>
      <c r="U2729" t="b">
        <f>AND(L2729,N2729)</f>
        <v>0</v>
      </c>
    </row>
    <row r="2730" spans="1:21" ht="20" customHeight="1" x14ac:dyDescent="0.35">
      <c r="A2730" s="13">
        <f>F2730/E2730</f>
        <v>4.6999999999999999E-4</v>
      </c>
      <c r="B2730">
        <v>1097</v>
      </c>
      <c r="C2730" s="3" t="s">
        <v>1098</v>
      </c>
      <c r="D2730" s="3" t="s">
        <v>5207</v>
      </c>
      <c r="E2730" s="5">
        <v>100000</v>
      </c>
      <c r="F2730" s="5">
        <v>47</v>
      </c>
      <c r="G2730" t="s">
        <v>8221</v>
      </c>
      <c r="H2730" t="s">
        <v>8224</v>
      </c>
      <c r="I2730" t="s">
        <v>8246</v>
      </c>
      <c r="J2730">
        <v>1393786877</v>
      </c>
      <c r="K2730">
        <v>1390330877</v>
      </c>
      <c r="L2730" t="b">
        <v>0</v>
      </c>
      <c r="M2730">
        <v>7</v>
      </c>
      <c r="N2730" t="b">
        <v>0</v>
      </c>
      <c r="O2730" t="s">
        <v>8282</v>
      </c>
      <c r="P2730" s="9">
        <f>IFERROR(F2730/M2730,"NULL")</f>
        <v>6.7142857142857144</v>
      </c>
      <c r="Q2730" t="str">
        <f>LEFT(O2730,SEARCH("/",O2730,1)-1)</f>
        <v>games</v>
      </c>
      <c r="R2730" t="str">
        <f>RIGHT(O2730,LEN(O2730)-SEARCH("/",O2730,1))</f>
        <v>video games</v>
      </c>
      <c r="S2730" s="17">
        <f>(((K2730/60)/60)/24)+DATE(1970,1,1)</f>
        <v>41660.792557870373</v>
      </c>
      <c r="T2730" s="15">
        <f>(((J2730/60)/60)/24)+DATE(1970,1,1)</f>
        <v>41700.792557870373</v>
      </c>
      <c r="U2730" t="b">
        <f>AND(L2730,N2730)</f>
        <v>0</v>
      </c>
    </row>
    <row r="2731" spans="1:21" ht="20" customHeight="1" x14ac:dyDescent="0.35">
      <c r="A2731" s="13">
        <f>F2731/E2731</f>
        <v>7.2120000000000004E-2</v>
      </c>
      <c r="B2731">
        <v>1098</v>
      </c>
      <c r="C2731" s="3" t="s">
        <v>1099</v>
      </c>
      <c r="D2731" s="3" t="s">
        <v>5208</v>
      </c>
      <c r="E2731" s="5">
        <v>25000</v>
      </c>
      <c r="F2731" s="5">
        <v>1803</v>
      </c>
      <c r="G2731" t="s">
        <v>8221</v>
      </c>
      <c r="H2731" t="s">
        <v>8224</v>
      </c>
      <c r="I2731" t="s">
        <v>8246</v>
      </c>
      <c r="J2731">
        <v>1397413095</v>
      </c>
      <c r="K2731">
        <v>1394821095</v>
      </c>
      <c r="L2731" t="b">
        <v>0</v>
      </c>
      <c r="M2731">
        <v>22</v>
      </c>
      <c r="N2731" t="b">
        <v>0</v>
      </c>
      <c r="O2731" t="s">
        <v>8282</v>
      </c>
      <c r="P2731" s="9">
        <f>IFERROR(F2731/M2731,"NULL")</f>
        <v>81.954545454545453</v>
      </c>
      <c r="Q2731" t="str">
        <f>LEFT(O2731,SEARCH("/",O2731,1)-1)</f>
        <v>games</v>
      </c>
      <c r="R2731" t="str">
        <f>RIGHT(O2731,LEN(O2731)-SEARCH("/",O2731,1))</f>
        <v>video games</v>
      </c>
      <c r="S2731" s="17">
        <f>(((K2731/60)/60)/24)+DATE(1970,1,1)</f>
        <v>41712.762673611112</v>
      </c>
      <c r="T2731" s="15">
        <f>(((J2731/60)/60)/24)+DATE(1970,1,1)</f>
        <v>41742.762673611112</v>
      </c>
      <c r="U2731" t="b">
        <f>AND(L2731,N2731)</f>
        <v>0</v>
      </c>
    </row>
    <row r="2732" spans="1:21" ht="20" customHeight="1" x14ac:dyDescent="0.35">
      <c r="A2732" s="13">
        <f>F2732/E2732</f>
        <v>5.0000000000000001E-3</v>
      </c>
      <c r="B2732">
        <v>1099</v>
      </c>
      <c r="C2732" s="3" t="s">
        <v>1100</v>
      </c>
      <c r="D2732" s="3" t="s">
        <v>5209</v>
      </c>
      <c r="E2732" s="5">
        <v>5000</v>
      </c>
      <c r="F2732" s="5">
        <v>25</v>
      </c>
      <c r="G2732" t="s">
        <v>8221</v>
      </c>
      <c r="H2732" t="s">
        <v>8225</v>
      </c>
      <c r="I2732" t="s">
        <v>8247</v>
      </c>
      <c r="J2732">
        <v>1431547468</v>
      </c>
      <c r="K2732">
        <v>1428955468</v>
      </c>
      <c r="L2732" t="b">
        <v>0</v>
      </c>
      <c r="M2732">
        <v>1</v>
      </c>
      <c r="N2732" t="b">
        <v>0</v>
      </c>
      <c r="O2732" t="s">
        <v>8282</v>
      </c>
      <c r="P2732" s="9">
        <f>IFERROR(F2732/M2732,"NULL")</f>
        <v>25</v>
      </c>
      <c r="Q2732" t="str">
        <f>LEFT(O2732,SEARCH("/",O2732,1)-1)</f>
        <v>games</v>
      </c>
      <c r="R2732" t="str">
        <f>RIGHT(O2732,LEN(O2732)-SEARCH("/",O2732,1))</f>
        <v>video games</v>
      </c>
      <c r="S2732" s="17">
        <f>(((K2732/60)/60)/24)+DATE(1970,1,1)</f>
        <v>42107.836435185185</v>
      </c>
      <c r="T2732" s="15">
        <f>(((J2732/60)/60)/24)+DATE(1970,1,1)</f>
        <v>42137.836435185185</v>
      </c>
      <c r="U2732" t="b">
        <f>AND(L2732,N2732)</f>
        <v>0</v>
      </c>
    </row>
    <row r="2733" spans="1:21" ht="20" customHeight="1" x14ac:dyDescent="0.35">
      <c r="A2733" s="13">
        <f>F2733/E2733</f>
        <v>2.5000000000000001E-2</v>
      </c>
      <c r="B2733">
        <v>1100</v>
      </c>
      <c r="C2733" s="3" t="s">
        <v>1101</v>
      </c>
      <c r="D2733" s="3" t="s">
        <v>5210</v>
      </c>
      <c r="E2733" s="5">
        <v>4000</v>
      </c>
      <c r="F2733" s="5">
        <v>100</v>
      </c>
      <c r="G2733" t="s">
        <v>8221</v>
      </c>
      <c r="H2733" t="s">
        <v>8236</v>
      </c>
      <c r="I2733" t="s">
        <v>8249</v>
      </c>
      <c r="J2733">
        <v>1455417571</v>
      </c>
      <c r="K2733">
        <v>1452825571</v>
      </c>
      <c r="L2733" t="b">
        <v>0</v>
      </c>
      <c r="M2733">
        <v>10</v>
      </c>
      <c r="N2733" t="b">
        <v>0</v>
      </c>
      <c r="O2733" t="s">
        <v>8282</v>
      </c>
      <c r="P2733" s="9">
        <f>IFERROR(F2733/M2733,"NULL")</f>
        <v>10</v>
      </c>
      <c r="Q2733" t="str">
        <f>LEFT(O2733,SEARCH("/",O2733,1)-1)</f>
        <v>games</v>
      </c>
      <c r="R2733" t="str">
        <f>RIGHT(O2733,LEN(O2733)-SEARCH("/",O2733,1))</f>
        <v>video games</v>
      </c>
      <c r="S2733" s="17">
        <f>(((K2733/60)/60)/24)+DATE(1970,1,1)</f>
        <v>42384.110775462963</v>
      </c>
      <c r="T2733" s="15">
        <f>(((J2733/60)/60)/24)+DATE(1970,1,1)</f>
        <v>42414.110775462963</v>
      </c>
      <c r="U2733" t="b">
        <f>AND(L2733,N2733)</f>
        <v>0</v>
      </c>
    </row>
    <row r="2734" spans="1:21" ht="20" customHeight="1" x14ac:dyDescent="0.35">
      <c r="A2734" s="13">
        <f>F2734/E2734</f>
        <v>4.0999999999999999E-4</v>
      </c>
      <c r="B2734">
        <v>1101</v>
      </c>
      <c r="C2734" s="3" t="s">
        <v>1102</v>
      </c>
      <c r="D2734" s="3" t="s">
        <v>5211</v>
      </c>
      <c r="E2734" s="5">
        <v>100000</v>
      </c>
      <c r="F2734" s="5">
        <v>41</v>
      </c>
      <c r="G2734" t="s">
        <v>8221</v>
      </c>
      <c r="H2734" t="s">
        <v>8224</v>
      </c>
      <c r="I2734" t="s">
        <v>8246</v>
      </c>
      <c r="J2734">
        <v>1468519920</v>
      </c>
      <c r="K2734">
        <v>1466188338</v>
      </c>
      <c r="L2734" t="b">
        <v>0</v>
      </c>
      <c r="M2734">
        <v>6</v>
      </c>
      <c r="N2734" t="b">
        <v>0</v>
      </c>
      <c r="O2734" t="s">
        <v>8282</v>
      </c>
      <c r="P2734" s="9">
        <f>IFERROR(F2734/M2734,"NULL")</f>
        <v>6.833333333333333</v>
      </c>
      <c r="Q2734" t="str">
        <f>LEFT(O2734,SEARCH("/",O2734,1)-1)</f>
        <v>games</v>
      </c>
      <c r="R2734" t="str">
        <f>RIGHT(O2734,LEN(O2734)-SEARCH("/",O2734,1))</f>
        <v>video games</v>
      </c>
      <c r="S2734" s="17">
        <f>(((K2734/60)/60)/24)+DATE(1970,1,1)</f>
        <v>42538.77243055556</v>
      </c>
      <c r="T2734" s="15">
        <f>(((J2734/60)/60)/24)+DATE(1970,1,1)</f>
        <v>42565.758333333331</v>
      </c>
      <c r="U2734" t="b">
        <f>AND(L2734,N2734)</f>
        <v>0</v>
      </c>
    </row>
    <row r="2735" spans="1:21" ht="20" customHeight="1" x14ac:dyDescent="0.35">
      <c r="A2735" s="13">
        <f>F2735/E2735</f>
        <v>5.3124999999999999E-2</v>
      </c>
      <c r="B2735">
        <v>1102</v>
      </c>
      <c r="C2735" s="3" t="s">
        <v>1103</v>
      </c>
      <c r="D2735" s="3" t="s">
        <v>5212</v>
      </c>
      <c r="E2735" s="5">
        <v>8000</v>
      </c>
      <c r="F2735" s="5">
        <v>425</v>
      </c>
      <c r="G2735" t="s">
        <v>8221</v>
      </c>
      <c r="H2735" t="s">
        <v>8224</v>
      </c>
      <c r="I2735" t="s">
        <v>8246</v>
      </c>
      <c r="J2735">
        <v>1386568740</v>
      </c>
      <c r="K2735">
        <v>1383095125</v>
      </c>
      <c r="L2735" t="b">
        <v>0</v>
      </c>
      <c r="M2735">
        <v>24</v>
      </c>
      <c r="N2735" t="b">
        <v>0</v>
      </c>
      <c r="O2735" t="s">
        <v>8282</v>
      </c>
      <c r="P2735" s="9">
        <f>IFERROR(F2735/M2735,"NULL")</f>
        <v>17.708333333333332</v>
      </c>
      <c r="Q2735" t="str">
        <f>LEFT(O2735,SEARCH("/",O2735,1)-1)</f>
        <v>games</v>
      </c>
      <c r="R2735" t="str">
        <f>RIGHT(O2735,LEN(O2735)-SEARCH("/",O2735,1))</f>
        <v>video games</v>
      </c>
      <c r="S2735" s="17">
        <f>(((K2735/60)/60)/24)+DATE(1970,1,1)</f>
        <v>41577.045428240745</v>
      </c>
      <c r="T2735" s="15">
        <f>(((J2735/60)/60)/24)+DATE(1970,1,1)</f>
        <v>41617.249305555553</v>
      </c>
      <c r="U2735" t="b">
        <f>AND(L2735,N2735)</f>
        <v>0</v>
      </c>
    </row>
    <row r="2736" spans="1:21" ht="20" customHeight="1" x14ac:dyDescent="0.35">
      <c r="A2736" s="13">
        <f>F2736/E2736</f>
        <v>1.6199999999999999E-2</v>
      </c>
      <c r="B2736">
        <v>1103</v>
      </c>
      <c r="C2736" s="3" t="s">
        <v>1104</v>
      </c>
      <c r="D2736" s="3" t="s">
        <v>5213</v>
      </c>
      <c r="E2736" s="5">
        <v>15000</v>
      </c>
      <c r="F2736" s="5">
        <v>243</v>
      </c>
      <c r="G2736" t="s">
        <v>8221</v>
      </c>
      <c r="H2736" t="s">
        <v>8224</v>
      </c>
      <c r="I2736" t="s">
        <v>8246</v>
      </c>
      <c r="J2736">
        <v>1466227190</v>
      </c>
      <c r="K2736">
        <v>1461043190</v>
      </c>
      <c r="L2736" t="b">
        <v>0</v>
      </c>
      <c r="M2736">
        <v>15</v>
      </c>
      <c r="N2736" t="b">
        <v>0</v>
      </c>
      <c r="O2736" t="s">
        <v>8282</v>
      </c>
      <c r="P2736" s="9">
        <f>IFERROR(F2736/M2736,"NULL")</f>
        <v>16.2</v>
      </c>
      <c r="Q2736" t="str">
        <f>LEFT(O2736,SEARCH("/",O2736,1)-1)</f>
        <v>games</v>
      </c>
      <c r="R2736" t="str">
        <f>RIGHT(O2736,LEN(O2736)-SEARCH("/",O2736,1))</f>
        <v>video games</v>
      </c>
      <c r="S2736" s="17">
        <f>(((K2736/60)/60)/24)+DATE(1970,1,1)</f>
        <v>42479.22210648148</v>
      </c>
      <c r="T2736" s="15">
        <f>(((J2736/60)/60)/24)+DATE(1970,1,1)</f>
        <v>42539.22210648148</v>
      </c>
      <c r="U2736" t="b">
        <f>AND(L2736,N2736)</f>
        <v>0</v>
      </c>
    </row>
    <row r="2737" spans="1:21" ht="20" customHeight="1" x14ac:dyDescent="0.35">
      <c r="A2737" s="13">
        <f>F2737/E2737</f>
        <v>4.9516666666666667E-2</v>
      </c>
      <c r="B2737">
        <v>1104</v>
      </c>
      <c r="C2737" s="3" t="s">
        <v>1105</v>
      </c>
      <c r="D2737" s="3" t="s">
        <v>5214</v>
      </c>
      <c r="E2737" s="5">
        <v>60000</v>
      </c>
      <c r="F2737" s="5">
        <v>2971</v>
      </c>
      <c r="G2737" t="s">
        <v>8221</v>
      </c>
      <c r="H2737" t="s">
        <v>8225</v>
      </c>
      <c r="I2737" t="s">
        <v>8247</v>
      </c>
      <c r="J2737">
        <v>1402480221</v>
      </c>
      <c r="K2737">
        <v>1399888221</v>
      </c>
      <c r="L2737" t="b">
        <v>0</v>
      </c>
      <c r="M2737">
        <v>37</v>
      </c>
      <c r="N2737" t="b">
        <v>0</v>
      </c>
      <c r="O2737" t="s">
        <v>8282</v>
      </c>
      <c r="P2737" s="9">
        <f>IFERROR(F2737/M2737,"NULL")</f>
        <v>80.297297297297291</v>
      </c>
      <c r="Q2737" t="str">
        <f>LEFT(O2737,SEARCH("/",O2737,1)-1)</f>
        <v>games</v>
      </c>
      <c r="R2737" t="str">
        <f>RIGHT(O2737,LEN(O2737)-SEARCH("/",O2737,1))</f>
        <v>video games</v>
      </c>
      <c r="S2737" s="17">
        <f>(((K2737/60)/60)/24)+DATE(1970,1,1)</f>
        <v>41771.40996527778</v>
      </c>
      <c r="T2737" s="15">
        <f>(((J2737/60)/60)/24)+DATE(1970,1,1)</f>
        <v>41801.40996527778</v>
      </c>
      <c r="U2737" t="b">
        <f>AND(L2737,N2737)</f>
        <v>0</v>
      </c>
    </row>
    <row r="2738" spans="1:21" ht="20" customHeight="1" x14ac:dyDescent="0.35">
      <c r="A2738" s="13">
        <f>F2738/E2738</f>
        <v>1.5900000000000001E-3</v>
      </c>
      <c r="B2738">
        <v>1105</v>
      </c>
      <c r="C2738" s="3" t="s">
        <v>1106</v>
      </c>
      <c r="D2738" s="3" t="s">
        <v>5215</v>
      </c>
      <c r="E2738" s="5">
        <v>900000</v>
      </c>
      <c r="F2738" s="5">
        <v>1431</v>
      </c>
      <c r="G2738" t="s">
        <v>8221</v>
      </c>
      <c r="H2738" t="s">
        <v>8224</v>
      </c>
      <c r="I2738" t="s">
        <v>8246</v>
      </c>
      <c r="J2738">
        <v>1395627327</v>
      </c>
      <c r="K2738">
        <v>1393038927</v>
      </c>
      <c r="L2738" t="b">
        <v>0</v>
      </c>
      <c r="M2738">
        <v>20</v>
      </c>
      <c r="N2738" t="b">
        <v>0</v>
      </c>
      <c r="O2738" t="s">
        <v>8282</v>
      </c>
      <c r="P2738" s="9">
        <f>IFERROR(F2738/M2738,"NULL")</f>
        <v>71.55</v>
      </c>
      <c r="Q2738" t="str">
        <f>LEFT(O2738,SEARCH("/",O2738,1)-1)</f>
        <v>games</v>
      </c>
      <c r="R2738" t="str">
        <f>RIGHT(O2738,LEN(O2738)-SEARCH("/",O2738,1))</f>
        <v>video games</v>
      </c>
      <c r="S2738" s="17">
        <f>(((K2738/60)/60)/24)+DATE(1970,1,1)</f>
        <v>41692.135729166665</v>
      </c>
      <c r="T2738" s="15">
        <f>(((J2738/60)/60)/24)+DATE(1970,1,1)</f>
        <v>41722.0940625</v>
      </c>
      <c r="U2738" t="b">
        <f>AND(L2738,N2738)</f>
        <v>0</v>
      </c>
    </row>
    <row r="2739" spans="1:21" ht="20" customHeight="1" x14ac:dyDescent="0.35">
      <c r="A2739" s="13">
        <f>F2739/E2739</f>
        <v>0.41249999999999998</v>
      </c>
      <c r="B2739">
        <v>1106</v>
      </c>
      <c r="C2739" s="3" t="s">
        <v>1107</v>
      </c>
      <c r="D2739" s="3" t="s">
        <v>5216</v>
      </c>
      <c r="E2739" s="5">
        <v>400</v>
      </c>
      <c r="F2739" s="5">
        <v>165</v>
      </c>
      <c r="G2739" t="s">
        <v>8221</v>
      </c>
      <c r="H2739" t="s">
        <v>8224</v>
      </c>
      <c r="I2739" t="s">
        <v>8246</v>
      </c>
      <c r="J2739">
        <v>1333557975</v>
      </c>
      <c r="K2739">
        <v>1330969575</v>
      </c>
      <c r="L2739" t="b">
        <v>0</v>
      </c>
      <c r="M2739">
        <v>7</v>
      </c>
      <c r="N2739" t="b">
        <v>0</v>
      </c>
      <c r="O2739" t="s">
        <v>8282</v>
      </c>
      <c r="P2739" s="9">
        <f>IFERROR(F2739/M2739,"NULL")</f>
        <v>23.571428571428573</v>
      </c>
      <c r="Q2739" t="str">
        <f>LEFT(O2739,SEARCH("/",O2739,1)-1)</f>
        <v>games</v>
      </c>
      <c r="R2739" t="str">
        <f>RIGHT(O2739,LEN(O2739)-SEARCH("/",O2739,1))</f>
        <v>video games</v>
      </c>
      <c r="S2739" s="17">
        <f>(((K2739/60)/60)/24)+DATE(1970,1,1)</f>
        <v>40973.740451388891</v>
      </c>
      <c r="T2739" s="15">
        <f>(((J2739/60)/60)/24)+DATE(1970,1,1)</f>
        <v>41003.698784722219</v>
      </c>
      <c r="U2739" t="b">
        <f>AND(L2739,N2739)</f>
        <v>0</v>
      </c>
    </row>
    <row r="2740" spans="1:21" ht="20" customHeight="1" x14ac:dyDescent="0.35">
      <c r="A2740" s="13">
        <f>F2740/E2740</f>
        <v>0</v>
      </c>
      <c r="B2740">
        <v>1107</v>
      </c>
      <c r="C2740" s="3" t="s">
        <v>1108</v>
      </c>
      <c r="D2740" s="3" t="s">
        <v>5217</v>
      </c>
      <c r="E2740" s="5">
        <v>10000</v>
      </c>
      <c r="F2740" s="5">
        <v>0</v>
      </c>
      <c r="G2740" t="s">
        <v>8221</v>
      </c>
      <c r="H2740" t="s">
        <v>8224</v>
      </c>
      <c r="I2740" t="s">
        <v>8246</v>
      </c>
      <c r="J2740">
        <v>1406148024</v>
      </c>
      <c r="K2740">
        <v>1403556024</v>
      </c>
      <c r="L2740" t="b">
        <v>0</v>
      </c>
      <c r="M2740">
        <v>0</v>
      </c>
      <c r="N2740" t="b">
        <v>0</v>
      </c>
      <c r="O2740" t="s">
        <v>8282</v>
      </c>
      <c r="P2740" s="9" t="str">
        <f>IFERROR(F2740/M2740,"NULL")</f>
        <v>NULL</v>
      </c>
      <c r="Q2740" t="str">
        <f>LEFT(O2740,SEARCH("/",O2740,1)-1)</f>
        <v>games</v>
      </c>
      <c r="R2740" t="str">
        <f>RIGHT(O2740,LEN(O2740)-SEARCH("/",O2740,1))</f>
        <v>video games</v>
      </c>
      <c r="S2740" s="17">
        <f>(((K2740/60)/60)/24)+DATE(1970,1,1)</f>
        <v>41813.861388888887</v>
      </c>
      <c r="T2740" s="15">
        <f>(((J2740/60)/60)/24)+DATE(1970,1,1)</f>
        <v>41843.861388888887</v>
      </c>
      <c r="U2740" t="b">
        <f>AND(L2740,N2740)</f>
        <v>0</v>
      </c>
    </row>
    <row r="2741" spans="1:21" ht="20" customHeight="1" x14ac:dyDescent="0.35">
      <c r="A2741" s="13">
        <f>F2741/E2741</f>
        <v>2.93E-2</v>
      </c>
      <c r="B2741">
        <v>1108</v>
      </c>
      <c r="C2741" s="3" t="s">
        <v>1109</v>
      </c>
      <c r="D2741" s="3" t="s">
        <v>5218</v>
      </c>
      <c r="E2741" s="5">
        <v>25000</v>
      </c>
      <c r="F2741" s="5">
        <v>732.5</v>
      </c>
      <c r="G2741" t="s">
        <v>8221</v>
      </c>
      <c r="H2741" t="s">
        <v>8224</v>
      </c>
      <c r="I2741" t="s">
        <v>8246</v>
      </c>
      <c r="J2741">
        <v>1334326635</v>
      </c>
      <c r="K2741">
        <v>1329146235</v>
      </c>
      <c r="L2741" t="b">
        <v>0</v>
      </c>
      <c r="M2741">
        <v>21</v>
      </c>
      <c r="N2741" t="b">
        <v>0</v>
      </c>
      <c r="O2741" t="s">
        <v>8282</v>
      </c>
      <c r="P2741" s="9">
        <f>IFERROR(F2741/M2741,"NULL")</f>
        <v>34.88095238095238</v>
      </c>
      <c r="Q2741" t="str">
        <f>LEFT(O2741,SEARCH("/",O2741,1)-1)</f>
        <v>games</v>
      </c>
      <c r="R2741" t="str">
        <f>RIGHT(O2741,LEN(O2741)-SEARCH("/",O2741,1))</f>
        <v>video games</v>
      </c>
      <c r="S2741" s="17">
        <f>(((K2741/60)/60)/24)+DATE(1970,1,1)</f>
        <v>40952.636979166666</v>
      </c>
      <c r="T2741" s="15">
        <f>(((J2741/60)/60)/24)+DATE(1970,1,1)</f>
        <v>41012.595312500001</v>
      </c>
      <c r="U2741" t="b">
        <f>AND(L2741,N2741)</f>
        <v>0</v>
      </c>
    </row>
    <row r="2742" spans="1:21" ht="20" customHeight="1" x14ac:dyDescent="0.35">
      <c r="A2742" s="13">
        <f>F2742/E2742</f>
        <v>4.4999999999999997E-3</v>
      </c>
      <c r="B2742">
        <v>1109</v>
      </c>
      <c r="C2742" s="3" t="s">
        <v>1110</v>
      </c>
      <c r="D2742" s="3" t="s">
        <v>5219</v>
      </c>
      <c r="E2742" s="5">
        <v>10000</v>
      </c>
      <c r="F2742" s="5">
        <v>45</v>
      </c>
      <c r="G2742" t="s">
        <v>8221</v>
      </c>
      <c r="H2742" t="s">
        <v>8224</v>
      </c>
      <c r="I2742" t="s">
        <v>8246</v>
      </c>
      <c r="J2742">
        <v>1479495790</v>
      </c>
      <c r="K2742">
        <v>1476900190</v>
      </c>
      <c r="L2742" t="b">
        <v>0</v>
      </c>
      <c r="M2742">
        <v>3</v>
      </c>
      <c r="N2742" t="b">
        <v>0</v>
      </c>
      <c r="O2742" t="s">
        <v>8282</v>
      </c>
      <c r="P2742" s="9">
        <f>IFERROR(F2742/M2742,"NULL")</f>
        <v>15</v>
      </c>
      <c r="Q2742" t="str">
        <f>LEFT(O2742,SEARCH("/",O2742,1)-1)</f>
        <v>games</v>
      </c>
      <c r="R2742" t="str">
        <f>RIGHT(O2742,LEN(O2742)-SEARCH("/",O2742,1))</f>
        <v>video games</v>
      </c>
      <c r="S2742" s="17">
        <f>(((K2742/60)/60)/24)+DATE(1970,1,1)</f>
        <v>42662.752199074079</v>
      </c>
      <c r="T2742" s="15">
        <f>(((J2742/60)/60)/24)+DATE(1970,1,1)</f>
        <v>42692.793865740736</v>
      </c>
      <c r="U2742" t="b">
        <f>AND(L2742,N2742)</f>
        <v>0</v>
      </c>
    </row>
    <row r="2743" spans="1:21" ht="20" customHeight="1" x14ac:dyDescent="0.35">
      <c r="A2743" s="13">
        <f>F2743/E2743</f>
        <v>5.1000000000000004E-3</v>
      </c>
      <c r="B2743">
        <v>1110</v>
      </c>
      <c r="C2743" s="3" t="s">
        <v>1111</v>
      </c>
      <c r="D2743" s="3" t="s">
        <v>5220</v>
      </c>
      <c r="E2743" s="5">
        <v>50000</v>
      </c>
      <c r="F2743" s="5">
        <v>255</v>
      </c>
      <c r="G2743" t="s">
        <v>8221</v>
      </c>
      <c r="H2743" t="s">
        <v>8224</v>
      </c>
      <c r="I2743" t="s">
        <v>8246</v>
      </c>
      <c r="J2743">
        <v>1354919022</v>
      </c>
      <c r="K2743">
        <v>1352327022</v>
      </c>
      <c r="L2743" t="b">
        <v>0</v>
      </c>
      <c r="M2743">
        <v>11</v>
      </c>
      <c r="N2743" t="b">
        <v>0</v>
      </c>
      <c r="O2743" t="s">
        <v>8282</v>
      </c>
      <c r="P2743" s="9">
        <f>IFERROR(F2743/M2743,"NULL")</f>
        <v>23.181818181818183</v>
      </c>
      <c r="Q2743" t="str">
        <f>LEFT(O2743,SEARCH("/",O2743,1)-1)</f>
        <v>games</v>
      </c>
      <c r="R2743" t="str">
        <f>RIGHT(O2743,LEN(O2743)-SEARCH("/",O2743,1))</f>
        <v>video games</v>
      </c>
      <c r="S2743" s="17">
        <f>(((K2743/60)/60)/24)+DATE(1970,1,1)</f>
        <v>41220.933124999996</v>
      </c>
      <c r="T2743" s="15">
        <f>(((J2743/60)/60)/24)+DATE(1970,1,1)</f>
        <v>41250.933124999996</v>
      </c>
      <c r="U2743" t="b">
        <f>AND(L2743,N2743)</f>
        <v>0</v>
      </c>
    </row>
    <row r="2744" spans="1:21" ht="20" customHeight="1" x14ac:dyDescent="0.35">
      <c r="A2744" s="13">
        <f>F2744/E2744</f>
        <v>4.0000000000000002E-4</v>
      </c>
      <c r="B2744">
        <v>1111</v>
      </c>
      <c r="C2744" s="3" t="s">
        <v>1112</v>
      </c>
      <c r="D2744" s="3" t="s">
        <v>5221</v>
      </c>
      <c r="E2744" s="5">
        <v>2500</v>
      </c>
      <c r="F2744" s="5">
        <v>1</v>
      </c>
      <c r="G2744" t="s">
        <v>8221</v>
      </c>
      <c r="H2744" t="s">
        <v>8224</v>
      </c>
      <c r="I2744" t="s">
        <v>8246</v>
      </c>
      <c r="J2744">
        <v>1452228790</v>
      </c>
      <c r="K2744">
        <v>1449636790</v>
      </c>
      <c r="L2744" t="b">
        <v>0</v>
      </c>
      <c r="M2744">
        <v>1</v>
      </c>
      <c r="N2744" t="b">
        <v>0</v>
      </c>
      <c r="O2744" t="s">
        <v>8282</v>
      </c>
      <c r="P2744" s="9">
        <f>IFERROR(F2744/M2744,"NULL")</f>
        <v>1</v>
      </c>
      <c r="Q2744" t="str">
        <f>LEFT(O2744,SEARCH("/",O2744,1)-1)</f>
        <v>games</v>
      </c>
      <c r="R2744" t="str">
        <f>RIGHT(O2744,LEN(O2744)-SEARCH("/",O2744,1))</f>
        <v>video games</v>
      </c>
      <c r="S2744" s="17">
        <f>(((K2744/60)/60)/24)+DATE(1970,1,1)</f>
        <v>42347.203587962969</v>
      </c>
      <c r="T2744" s="15">
        <f>(((J2744/60)/60)/24)+DATE(1970,1,1)</f>
        <v>42377.203587962969</v>
      </c>
      <c r="U2744" t="b">
        <f>AND(L2744,N2744)</f>
        <v>0</v>
      </c>
    </row>
    <row r="2745" spans="1:21" ht="20" customHeight="1" x14ac:dyDescent="0.35">
      <c r="A2745" s="13">
        <f>F2745/E2745</f>
        <v>0.35537409090909089</v>
      </c>
      <c r="B2745">
        <v>1112</v>
      </c>
      <c r="C2745" s="3" t="s">
        <v>1113</v>
      </c>
      <c r="D2745" s="3" t="s">
        <v>5222</v>
      </c>
      <c r="E2745" s="5">
        <v>88000</v>
      </c>
      <c r="F2745" s="5">
        <v>31272.92</v>
      </c>
      <c r="G2745" t="s">
        <v>8221</v>
      </c>
      <c r="H2745" t="s">
        <v>8224</v>
      </c>
      <c r="I2745" t="s">
        <v>8246</v>
      </c>
      <c r="J2745">
        <v>1421656200</v>
      </c>
      <c r="K2745">
        <v>1416507211</v>
      </c>
      <c r="L2745" t="b">
        <v>0</v>
      </c>
      <c r="M2745">
        <v>312</v>
      </c>
      <c r="N2745" t="b">
        <v>0</v>
      </c>
      <c r="O2745" t="s">
        <v>8282</v>
      </c>
      <c r="P2745" s="9">
        <f>IFERROR(F2745/M2745,"NULL")</f>
        <v>100.23371794871794</v>
      </c>
      <c r="Q2745" t="str">
        <f>LEFT(O2745,SEARCH("/",O2745,1)-1)</f>
        <v>games</v>
      </c>
      <c r="R2745" t="str">
        <f>RIGHT(O2745,LEN(O2745)-SEARCH("/",O2745,1))</f>
        <v>video games</v>
      </c>
      <c r="S2745" s="17">
        <f>(((K2745/60)/60)/24)+DATE(1970,1,1)</f>
        <v>41963.759386574078</v>
      </c>
      <c r="T2745" s="15">
        <f>(((J2745/60)/60)/24)+DATE(1970,1,1)</f>
        <v>42023.354166666672</v>
      </c>
      <c r="U2745" t="b">
        <f>AND(L2745,N2745)</f>
        <v>0</v>
      </c>
    </row>
    <row r="2746" spans="1:21" ht="20" customHeight="1" x14ac:dyDescent="0.35">
      <c r="A2746" s="13">
        <f>F2746/E2746</f>
        <v>5.0000000000000001E-3</v>
      </c>
      <c r="B2746">
        <v>1113</v>
      </c>
      <c r="C2746" s="3" t="s">
        <v>1114</v>
      </c>
      <c r="D2746" s="3" t="s">
        <v>5223</v>
      </c>
      <c r="E2746" s="5">
        <v>1000</v>
      </c>
      <c r="F2746" s="5">
        <v>5</v>
      </c>
      <c r="G2746" t="s">
        <v>8221</v>
      </c>
      <c r="H2746" t="s">
        <v>8225</v>
      </c>
      <c r="I2746" t="s">
        <v>8247</v>
      </c>
      <c r="J2746">
        <v>1408058820</v>
      </c>
      <c r="K2746">
        <v>1405466820</v>
      </c>
      <c r="L2746" t="b">
        <v>0</v>
      </c>
      <c r="M2746">
        <v>1</v>
      </c>
      <c r="N2746" t="b">
        <v>0</v>
      </c>
      <c r="O2746" t="s">
        <v>8282</v>
      </c>
      <c r="P2746" s="9">
        <f>IFERROR(F2746/M2746,"NULL")</f>
        <v>5</v>
      </c>
      <c r="Q2746" t="str">
        <f>LEFT(O2746,SEARCH("/",O2746,1)-1)</f>
        <v>games</v>
      </c>
      <c r="R2746" t="str">
        <f>RIGHT(O2746,LEN(O2746)-SEARCH("/",O2746,1))</f>
        <v>video games</v>
      </c>
      <c r="S2746" s="17">
        <f>(((K2746/60)/60)/24)+DATE(1970,1,1)</f>
        <v>41835.977083333331</v>
      </c>
      <c r="T2746" s="15">
        <f>(((J2746/60)/60)/24)+DATE(1970,1,1)</f>
        <v>41865.977083333331</v>
      </c>
      <c r="U2746" t="b">
        <f>AND(L2746,N2746)</f>
        <v>0</v>
      </c>
    </row>
    <row r="2747" spans="1:21" ht="20" customHeight="1" x14ac:dyDescent="0.35">
      <c r="A2747" s="13">
        <f>F2747/E2747</f>
        <v>1.6666666666666668E-3</v>
      </c>
      <c r="B2747">
        <v>1114</v>
      </c>
      <c r="C2747" s="3" t="s">
        <v>1115</v>
      </c>
      <c r="D2747" s="3" t="s">
        <v>5224</v>
      </c>
      <c r="E2747" s="5">
        <v>6000</v>
      </c>
      <c r="F2747" s="5">
        <v>10</v>
      </c>
      <c r="G2747" t="s">
        <v>8221</v>
      </c>
      <c r="H2747" t="s">
        <v>8225</v>
      </c>
      <c r="I2747" t="s">
        <v>8247</v>
      </c>
      <c r="J2747">
        <v>1381306687</v>
      </c>
      <c r="K2747">
        <v>1378714687</v>
      </c>
      <c r="L2747" t="b">
        <v>0</v>
      </c>
      <c r="M2747">
        <v>3</v>
      </c>
      <c r="N2747" t="b">
        <v>0</v>
      </c>
      <c r="O2747" t="s">
        <v>8282</v>
      </c>
      <c r="P2747" s="9">
        <f>IFERROR(F2747/M2747,"NULL")</f>
        <v>3.3333333333333335</v>
      </c>
      <c r="Q2747" t="str">
        <f>LEFT(O2747,SEARCH("/",O2747,1)-1)</f>
        <v>games</v>
      </c>
      <c r="R2747" t="str">
        <f>RIGHT(O2747,LEN(O2747)-SEARCH("/",O2747,1))</f>
        <v>video games</v>
      </c>
      <c r="S2747" s="17">
        <f>(((K2747/60)/60)/24)+DATE(1970,1,1)</f>
        <v>41526.345914351856</v>
      </c>
      <c r="T2747" s="15">
        <f>(((J2747/60)/60)/24)+DATE(1970,1,1)</f>
        <v>41556.345914351856</v>
      </c>
      <c r="U2747" t="b">
        <f>AND(L2747,N2747)</f>
        <v>0</v>
      </c>
    </row>
    <row r="2748" spans="1:21" ht="20" customHeight="1" x14ac:dyDescent="0.35">
      <c r="A2748" s="13">
        <f>F2748/E2748</f>
        <v>1.325E-3</v>
      </c>
      <c r="B2748">
        <v>1115</v>
      </c>
      <c r="C2748" s="3" t="s">
        <v>1116</v>
      </c>
      <c r="D2748" s="3" t="s">
        <v>5225</v>
      </c>
      <c r="E2748" s="5">
        <v>40000</v>
      </c>
      <c r="F2748" s="5">
        <v>53</v>
      </c>
      <c r="G2748" t="s">
        <v>8221</v>
      </c>
      <c r="H2748" t="s">
        <v>8224</v>
      </c>
      <c r="I2748" t="s">
        <v>8246</v>
      </c>
      <c r="J2748">
        <v>1459352495</v>
      </c>
      <c r="K2748">
        <v>1456764095</v>
      </c>
      <c r="L2748" t="b">
        <v>0</v>
      </c>
      <c r="M2748">
        <v>4</v>
      </c>
      <c r="N2748" t="b">
        <v>0</v>
      </c>
      <c r="O2748" t="s">
        <v>8282</v>
      </c>
      <c r="P2748" s="9">
        <f>IFERROR(F2748/M2748,"NULL")</f>
        <v>13.25</v>
      </c>
      <c r="Q2748" t="str">
        <f>LEFT(O2748,SEARCH("/",O2748,1)-1)</f>
        <v>games</v>
      </c>
      <c r="R2748" t="str">
        <f>RIGHT(O2748,LEN(O2748)-SEARCH("/",O2748,1))</f>
        <v>video games</v>
      </c>
      <c r="S2748" s="17">
        <f>(((K2748/60)/60)/24)+DATE(1970,1,1)</f>
        <v>42429.695543981477</v>
      </c>
      <c r="T2748" s="15">
        <f>(((J2748/60)/60)/24)+DATE(1970,1,1)</f>
        <v>42459.653877314813</v>
      </c>
      <c r="U2748" t="b">
        <f>AND(L2748,N2748)</f>
        <v>0</v>
      </c>
    </row>
    <row r="2749" spans="1:21" ht="20" customHeight="1" x14ac:dyDescent="0.35">
      <c r="A2749" s="13">
        <f>F2749/E2749</f>
        <v>3.5704000000000004E-4</v>
      </c>
      <c r="B2749">
        <v>1116</v>
      </c>
      <c r="C2749" s="3" t="s">
        <v>1117</v>
      </c>
      <c r="D2749" s="3" t="s">
        <v>5226</v>
      </c>
      <c r="E2749" s="5">
        <v>500000</v>
      </c>
      <c r="F2749" s="5">
        <v>178.52</v>
      </c>
      <c r="G2749" t="s">
        <v>8221</v>
      </c>
      <c r="H2749" t="s">
        <v>8224</v>
      </c>
      <c r="I2749" t="s">
        <v>8246</v>
      </c>
      <c r="J2749">
        <v>1339273208</v>
      </c>
      <c r="K2749">
        <v>1334089208</v>
      </c>
      <c r="L2749" t="b">
        <v>0</v>
      </c>
      <c r="M2749">
        <v>10</v>
      </c>
      <c r="N2749" t="b">
        <v>0</v>
      </c>
      <c r="O2749" t="s">
        <v>8282</v>
      </c>
      <c r="P2749" s="9">
        <f>IFERROR(F2749/M2749,"NULL")</f>
        <v>17.852</v>
      </c>
      <c r="Q2749" t="str">
        <f>LEFT(O2749,SEARCH("/",O2749,1)-1)</f>
        <v>games</v>
      </c>
      <c r="R2749" t="str">
        <f>RIGHT(O2749,LEN(O2749)-SEARCH("/",O2749,1))</f>
        <v>video games</v>
      </c>
      <c r="S2749" s="17">
        <f>(((K2749/60)/60)/24)+DATE(1970,1,1)</f>
        <v>41009.847314814811</v>
      </c>
      <c r="T2749" s="15">
        <f>(((J2749/60)/60)/24)+DATE(1970,1,1)</f>
        <v>41069.847314814811</v>
      </c>
      <c r="U2749" t="b">
        <f>AND(L2749,N2749)</f>
        <v>0</v>
      </c>
    </row>
    <row r="2750" spans="1:21" ht="20" customHeight="1" x14ac:dyDescent="0.35">
      <c r="A2750" s="13">
        <f>F2750/E2750</f>
        <v>8.3000000000000004E-2</v>
      </c>
      <c r="B2750">
        <v>1117</v>
      </c>
      <c r="C2750" s="3" t="s">
        <v>1118</v>
      </c>
      <c r="D2750" s="3" t="s">
        <v>5227</v>
      </c>
      <c r="E2750" s="5">
        <v>1000</v>
      </c>
      <c r="F2750" s="5">
        <v>83</v>
      </c>
      <c r="G2750" t="s">
        <v>8221</v>
      </c>
      <c r="H2750" t="s">
        <v>8236</v>
      </c>
      <c r="I2750" t="s">
        <v>8249</v>
      </c>
      <c r="J2750">
        <v>1451053313</v>
      </c>
      <c r="K2750">
        <v>1448461313</v>
      </c>
      <c r="L2750" t="b">
        <v>0</v>
      </c>
      <c r="M2750">
        <v>8</v>
      </c>
      <c r="N2750" t="b">
        <v>0</v>
      </c>
      <c r="O2750" t="s">
        <v>8282</v>
      </c>
      <c r="P2750" s="9">
        <f>IFERROR(F2750/M2750,"NULL")</f>
        <v>10.375</v>
      </c>
      <c r="Q2750" t="str">
        <f>LEFT(O2750,SEARCH("/",O2750,1)-1)</f>
        <v>games</v>
      </c>
      <c r="R2750" t="str">
        <f>RIGHT(O2750,LEN(O2750)-SEARCH("/",O2750,1))</f>
        <v>video games</v>
      </c>
      <c r="S2750" s="17">
        <f>(((K2750/60)/60)/24)+DATE(1970,1,1)</f>
        <v>42333.598530092597</v>
      </c>
      <c r="T2750" s="15">
        <f>(((J2750/60)/60)/24)+DATE(1970,1,1)</f>
        <v>42363.598530092597</v>
      </c>
      <c r="U2750" t="b">
        <f>AND(L2750,N2750)</f>
        <v>0</v>
      </c>
    </row>
    <row r="2751" spans="1:21" ht="20" customHeight="1" x14ac:dyDescent="0.35">
      <c r="A2751" s="13">
        <f>F2751/E2751</f>
        <v>2.4222222222222221E-2</v>
      </c>
      <c r="B2751">
        <v>1118</v>
      </c>
      <c r="C2751" s="3" t="s">
        <v>1119</v>
      </c>
      <c r="D2751" s="3" t="s">
        <v>5228</v>
      </c>
      <c r="E2751" s="5">
        <v>4500</v>
      </c>
      <c r="F2751" s="5">
        <v>109</v>
      </c>
      <c r="G2751" t="s">
        <v>8221</v>
      </c>
      <c r="H2751" t="s">
        <v>8226</v>
      </c>
      <c r="I2751" t="s">
        <v>8248</v>
      </c>
      <c r="J2751">
        <v>1396666779</v>
      </c>
      <c r="K2751">
        <v>1394078379</v>
      </c>
      <c r="L2751" t="b">
        <v>0</v>
      </c>
      <c r="M2751">
        <v>3</v>
      </c>
      <c r="N2751" t="b">
        <v>0</v>
      </c>
      <c r="O2751" t="s">
        <v>8282</v>
      </c>
      <c r="P2751" s="9">
        <f>IFERROR(F2751/M2751,"NULL")</f>
        <v>36.333333333333336</v>
      </c>
      <c r="Q2751" t="str">
        <f>LEFT(O2751,SEARCH("/",O2751,1)-1)</f>
        <v>games</v>
      </c>
      <c r="R2751" t="str">
        <f>RIGHT(O2751,LEN(O2751)-SEARCH("/",O2751,1))</f>
        <v>video games</v>
      </c>
      <c r="S2751" s="17">
        <f>(((K2751/60)/60)/24)+DATE(1970,1,1)</f>
        <v>41704.16642361111</v>
      </c>
      <c r="T2751" s="15">
        <f>(((J2751/60)/60)/24)+DATE(1970,1,1)</f>
        <v>41734.124756944446</v>
      </c>
      <c r="U2751" t="b">
        <f>AND(L2751,N2751)</f>
        <v>0</v>
      </c>
    </row>
    <row r="2752" spans="1:21" ht="20" customHeight="1" x14ac:dyDescent="0.35">
      <c r="A2752" s="13">
        <f>F2752/E2752</f>
        <v>2.3809523809523812E-3</v>
      </c>
      <c r="B2752">
        <v>1119</v>
      </c>
      <c r="C2752" s="3" t="s">
        <v>1120</v>
      </c>
      <c r="D2752" s="3" t="s">
        <v>5229</v>
      </c>
      <c r="E2752" s="5">
        <v>2100</v>
      </c>
      <c r="F2752" s="5">
        <v>5</v>
      </c>
      <c r="G2752" t="s">
        <v>8221</v>
      </c>
      <c r="H2752" t="s">
        <v>8224</v>
      </c>
      <c r="I2752" t="s">
        <v>8246</v>
      </c>
      <c r="J2752">
        <v>1396810864</v>
      </c>
      <c r="K2752">
        <v>1395687664</v>
      </c>
      <c r="L2752" t="b">
        <v>0</v>
      </c>
      <c r="M2752">
        <v>1</v>
      </c>
      <c r="N2752" t="b">
        <v>0</v>
      </c>
      <c r="O2752" t="s">
        <v>8282</v>
      </c>
      <c r="P2752" s="9">
        <f>IFERROR(F2752/M2752,"NULL")</f>
        <v>5</v>
      </c>
      <c r="Q2752" t="str">
        <f>LEFT(O2752,SEARCH("/",O2752,1)-1)</f>
        <v>games</v>
      </c>
      <c r="R2752" t="str">
        <f>RIGHT(O2752,LEN(O2752)-SEARCH("/",O2752,1))</f>
        <v>video games</v>
      </c>
      <c r="S2752" s="17">
        <f>(((K2752/60)/60)/24)+DATE(1970,1,1)</f>
        <v>41722.792407407411</v>
      </c>
      <c r="T2752" s="15">
        <f>(((J2752/60)/60)/24)+DATE(1970,1,1)</f>
        <v>41735.792407407411</v>
      </c>
      <c r="U2752" t="b">
        <f>AND(L2752,N2752)</f>
        <v>0</v>
      </c>
    </row>
    <row r="2753" spans="1:21" ht="20" customHeight="1" x14ac:dyDescent="0.35">
      <c r="A2753" s="13">
        <f>F2753/E2753</f>
        <v>0</v>
      </c>
      <c r="B2753">
        <v>1120</v>
      </c>
      <c r="C2753" s="3" t="s">
        <v>1121</v>
      </c>
      <c r="D2753" s="3" t="s">
        <v>5230</v>
      </c>
      <c r="E2753" s="5">
        <v>25000</v>
      </c>
      <c r="F2753" s="5">
        <v>0</v>
      </c>
      <c r="G2753" t="s">
        <v>8221</v>
      </c>
      <c r="H2753" t="s">
        <v>8224</v>
      </c>
      <c r="I2753" t="s">
        <v>8246</v>
      </c>
      <c r="J2753">
        <v>1319835400</v>
      </c>
      <c r="K2753">
        <v>1315947400</v>
      </c>
      <c r="L2753" t="b">
        <v>0</v>
      </c>
      <c r="M2753">
        <v>0</v>
      </c>
      <c r="N2753" t="b">
        <v>0</v>
      </c>
      <c r="O2753" t="s">
        <v>8282</v>
      </c>
      <c r="P2753" s="9" t="str">
        <f>IFERROR(F2753/M2753,"NULL")</f>
        <v>NULL</v>
      </c>
      <c r="Q2753" t="str">
        <f>LEFT(O2753,SEARCH("/",O2753,1)-1)</f>
        <v>games</v>
      </c>
      <c r="R2753" t="str">
        <f>RIGHT(O2753,LEN(O2753)-SEARCH("/",O2753,1))</f>
        <v>video games</v>
      </c>
      <c r="S2753" s="17">
        <f>(((K2753/60)/60)/24)+DATE(1970,1,1)</f>
        <v>40799.872685185182</v>
      </c>
      <c r="T2753" s="15">
        <f>(((J2753/60)/60)/24)+DATE(1970,1,1)</f>
        <v>40844.872685185182</v>
      </c>
      <c r="U2753" t="b">
        <f>AND(L2753,N2753)</f>
        <v>0</v>
      </c>
    </row>
    <row r="2754" spans="1:21" ht="20" customHeight="1" x14ac:dyDescent="0.35">
      <c r="A2754" s="13">
        <f>F2754/E2754</f>
        <v>1.16E-4</v>
      </c>
      <c r="B2754">
        <v>1121</v>
      </c>
      <c r="C2754" s="3" t="s">
        <v>1122</v>
      </c>
      <c r="D2754" s="3" t="s">
        <v>5231</v>
      </c>
      <c r="E2754" s="5">
        <v>250000</v>
      </c>
      <c r="F2754" s="5">
        <v>29</v>
      </c>
      <c r="G2754" t="s">
        <v>8221</v>
      </c>
      <c r="H2754" t="s">
        <v>8224</v>
      </c>
      <c r="I2754" t="s">
        <v>8246</v>
      </c>
      <c r="J2754">
        <v>1457904316</v>
      </c>
      <c r="K2754">
        <v>1455315916</v>
      </c>
      <c r="L2754" t="b">
        <v>0</v>
      </c>
      <c r="M2754">
        <v>5</v>
      </c>
      <c r="N2754" t="b">
        <v>0</v>
      </c>
      <c r="O2754" t="s">
        <v>8282</v>
      </c>
      <c r="P2754" s="9">
        <f>IFERROR(F2754/M2754,"NULL")</f>
        <v>5.8</v>
      </c>
      <c r="Q2754" t="str">
        <f>LEFT(O2754,SEARCH("/",O2754,1)-1)</f>
        <v>games</v>
      </c>
      <c r="R2754" t="str">
        <f>RIGHT(O2754,LEN(O2754)-SEARCH("/",O2754,1))</f>
        <v>video games</v>
      </c>
      <c r="S2754" s="17">
        <f>(((K2754/60)/60)/24)+DATE(1970,1,1)</f>
        <v>42412.934212962966</v>
      </c>
      <c r="T2754" s="15">
        <f>(((J2754/60)/60)/24)+DATE(1970,1,1)</f>
        <v>42442.892546296294</v>
      </c>
      <c r="U2754" t="b">
        <f>AND(L2754,N2754)</f>
        <v>0</v>
      </c>
    </row>
    <row r="2755" spans="1:21" ht="20" customHeight="1" x14ac:dyDescent="0.35">
      <c r="A2755" s="13">
        <f>F2755/E2755</f>
        <v>0</v>
      </c>
      <c r="B2755">
        <v>1122</v>
      </c>
      <c r="C2755" s="3" t="s">
        <v>1123</v>
      </c>
      <c r="D2755" s="3" t="s">
        <v>5232</v>
      </c>
      <c r="E2755" s="5">
        <v>3200</v>
      </c>
      <c r="F2755" s="5">
        <v>0</v>
      </c>
      <c r="G2755" t="s">
        <v>8221</v>
      </c>
      <c r="H2755" t="s">
        <v>8225</v>
      </c>
      <c r="I2755" t="s">
        <v>8247</v>
      </c>
      <c r="J2755">
        <v>1369932825</v>
      </c>
      <c r="K2755">
        <v>1368723225</v>
      </c>
      <c r="L2755" t="b">
        <v>0</v>
      </c>
      <c r="M2755">
        <v>0</v>
      </c>
      <c r="N2755" t="b">
        <v>0</v>
      </c>
      <c r="O2755" t="s">
        <v>8282</v>
      </c>
      <c r="P2755" s="9" t="str">
        <f>IFERROR(F2755/M2755,"NULL")</f>
        <v>NULL</v>
      </c>
      <c r="Q2755" t="str">
        <f>LEFT(O2755,SEARCH("/",O2755,1)-1)</f>
        <v>games</v>
      </c>
      <c r="R2755" t="str">
        <f>RIGHT(O2755,LEN(O2755)-SEARCH("/",O2755,1))</f>
        <v>video games</v>
      </c>
      <c r="S2755" s="17">
        <f>(((K2755/60)/60)/24)+DATE(1970,1,1)</f>
        <v>41410.703993055555</v>
      </c>
      <c r="T2755" s="15">
        <f>(((J2755/60)/60)/24)+DATE(1970,1,1)</f>
        <v>41424.703993055555</v>
      </c>
      <c r="U2755" t="b">
        <f>AND(L2755,N2755)</f>
        <v>0</v>
      </c>
    </row>
    <row r="2756" spans="1:21" ht="20" customHeight="1" x14ac:dyDescent="0.35">
      <c r="A2756" s="13">
        <f>F2756/E2756</f>
        <v>2.2000000000000001E-3</v>
      </c>
      <c r="B2756">
        <v>1123</v>
      </c>
      <c r="C2756" s="3" t="s">
        <v>1124</v>
      </c>
      <c r="D2756" s="3" t="s">
        <v>5233</v>
      </c>
      <c r="E2756" s="5">
        <v>5000</v>
      </c>
      <c r="F2756" s="5">
        <v>11</v>
      </c>
      <c r="G2756" t="s">
        <v>8221</v>
      </c>
      <c r="H2756" t="s">
        <v>8224</v>
      </c>
      <c r="I2756" t="s">
        <v>8246</v>
      </c>
      <c r="J2756">
        <v>1397910848</v>
      </c>
      <c r="K2756">
        <v>1395318848</v>
      </c>
      <c r="L2756" t="b">
        <v>0</v>
      </c>
      <c r="M2756">
        <v>3</v>
      </c>
      <c r="N2756" t="b">
        <v>0</v>
      </c>
      <c r="O2756" t="s">
        <v>8282</v>
      </c>
      <c r="P2756" s="9">
        <f>IFERROR(F2756/M2756,"NULL")</f>
        <v>3.6666666666666665</v>
      </c>
      <c r="Q2756" t="str">
        <f>LEFT(O2756,SEARCH("/",O2756,1)-1)</f>
        <v>games</v>
      </c>
      <c r="R2756" t="str">
        <f>RIGHT(O2756,LEN(O2756)-SEARCH("/",O2756,1))</f>
        <v>video games</v>
      </c>
      <c r="S2756" s="17">
        <f>(((K2756/60)/60)/24)+DATE(1970,1,1)</f>
        <v>41718.5237037037</v>
      </c>
      <c r="T2756" s="15">
        <f>(((J2756/60)/60)/24)+DATE(1970,1,1)</f>
        <v>41748.5237037037</v>
      </c>
      <c r="U2756" t="b">
        <f>AND(L2756,N2756)</f>
        <v>0</v>
      </c>
    </row>
    <row r="2757" spans="1:21" ht="20" customHeight="1" x14ac:dyDescent="0.35">
      <c r="A2757" s="13">
        <f>F2757/E2757</f>
        <v>4.7222222222222223E-3</v>
      </c>
      <c r="B2757">
        <v>1124</v>
      </c>
      <c r="C2757" s="3" t="s">
        <v>1125</v>
      </c>
      <c r="D2757" s="3" t="s">
        <v>5234</v>
      </c>
      <c r="E2757" s="5">
        <v>90000</v>
      </c>
      <c r="F2757" s="5">
        <v>425</v>
      </c>
      <c r="G2757" t="s">
        <v>8221</v>
      </c>
      <c r="H2757" t="s">
        <v>8224</v>
      </c>
      <c r="I2757" t="s">
        <v>8246</v>
      </c>
      <c r="J2757">
        <v>1430409651</v>
      </c>
      <c r="K2757">
        <v>1427817651</v>
      </c>
      <c r="L2757" t="b">
        <v>0</v>
      </c>
      <c r="M2757">
        <v>7</v>
      </c>
      <c r="N2757" t="b">
        <v>0</v>
      </c>
      <c r="O2757" t="s">
        <v>8283</v>
      </c>
      <c r="P2757" s="9">
        <f>IFERROR(F2757/M2757,"NULL")</f>
        <v>60.714285714285715</v>
      </c>
      <c r="Q2757" t="str">
        <f>LEFT(O2757,SEARCH("/",O2757,1)-1)</f>
        <v>games</v>
      </c>
      <c r="R2757" t="str">
        <f>RIGHT(O2757,LEN(O2757)-SEARCH("/",O2757,1))</f>
        <v>mobile games</v>
      </c>
      <c r="S2757" s="17">
        <f>(((K2757/60)/60)/24)+DATE(1970,1,1)</f>
        <v>42094.667256944449</v>
      </c>
      <c r="T2757" s="15">
        <f>(((J2757/60)/60)/24)+DATE(1970,1,1)</f>
        <v>42124.667256944449</v>
      </c>
      <c r="U2757" t="b">
        <f>AND(L2757,N2757)</f>
        <v>0</v>
      </c>
    </row>
    <row r="2758" spans="1:21" ht="20" customHeight="1" x14ac:dyDescent="0.35">
      <c r="A2758" s="13">
        <f>F2758/E2758</f>
        <v>0</v>
      </c>
      <c r="B2758">
        <v>1125</v>
      </c>
      <c r="C2758" s="3" t="s">
        <v>1126</v>
      </c>
      <c r="D2758" s="3" t="s">
        <v>5235</v>
      </c>
      <c r="E2758" s="5">
        <v>3000</v>
      </c>
      <c r="F2758" s="5">
        <v>0</v>
      </c>
      <c r="G2758" t="s">
        <v>8221</v>
      </c>
      <c r="H2758" t="s">
        <v>8225</v>
      </c>
      <c r="I2758" t="s">
        <v>8247</v>
      </c>
      <c r="J2758">
        <v>1443193130</v>
      </c>
      <c r="K2758">
        <v>1438009130</v>
      </c>
      <c r="L2758" t="b">
        <v>0</v>
      </c>
      <c r="M2758">
        <v>0</v>
      </c>
      <c r="N2758" t="b">
        <v>0</v>
      </c>
      <c r="O2758" t="s">
        <v>8283</v>
      </c>
      <c r="P2758" s="9" t="str">
        <f>IFERROR(F2758/M2758,"NULL")</f>
        <v>NULL</v>
      </c>
      <c r="Q2758" t="str">
        <f>LEFT(O2758,SEARCH("/",O2758,1)-1)</f>
        <v>games</v>
      </c>
      <c r="R2758" t="str">
        <f>RIGHT(O2758,LEN(O2758)-SEARCH("/",O2758,1))</f>
        <v>mobile games</v>
      </c>
      <c r="S2758" s="17">
        <f>(((K2758/60)/60)/24)+DATE(1970,1,1)</f>
        <v>42212.624189814815</v>
      </c>
      <c r="T2758" s="15">
        <f>(((J2758/60)/60)/24)+DATE(1970,1,1)</f>
        <v>42272.624189814815</v>
      </c>
      <c r="U2758" t="b">
        <f>AND(L2758,N2758)</f>
        <v>0</v>
      </c>
    </row>
    <row r="2759" spans="1:21" ht="20" customHeight="1" x14ac:dyDescent="0.35">
      <c r="A2759" s="13">
        <f>F2759/E2759</f>
        <v>5.0000000000000001E-3</v>
      </c>
      <c r="B2759">
        <v>1126</v>
      </c>
      <c r="C2759" s="3" t="s">
        <v>1127</v>
      </c>
      <c r="D2759" s="3" t="s">
        <v>5236</v>
      </c>
      <c r="E2759" s="5">
        <v>2000</v>
      </c>
      <c r="F2759" s="5">
        <v>10</v>
      </c>
      <c r="G2759" t="s">
        <v>8221</v>
      </c>
      <c r="H2759" t="s">
        <v>8224</v>
      </c>
      <c r="I2759" t="s">
        <v>8246</v>
      </c>
      <c r="J2759">
        <v>1468482694</v>
      </c>
      <c r="K2759">
        <v>1465890694</v>
      </c>
      <c r="L2759" t="b">
        <v>0</v>
      </c>
      <c r="M2759">
        <v>2</v>
      </c>
      <c r="N2759" t="b">
        <v>0</v>
      </c>
      <c r="O2759" t="s">
        <v>8283</v>
      </c>
      <c r="P2759" s="9">
        <f>IFERROR(F2759/M2759,"NULL")</f>
        <v>5</v>
      </c>
      <c r="Q2759" t="str">
        <f>LEFT(O2759,SEARCH("/",O2759,1)-1)</f>
        <v>games</v>
      </c>
      <c r="R2759" t="str">
        <f>RIGHT(O2759,LEN(O2759)-SEARCH("/",O2759,1))</f>
        <v>mobile games</v>
      </c>
      <c r="S2759" s="17">
        <f>(((K2759/60)/60)/24)+DATE(1970,1,1)</f>
        <v>42535.327476851846</v>
      </c>
      <c r="T2759" s="15">
        <f>(((J2759/60)/60)/24)+DATE(1970,1,1)</f>
        <v>42565.327476851846</v>
      </c>
      <c r="U2759" t="b">
        <f>AND(L2759,N2759)</f>
        <v>0</v>
      </c>
    </row>
    <row r="2760" spans="1:21" ht="20" customHeight="1" x14ac:dyDescent="0.35">
      <c r="A2760" s="13">
        <f>F2760/E2760</f>
        <v>1.6714285714285713E-2</v>
      </c>
      <c r="B2760">
        <v>1127</v>
      </c>
      <c r="C2760" s="3" t="s">
        <v>1128</v>
      </c>
      <c r="D2760" s="3" t="s">
        <v>5237</v>
      </c>
      <c r="E2760" s="5">
        <v>35000</v>
      </c>
      <c r="F2760" s="5">
        <v>585</v>
      </c>
      <c r="G2760" t="s">
        <v>8221</v>
      </c>
      <c r="H2760" t="s">
        <v>8224</v>
      </c>
      <c r="I2760" t="s">
        <v>8246</v>
      </c>
      <c r="J2760">
        <v>1416000600</v>
      </c>
      <c r="K2760">
        <v>1413318600</v>
      </c>
      <c r="L2760" t="b">
        <v>0</v>
      </c>
      <c r="M2760">
        <v>23</v>
      </c>
      <c r="N2760" t="b">
        <v>0</v>
      </c>
      <c r="O2760" t="s">
        <v>8283</v>
      </c>
      <c r="P2760" s="9">
        <f>IFERROR(F2760/M2760,"NULL")</f>
        <v>25.434782608695652</v>
      </c>
      <c r="Q2760" t="str">
        <f>LEFT(O2760,SEARCH("/",O2760,1)-1)</f>
        <v>games</v>
      </c>
      <c r="R2760" t="str">
        <f>RIGHT(O2760,LEN(O2760)-SEARCH("/",O2760,1))</f>
        <v>mobile games</v>
      </c>
      <c r="S2760" s="17">
        <f>(((K2760/60)/60)/24)+DATE(1970,1,1)</f>
        <v>41926.854166666664</v>
      </c>
      <c r="T2760" s="15">
        <f>(((J2760/60)/60)/24)+DATE(1970,1,1)</f>
        <v>41957.895833333328</v>
      </c>
      <c r="U2760" t="b">
        <f>AND(L2760,N2760)</f>
        <v>0</v>
      </c>
    </row>
    <row r="2761" spans="1:21" ht="20" customHeight="1" x14ac:dyDescent="0.35">
      <c r="A2761" s="13">
        <f>F2761/E2761</f>
        <v>1E-3</v>
      </c>
      <c r="B2761">
        <v>1128</v>
      </c>
      <c r="C2761" s="3" t="s">
        <v>1129</v>
      </c>
      <c r="D2761" s="3" t="s">
        <v>5238</v>
      </c>
      <c r="E2761" s="5">
        <v>1000</v>
      </c>
      <c r="F2761" s="5">
        <v>1</v>
      </c>
      <c r="G2761" t="s">
        <v>8221</v>
      </c>
      <c r="H2761" t="s">
        <v>8225</v>
      </c>
      <c r="I2761" t="s">
        <v>8247</v>
      </c>
      <c r="J2761">
        <v>1407425717</v>
      </c>
      <c r="K2761">
        <v>1404833717</v>
      </c>
      <c r="L2761" t="b">
        <v>0</v>
      </c>
      <c r="M2761">
        <v>1</v>
      </c>
      <c r="N2761" t="b">
        <v>0</v>
      </c>
      <c r="O2761" t="s">
        <v>8283</v>
      </c>
      <c r="P2761" s="9">
        <f>IFERROR(F2761/M2761,"NULL")</f>
        <v>1</v>
      </c>
      <c r="Q2761" t="str">
        <f>LEFT(O2761,SEARCH("/",O2761,1)-1)</f>
        <v>games</v>
      </c>
      <c r="R2761" t="str">
        <f>RIGHT(O2761,LEN(O2761)-SEARCH("/",O2761,1))</f>
        <v>mobile games</v>
      </c>
      <c r="S2761" s="17">
        <f>(((K2761/60)/60)/24)+DATE(1970,1,1)</f>
        <v>41828.649502314816</v>
      </c>
      <c r="T2761" s="15">
        <f>(((J2761/60)/60)/24)+DATE(1970,1,1)</f>
        <v>41858.649502314816</v>
      </c>
      <c r="U2761" t="b">
        <f>AND(L2761,N2761)</f>
        <v>0</v>
      </c>
    </row>
    <row r="2762" spans="1:21" ht="20" customHeight="1" x14ac:dyDescent="0.35">
      <c r="A2762" s="13">
        <f>F2762/E2762</f>
        <v>1.0499999999999999E-3</v>
      </c>
      <c r="B2762">
        <v>1129</v>
      </c>
      <c r="C2762" s="3" t="s">
        <v>1130</v>
      </c>
      <c r="D2762" s="3" t="s">
        <v>5239</v>
      </c>
      <c r="E2762" s="5">
        <v>20000</v>
      </c>
      <c r="F2762" s="5">
        <v>21</v>
      </c>
      <c r="G2762" t="s">
        <v>8221</v>
      </c>
      <c r="H2762" t="s">
        <v>8224</v>
      </c>
      <c r="I2762" t="s">
        <v>8246</v>
      </c>
      <c r="J2762">
        <v>1465107693</v>
      </c>
      <c r="K2762">
        <v>1462515693</v>
      </c>
      <c r="L2762" t="b">
        <v>0</v>
      </c>
      <c r="M2762">
        <v>2</v>
      </c>
      <c r="N2762" t="b">
        <v>0</v>
      </c>
      <c r="O2762" t="s">
        <v>8283</v>
      </c>
      <c r="P2762" s="9">
        <f>IFERROR(F2762/M2762,"NULL")</f>
        <v>10.5</v>
      </c>
      <c r="Q2762" t="str">
        <f>LEFT(O2762,SEARCH("/",O2762,1)-1)</f>
        <v>games</v>
      </c>
      <c r="R2762" t="str">
        <f>RIGHT(O2762,LEN(O2762)-SEARCH("/",O2762,1))</f>
        <v>mobile games</v>
      </c>
      <c r="S2762" s="17">
        <f>(((K2762/60)/60)/24)+DATE(1970,1,1)</f>
        <v>42496.264965277776</v>
      </c>
      <c r="T2762" s="15">
        <f>(((J2762/60)/60)/24)+DATE(1970,1,1)</f>
        <v>42526.264965277776</v>
      </c>
      <c r="U2762" t="b">
        <f>AND(L2762,N2762)</f>
        <v>0</v>
      </c>
    </row>
    <row r="2763" spans="1:21" ht="20" customHeight="1" x14ac:dyDescent="0.35">
      <c r="A2763" s="13">
        <f>F2763/E2763</f>
        <v>2.2000000000000001E-3</v>
      </c>
      <c r="B2763">
        <v>1130</v>
      </c>
      <c r="C2763" s="3" t="s">
        <v>1131</v>
      </c>
      <c r="D2763" s="3" t="s">
        <v>5240</v>
      </c>
      <c r="E2763" s="5">
        <v>5000</v>
      </c>
      <c r="F2763" s="5">
        <v>11</v>
      </c>
      <c r="G2763" t="s">
        <v>8221</v>
      </c>
      <c r="H2763" t="s">
        <v>8224</v>
      </c>
      <c r="I2763" t="s">
        <v>8246</v>
      </c>
      <c r="J2763">
        <v>1416963300</v>
      </c>
      <c r="K2763">
        <v>1411775700</v>
      </c>
      <c r="L2763" t="b">
        <v>0</v>
      </c>
      <c r="M2763">
        <v>3</v>
      </c>
      <c r="N2763" t="b">
        <v>0</v>
      </c>
      <c r="O2763" t="s">
        <v>8283</v>
      </c>
      <c r="P2763" s="9">
        <f>IFERROR(F2763/M2763,"NULL")</f>
        <v>3.6666666666666665</v>
      </c>
      <c r="Q2763" t="str">
        <f>LEFT(O2763,SEARCH("/",O2763,1)-1)</f>
        <v>games</v>
      </c>
      <c r="R2763" t="str">
        <f>RIGHT(O2763,LEN(O2763)-SEARCH("/",O2763,1))</f>
        <v>mobile games</v>
      </c>
      <c r="S2763" s="17">
        <f>(((K2763/60)/60)/24)+DATE(1970,1,1)</f>
        <v>41908.996527777781</v>
      </c>
      <c r="T2763" s="15">
        <f>(((J2763/60)/60)/24)+DATE(1970,1,1)</f>
        <v>41969.038194444445</v>
      </c>
      <c r="U2763" t="b">
        <f>AND(L2763,N2763)</f>
        <v>0</v>
      </c>
    </row>
    <row r="2764" spans="1:21" ht="20" customHeight="1" x14ac:dyDescent="0.35">
      <c r="A2764" s="13">
        <f>F2764/E2764</f>
        <v>0</v>
      </c>
      <c r="B2764">
        <v>1131</v>
      </c>
      <c r="C2764" s="3" t="s">
        <v>1132</v>
      </c>
      <c r="D2764" s="3" t="s">
        <v>5241</v>
      </c>
      <c r="E2764" s="5">
        <v>40000</v>
      </c>
      <c r="F2764" s="5">
        <v>0</v>
      </c>
      <c r="G2764" t="s">
        <v>8221</v>
      </c>
      <c r="H2764" t="s">
        <v>8226</v>
      </c>
      <c r="I2764" t="s">
        <v>8248</v>
      </c>
      <c r="J2764">
        <v>1450993668</v>
      </c>
      <c r="K2764">
        <v>1448401668</v>
      </c>
      <c r="L2764" t="b">
        <v>0</v>
      </c>
      <c r="M2764">
        <v>0</v>
      </c>
      <c r="N2764" t="b">
        <v>0</v>
      </c>
      <c r="O2764" t="s">
        <v>8283</v>
      </c>
      <c r="P2764" s="9" t="str">
        <f>IFERROR(F2764/M2764,"NULL")</f>
        <v>NULL</v>
      </c>
      <c r="Q2764" t="str">
        <f>LEFT(O2764,SEARCH("/",O2764,1)-1)</f>
        <v>games</v>
      </c>
      <c r="R2764" t="str">
        <f>RIGHT(O2764,LEN(O2764)-SEARCH("/",O2764,1))</f>
        <v>mobile games</v>
      </c>
      <c r="S2764" s="17">
        <f>(((K2764/60)/60)/24)+DATE(1970,1,1)</f>
        <v>42332.908194444448</v>
      </c>
      <c r="T2764" s="15">
        <f>(((J2764/60)/60)/24)+DATE(1970,1,1)</f>
        <v>42362.908194444448</v>
      </c>
      <c r="U2764" t="b">
        <f>AND(L2764,N2764)</f>
        <v>0</v>
      </c>
    </row>
    <row r="2765" spans="1:21" ht="20" customHeight="1" x14ac:dyDescent="0.35">
      <c r="A2765" s="13">
        <f>F2765/E2765</f>
        <v>0.14380000000000001</v>
      </c>
      <c r="B2765">
        <v>1132</v>
      </c>
      <c r="C2765" s="3" t="s">
        <v>1133</v>
      </c>
      <c r="D2765" s="3" t="s">
        <v>5242</v>
      </c>
      <c r="E2765" s="5">
        <v>10000</v>
      </c>
      <c r="F2765" s="5">
        <v>1438</v>
      </c>
      <c r="G2765" t="s">
        <v>8221</v>
      </c>
      <c r="H2765" t="s">
        <v>8229</v>
      </c>
      <c r="I2765" t="s">
        <v>8251</v>
      </c>
      <c r="J2765">
        <v>1483238771</v>
      </c>
      <c r="K2765">
        <v>1480646771</v>
      </c>
      <c r="L2765" t="b">
        <v>0</v>
      </c>
      <c r="M2765">
        <v>13</v>
      </c>
      <c r="N2765" t="b">
        <v>0</v>
      </c>
      <c r="O2765" t="s">
        <v>8283</v>
      </c>
      <c r="P2765" s="9">
        <f>IFERROR(F2765/M2765,"NULL")</f>
        <v>110.61538461538461</v>
      </c>
      <c r="Q2765" t="str">
        <f>LEFT(O2765,SEARCH("/",O2765,1)-1)</f>
        <v>games</v>
      </c>
      <c r="R2765" t="str">
        <f>RIGHT(O2765,LEN(O2765)-SEARCH("/",O2765,1))</f>
        <v>mobile games</v>
      </c>
      <c r="S2765" s="17">
        <f>(((K2765/60)/60)/24)+DATE(1970,1,1)</f>
        <v>42706.115405092598</v>
      </c>
      <c r="T2765" s="15">
        <f>(((J2765/60)/60)/24)+DATE(1970,1,1)</f>
        <v>42736.115405092598</v>
      </c>
      <c r="U2765" t="b">
        <f>AND(L2765,N2765)</f>
        <v>0</v>
      </c>
    </row>
    <row r="2766" spans="1:21" ht="20" customHeight="1" x14ac:dyDescent="0.35">
      <c r="A2766" s="13">
        <f>F2766/E2766</f>
        <v>6.6666666666666671E-3</v>
      </c>
      <c r="B2766">
        <v>1133</v>
      </c>
      <c r="C2766" s="3" t="s">
        <v>1134</v>
      </c>
      <c r="D2766" s="3" t="s">
        <v>5243</v>
      </c>
      <c r="E2766" s="5">
        <v>3000</v>
      </c>
      <c r="F2766" s="5">
        <v>20</v>
      </c>
      <c r="G2766" t="s">
        <v>8221</v>
      </c>
      <c r="H2766" t="s">
        <v>8225</v>
      </c>
      <c r="I2766" t="s">
        <v>8247</v>
      </c>
      <c r="J2766">
        <v>1406799981</v>
      </c>
      <c r="K2766">
        <v>1404207981</v>
      </c>
      <c r="L2766" t="b">
        <v>0</v>
      </c>
      <c r="M2766">
        <v>1</v>
      </c>
      <c r="N2766" t="b">
        <v>0</v>
      </c>
      <c r="O2766" t="s">
        <v>8283</v>
      </c>
      <c r="P2766" s="9">
        <f>IFERROR(F2766/M2766,"NULL")</f>
        <v>20</v>
      </c>
      <c r="Q2766" t="str">
        <f>LEFT(O2766,SEARCH("/",O2766,1)-1)</f>
        <v>games</v>
      </c>
      <c r="R2766" t="str">
        <f>RIGHT(O2766,LEN(O2766)-SEARCH("/",O2766,1))</f>
        <v>mobile games</v>
      </c>
      <c r="S2766" s="17">
        <f>(((K2766/60)/60)/24)+DATE(1970,1,1)</f>
        <v>41821.407187500001</v>
      </c>
      <c r="T2766" s="15">
        <f>(((J2766/60)/60)/24)+DATE(1970,1,1)</f>
        <v>41851.407187500001</v>
      </c>
      <c r="U2766" t="b">
        <f>AND(L2766,N2766)</f>
        <v>0</v>
      </c>
    </row>
    <row r="2767" spans="1:21" ht="20" customHeight="1" x14ac:dyDescent="0.35">
      <c r="A2767" s="13">
        <f>F2767/E2767</f>
        <v>4.0000000000000003E-5</v>
      </c>
      <c r="B2767">
        <v>1134</v>
      </c>
      <c r="C2767" s="3" t="s">
        <v>1135</v>
      </c>
      <c r="D2767" s="3" t="s">
        <v>5244</v>
      </c>
      <c r="E2767" s="5">
        <v>25000</v>
      </c>
      <c r="F2767" s="5">
        <v>1</v>
      </c>
      <c r="G2767" t="s">
        <v>8221</v>
      </c>
      <c r="H2767" t="s">
        <v>8226</v>
      </c>
      <c r="I2767" t="s">
        <v>8248</v>
      </c>
      <c r="J2767">
        <v>1417235580</v>
      </c>
      <c r="K2767">
        <v>1416034228</v>
      </c>
      <c r="L2767" t="b">
        <v>0</v>
      </c>
      <c r="M2767">
        <v>1</v>
      </c>
      <c r="N2767" t="b">
        <v>0</v>
      </c>
      <c r="O2767" t="s">
        <v>8283</v>
      </c>
      <c r="P2767" s="9">
        <f>IFERROR(F2767/M2767,"NULL")</f>
        <v>1</v>
      </c>
      <c r="Q2767" t="str">
        <f>LEFT(O2767,SEARCH("/",O2767,1)-1)</f>
        <v>games</v>
      </c>
      <c r="R2767" t="str">
        <f>RIGHT(O2767,LEN(O2767)-SEARCH("/",O2767,1))</f>
        <v>mobile games</v>
      </c>
      <c r="S2767" s="17">
        <f>(((K2767/60)/60)/24)+DATE(1970,1,1)</f>
        <v>41958.285046296296</v>
      </c>
      <c r="T2767" s="15">
        <f>(((J2767/60)/60)/24)+DATE(1970,1,1)</f>
        <v>41972.189583333333</v>
      </c>
      <c r="U2767" t="b">
        <f>AND(L2767,N2767)</f>
        <v>0</v>
      </c>
    </row>
    <row r="2768" spans="1:21" ht="20" customHeight="1" x14ac:dyDescent="0.35">
      <c r="A2768" s="13">
        <f>F2768/E2768</f>
        <v>0.05</v>
      </c>
      <c r="B2768">
        <v>1135</v>
      </c>
      <c r="C2768" s="3" t="s">
        <v>1136</v>
      </c>
      <c r="D2768" s="3" t="s">
        <v>5245</v>
      </c>
      <c r="E2768" s="5">
        <v>1000</v>
      </c>
      <c r="F2768" s="5">
        <v>50</v>
      </c>
      <c r="G2768" t="s">
        <v>8221</v>
      </c>
      <c r="H2768" t="s">
        <v>8236</v>
      </c>
      <c r="I2768" t="s">
        <v>8249</v>
      </c>
      <c r="J2768">
        <v>1470527094</v>
      </c>
      <c r="K2768">
        <v>1467935094</v>
      </c>
      <c r="L2768" t="b">
        <v>0</v>
      </c>
      <c r="M2768">
        <v>1</v>
      </c>
      <c r="N2768" t="b">
        <v>0</v>
      </c>
      <c r="O2768" t="s">
        <v>8283</v>
      </c>
      <c r="P2768" s="9">
        <f>IFERROR(F2768/M2768,"NULL")</f>
        <v>50</v>
      </c>
      <c r="Q2768" t="str">
        <f>LEFT(O2768,SEARCH("/",O2768,1)-1)</f>
        <v>games</v>
      </c>
      <c r="R2768" t="str">
        <f>RIGHT(O2768,LEN(O2768)-SEARCH("/",O2768,1))</f>
        <v>mobile games</v>
      </c>
      <c r="S2768" s="17">
        <f>(((K2768/60)/60)/24)+DATE(1970,1,1)</f>
        <v>42558.989513888882</v>
      </c>
      <c r="T2768" s="15">
        <f>(((J2768/60)/60)/24)+DATE(1970,1,1)</f>
        <v>42588.989513888882</v>
      </c>
      <c r="U2768" t="b">
        <f>AND(L2768,N2768)</f>
        <v>0</v>
      </c>
    </row>
    <row r="2769" spans="1:21" ht="20" customHeight="1" x14ac:dyDescent="0.35">
      <c r="A2769" s="13">
        <f>F2769/E2769</f>
        <v>6.4439140811455853E-2</v>
      </c>
      <c r="B2769">
        <v>1136</v>
      </c>
      <c r="C2769" s="3" t="s">
        <v>1137</v>
      </c>
      <c r="D2769" s="3" t="s">
        <v>5246</v>
      </c>
      <c r="E2769" s="5">
        <v>4190</v>
      </c>
      <c r="F2769" s="5">
        <v>270</v>
      </c>
      <c r="G2769" t="s">
        <v>8221</v>
      </c>
      <c r="H2769" t="s">
        <v>8230</v>
      </c>
      <c r="I2769" t="s">
        <v>8249</v>
      </c>
      <c r="J2769">
        <v>1450541229</v>
      </c>
      <c r="K2769">
        <v>1447949229</v>
      </c>
      <c r="L2769" t="b">
        <v>0</v>
      </c>
      <c r="M2769">
        <v>6</v>
      </c>
      <c r="N2769" t="b">
        <v>0</v>
      </c>
      <c r="O2769" t="s">
        <v>8283</v>
      </c>
      <c r="P2769" s="9">
        <f>IFERROR(F2769/M2769,"NULL")</f>
        <v>45</v>
      </c>
      <c r="Q2769" t="str">
        <f>LEFT(O2769,SEARCH("/",O2769,1)-1)</f>
        <v>games</v>
      </c>
      <c r="R2769" t="str">
        <f>RIGHT(O2769,LEN(O2769)-SEARCH("/",O2769,1))</f>
        <v>mobile games</v>
      </c>
      <c r="S2769" s="17">
        <f>(((K2769/60)/60)/24)+DATE(1970,1,1)</f>
        <v>42327.671631944439</v>
      </c>
      <c r="T2769" s="15">
        <f>(((J2769/60)/60)/24)+DATE(1970,1,1)</f>
        <v>42357.671631944439</v>
      </c>
      <c r="U2769" t="b">
        <f>AND(L2769,N2769)</f>
        <v>0</v>
      </c>
    </row>
    <row r="2770" spans="1:21" ht="20" customHeight="1" x14ac:dyDescent="0.35">
      <c r="A2770" s="13">
        <f>F2770/E2770</f>
        <v>0.39500000000000002</v>
      </c>
      <c r="B2770">
        <v>1137</v>
      </c>
      <c r="C2770" s="3" t="s">
        <v>1138</v>
      </c>
      <c r="D2770" s="3" t="s">
        <v>5247</v>
      </c>
      <c r="E2770" s="5">
        <v>25000</v>
      </c>
      <c r="F2770" s="5">
        <v>9875</v>
      </c>
      <c r="G2770" t="s">
        <v>8221</v>
      </c>
      <c r="H2770" t="s">
        <v>8224</v>
      </c>
      <c r="I2770" t="s">
        <v>8246</v>
      </c>
      <c r="J2770">
        <v>1461440421</v>
      </c>
      <c r="K2770">
        <v>1458848421</v>
      </c>
      <c r="L2770" t="b">
        <v>0</v>
      </c>
      <c r="M2770">
        <v>39</v>
      </c>
      <c r="N2770" t="b">
        <v>0</v>
      </c>
      <c r="O2770" t="s">
        <v>8283</v>
      </c>
      <c r="P2770" s="9">
        <f>IFERROR(F2770/M2770,"NULL")</f>
        <v>253.2051282051282</v>
      </c>
      <c r="Q2770" t="str">
        <f>LEFT(O2770,SEARCH("/",O2770,1)-1)</f>
        <v>games</v>
      </c>
      <c r="R2770" t="str">
        <f>RIGHT(O2770,LEN(O2770)-SEARCH("/",O2770,1))</f>
        <v>mobile games</v>
      </c>
      <c r="S2770" s="17">
        <f>(((K2770/60)/60)/24)+DATE(1970,1,1)</f>
        <v>42453.819687499999</v>
      </c>
      <c r="T2770" s="15">
        <f>(((J2770/60)/60)/24)+DATE(1970,1,1)</f>
        <v>42483.819687499999</v>
      </c>
      <c r="U2770" t="b">
        <f>AND(L2770,N2770)</f>
        <v>0</v>
      </c>
    </row>
    <row r="2771" spans="1:21" ht="20" customHeight="1" x14ac:dyDescent="0.35">
      <c r="A2771" s="13">
        <f>F2771/E2771</f>
        <v>3.5714285714285713E-3</v>
      </c>
      <c r="B2771">
        <v>1138</v>
      </c>
      <c r="C2771" s="3" t="s">
        <v>1139</v>
      </c>
      <c r="D2771" s="3" t="s">
        <v>5248</v>
      </c>
      <c r="E2771" s="5">
        <v>35000</v>
      </c>
      <c r="F2771" s="5">
        <v>125</v>
      </c>
      <c r="G2771" t="s">
        <v>8221</v>
      </c>
      <c r="H2771" t="s">
        <v>8224</v>
      </c>
      <c r="I2771" t="s">
        <v>8246</v>
      </c>
      <c r="J2771">
        <v>1485035131</v>
      </c>
      <c r="K2771">
        <v>1483307131</v>
      </c>
      <c r="L2771" t="b">
        <v>0</v>
      </c>
      <c r="M2771">
        <v>4</v>
      </c>
      <c r="N2771" t="b">
        <v>0</v>
      </c>
      <c r="O2771" t="s">
        <v>8283</v>
      </c>
      <c r="P2771" s="9">
        <f>IFERROR(F2771/M2771,"NULL")</f>
        <v>31.25</v>
      </c>
      <c r="Q2771" t="str">
        <f>LEFT(O2771,SEARCH("/",O2771,1)-1)</f>
        <v>games</v>
      </c>
      <c r="R2771" t="str">
        <f>RIGHT(O2771,LEN(O2771)-SEARCH("/",O2771,1))</f>
        <v>mobile games</v>
      </c>
      <c r="S2771" s="17">
        <f>(((K2771/60)/60)/24)+DATE(1970,1,1)</f>
        <v>42736.9066087963</v>
      </c>
      <c r="T2771" s="15">
        <f>(((J2771/60)/60)/24)+DATE(1970,1,1)</f>
        <v>42756.9066087963</v>
      </c>
      <c r="U2771" t="b">
        <f>AND(L2771,N2771)</f>
        <v>0</v>
      </c>
    </row>
    <row r="2772" spans="1:21" ht="20" customHeight="1" x14ac:dyDescent="0.35">
      <c r="A2772" s="13">
        <f>F2772/E2772</f>
        <v>6.2500000000000001E-4</v>
      </c>
      <c r="B2772">
        <v>1139</v>
      </c>
      <c r="C2772" s="3" t="s">
        <v>1140</v>
      </c>
      <c r="D2772" s="3" t="s">
        <v>5249</v>
      </c>
      <c r="E2772" s="5">
        <v>8000</v>
      </c>
      <c r="F2772" s="5">
        <v>5</v>
      </c>
      <c r="G2772" t="s">
        <v>8221</v>
      </c>
      <c r="H2772" t="s">
        <v>8224</v>
      </c>
      <c r="I2772" t="s">
        <v>8246</v>
      </c>
      <c r="J2772">
        <v>1420100426</v>
      </c>
      <c r="K2772">
        <v>1417508426</v>
      </c>
      <c r="L2772" t="b">
        <v>0</v>
      </c>
      <c r="M2772">
        <v>1</v>
      </c>
      <c r="N2772" t="b">
        <v>0</v>
      </c>
      <c r="O2772" t="s">
        <v>8283</v>
      </c>
      <c r="P2772" s="9">
        <f>IFERROR(F2772/M2772,"NULL")</f>
        <v>5</v>
      </c>
      <c r="Q2772" t="str">
        <f>LEFT(O2772,SEARCH("/",O2772,1)-1)</f>
        <v>games</v>
      </c>
      <c r="R2772" t="str">
        <f>RIGHT(O2772,LEN(O2772)-SEARCH("/",O2772,1))</f>
        <v>mobile games</v>
      </c>
      <c r="S2772" s="17">
        <f>(((K2772/60)/60)/24)+DATE(1970,1,1)</f>
        <v>41975.347523148142</v>
      </c>
      <c r="T2772" s="15">
        <f>(((J2772/60)/60)/24)+DATE(1970,1,1)</f>
        <v>42005.347523148142</v>
      </c>
      <c r="U2772" t="b">
        <f>AND(L2772,N2772)</f>
        <v>0</v>
      </c>
    </row>
    <row r="2773" spans="1:21" ht="20" customHeight="1" x14ac:dyDescent="0.35">
      <c r="A2773" s="13">
        <f>F2773/E2773</f>
        <v>0</v>
      </c>
      <c r="B2773">
        <v>1140</v>
      </c>
      <c r="C2773" s="3" t="s">
        <v>1141</v>
      </c>
      <c r="D2773" s="3" t="s">
        <v>5250</v>
      </c>
      <c r="E2773" s="5">
        <v>5000</v>
      </c>
      <c r="F2773" s="5">
        <v>0</v>
      </c>
      <c r="G2773" t="s">
        <v>8221</v>
      </c>
      <c r="H2773" t="s">
        <v>8225</v>
      </c>
      <c r="I2773" t="s">
        <v>8247</v>
      </c>
      <c r="J2773">
        <v>1438859121</v>
      </c>
      <c r="K2773">
        <v>1436267121</v>
      </c>
      <c r="L2773" t="b">
        <v>0</v>
      </c>
      <c r="M2773">
        <v>0</v>
      </c>
      <c r="N2773" t="b">
        <v>0</v>
      </c>
      <c r="O2773" t="s">
        <v>8283</v>
      </c>
      <c r="P2773" s="9" t="str">
        <f>IFERROR(F2773/M2773,"NULL")</f>
        <v>NULL</v>
      </c>
      <c r="Q2773" t="str">
        <f>LEFT(O2773,SEARCH("/",O2773,1)-1)</f>
        <v>games</v>
      </c>
      <c r="R2773" t="str">
        <f>RIGHT(O2773,LEN(O2773)-SEARCH("/",O2773,1))</f>
        <v>mobile games</v>
      </c>
      <c r="S2773" s="17">
        <f>(((K2773/60)/60)/24)+DATE(1970,1,1)</f>
        <v>42192.462048611109</v>
      </c>
      <c r="T2773" s="15">
        <f>(((J2773/60)/60)/24)+DATE(1970,1,1)</f>
        <v>42222.462048611109</v>
      </c>
      <c r="U2773" t="b">
        <f>AND(L2773,N2773)</f>
        <v>0</v>
      </c>
    </row>
    <row r="2774" spans="1:21" ht="20" customHeight="1" x14ac:dyDescent="0.35">
      <c r="A2774" s="13">
        <f>F2774/E2774</f>
        <v>0</v>
      </c>
      <c r="B2774">
        <v>1141</v>
      </c>
      <c r="C2774" s="3" t="s">
        <v>1142</v>
      </c>
      <c r="D2774" s="3" t="s">
        <v>5251</v>
      </c>
      <c r="E2774" s="5">
        <v>500</v>
      </c>
      <c r="F2774" s="5">
        <v>0</v>
      </c>
      <c r="G2774" t="s">
        <v>8221</v>
      </c>
      <c r="H2774" t="s">
        <v>8236</v>
      </c>
      <c r="I2774" t="s">
        <v>8249</v>
      </c>
      <c r="J2774">
        <v>1436460450</v>
      </c>
      <c r="K2774">
        <v>1433868450</v>
      </c>
      <c r="L2774" t="b">
        <v>0</v>
      </c>
      <c r="M2774">
        <v>0</v>
      </c>
      <c r="N2774" t="b">
        <v>0</v>
      </c>
      <c r="O2774" t="s">
        <v>8283</v>
      </c>
      <c r="P2774" s="9" t="str">
        <f>IFERROR(F2774/M2774,"NULL")</f>
        <v>NULL</v>
      </c>
      <c r="Q2774" t="str">
        <f>LEFT(O2774,SEARCH("/",O2774,1)-1)</f>
        <v>games</v>
      </c>
      <c r="R2774" t="str">
        <f>RIGHT(O2774,LEN(O2774)-SEARCH("/",O2774,1))</f>
        <v>mobile games</v>
      </c>
      <c r="S2774" s="17">
        <f>(((K2774/60)/60)/24)+DATE(1970,1,1)</f>
        <v>42164.699652777781</v>
      </c>
      <c r="T2774" s="15">
        <f>(((J2774/60)/60)/24)+DATE(1970,1,1)</f>
        <v>42194.699652777781</v>
      </c>
      <c r="U2774" t="b">
        <f>AND(L2774,N2774)</f>
        <v>0</v>
      </c>
    </row>
    <row r="2775" spans="1:21" ht="20" customHeight="1" x14ac:dyDescent="0.35">
      <c r="A2775" s="13">
        <f>F2775/E2775</f>
        <v>0</v>
      </c>
      <c r="B2775">
        <v>1142</v>
      </c>
      <c r="C2775" s="3" t="s">
        <v>1143</v>
      </c>
      <c r="D2775" s="3" t="s">
        <v>5252</v>
      </c>
      <c r="E2775" s="5">
        <v>4000</v>
      </c>
      <c r="F2775" s="5">
        <v>0</v>
      </c>
      <c r="G2775" t="s">
        <v>8221</v>
      </c>
      <c r="H2775" t="s">
        <v>8224</v>
      </c>
      <c r="I2775" t="s">
        <v>8246</v>
      </c>
      <c r="J2775">
        <v>1424131727</v>
      </c>
      <c r="K2775">
        <v>1421539727</v>
      </c>
      <c r="L2775" t="b">
        <v>0</v>
      </c>
      <c r="M2775">
        <v>0</v>
      </c>
      <c r="N2775" t="b">
        <v>0</v>
      </c>
      <c r="O2775" t="s">
        <v>8283</v>
      </c>
      <c r="P2775" s="9" t="str">
        <f>IFERROR(F2775/M2775,"NULL")</f>
        <v>NULL</v>
      </c>
      <c r="Q2775" t="str">
        <f>LEFT(O2775,SEARCH("/",O2775,1)-1)</f>
        <v>games</v>
      </c>
      <c r="R2775" t="str">
        <f>RIGHT(O2775,LEN(O2775)-SEARCH("/",O2775,1))</f>
        <v>mobile games</v>
      </c>
      <c r="S2775" s="17">
        <f>(((K2775/60)/60)/24)+DATE(1970,1,1)</f>
        <v>42022.006099537044</v>
      </c>
      <c r="T2775" s="15">
        <f>(((J2775/60)/60)/24)+DATE(1970,1,1)</f>
        <v>42052.006099537044</v>
      </c>
      <c r="U2775" t="b">
        <f>AND(L2775,N2775)</f>
        <v>0</v>
      </c>
    </row>
    <row r="2776" spans="1:21" ht="20" customHeight="1" x14ac:dyDescent="0.35">
      <c r="A2776" s="13">
        <f>F2776/E2776</f>
        <v>4.1333333333333335E-3</v>
      </c>
      <c r="B2776">
        <v>1143</v>
      </c>
      <c r="C2776" s="3" t="s">
        <v>1144</v>
      </c>
      <c r="D2776" s="3" t="s">
        <v>5253</v>
      </c>
      <c r="E2776" s="5">
        <v>45000</v>
      </c>
      <c r="F2776" s="5">
        <v>186</v>
      </c>
      <c r="G2776" t="s">
        <v>8221</v>
      </c>
      <c r="H2776" t="s">
        <v>8224</v>
      </c>
      <c r="I2776" t="s">
        <v>8246</v>
      </c>
      <c r="J2776">
        <v>1450327126</v>
      </c>
      <c r="K2776">
        <v>1447735126</v>
      </c>
      <c r="L2776" t="b">
        <v>0</v>
      </c>
      <c r="M2776">
        <v>8</v>
      </c>
      <c r="N2776" t="b">
        <v>0</v>
      </c>
      <c r="O2776" t="s">
        <v>8283</v>
      </c>
      <c r="P2776" s="9">
        <f>IFERROR(F2776/M2776,"NULL")</f>
        <v>23.25</v>
      </c>
      <c r="Q2776" t="str">
        <f>LEFT(O2776,SEARCH("/",O2776,1)-1)</f>
        <v>games</v>
      </c>
      <c r="R2776" t="str">
        <f>RIGHT(O2776,LEN(O2776)-SEARCH("/",O2776,1))</f>
        <v>mobile games</v>
      </c>
      <c r="S2776" s="17">
        <f>(((K2776/60)/60)/24)+DATE(1970,1,1)</f>
        <v>42325.19358796296</v>
      </c>
      <c r="T2776" s="15">
        <f>(((J2776/60)/60)/24)+DATE(1970,1,1)</f>
        <v>42355.19358796296</v>
      </c>
      <c r="U2776" t="b">
        <f>AND(L2776,N2776)</f>
        <v>0</v>
      </c>
    </row>
    <row r="2777" spans="1:21" ht="20" customHeight="1" x14ac:dyDescent="0.35">
      <c r="A2777" s="13">
        <f>F2777/E2777</f>
        <v>0</v>
      </c>
      <c r="B2777">
        <v>1144</v>
      </c>
      <c r="C2777" s="3" t="s">
        <v>1145</v>
      </c>
      <c r="D2777" s="3" t="s">
        <v>5254</v>
      </c>
      <c r="E2777" s="5">
        <v>9300</v>
      </c>
      <c r="F2777" s="5">
        <v>0</v>
      </c>
      <c r="G2777" t="s">
        <v>8221</v>
      </c>
      <c r="H2777" t="s">
        <v>8224</v>
      </c>
      <c r="I2777" t="s">
        <v>8246</v>
      </c>
      <c r="J2777">
        <v>1430281320</v>
      </c>
      <c r="K2777">
        <v>1427689320</v>
      </c>
      <c r="L2777" t="b">
        <v>0</v>
      </c>
      <c r="M2777">
        <v>0</v>
      </c>
      <c r="N2777" t="b">
        <v>0</v>
      </c>
      <c r="O2777" t="s">
        <v>8284</v>
      </c>
      <c r="P2777" s="9" t="str">
        <f>IFERROR(F2777/M2777,"NULL")</f>
        <v>NULL</v>
      </c>
      <c r="Q2777" t="str">
        <f>LEFT(O2777,SEARCH("/",O2777,1)-1)</f>
        <v>food</v>
      </c>
      <c r="R2777" t="str">
        <f>RIGHT(O2777,LEN(O2777)-SEARCH("/",O2777,1))</f>
        <v>food trucks</v>
      </c>
      <c r="S2777" s="17">
        <f>(((K2777/60)/60)/24)+DATE(1970,1,1)</f>
        <v>42093.181944444441</v>
      </c>
      <c r="T2777" s="15">
        <f>(((J2777/60)/60)/24)+DATE(1970,1,1)</f>
        <v>42123.181944444441</v>
      </c>
      <c r="U2777" t="b">
        <f>AND(L2777,N2777)</f>
        <v>0</v>
      </c>
    </row>
    <row r="2778" spans="1:21" ht="20" customHeight="1" x14ac:dyDescent="0.35">
      <c r="A2778" s="13">
        <f>F2778/E2778</f>
        <v>1.25E-3</v>
      </c>
      <c r="B2778">
        <v>1145</v>
      </c>
      <c r="C2778" s="3" t="s">
        <v>1146</v>
      </c>
      <c r="D2778" s="3" t="s">
        <v>5255</v>
      </c>
      <c r="E2778" s="5">
        <v>80000</v>
      </c>
      <c r="F2778" s="5">
        <v>100</v>
      </c>
      <c r="G2778" t="s">
        <v>8221</v>
      </c>
      <c r="H2778" t="s">
        <v>8224</v>
      </c>
      <c r="I2778" t="s">
        <v>8246</v>
      </c>
      <c r="J2778">
        <v>1412272592</v>
      </c>
      <c r="K2778">
        <v>1407088592</v>
      </c>
      <c r="L2778" t="b">
        <v>0</v>
      </c>
      <c r="M2778">
        <v>1</v>
      </c>
      <c r="N2778" t="b">
        <v>0</v>
      </c>
      <c r="O2778" t="s">
        <v>8284</v>
      </c>
      <c r="P2778" s="9">
        <f>IFERROR(F2778/M2778,"NULL")</f>
        <v>100</v>
      </c>
      <c r="Q2778" t="str">
        <f>LEFT(O2778,SEARCH("/",O2778,1)-1)</f>
        <v>food</v>
      </c>
      <c r="R2778" t="str">
        <f>RIGHT(O2778,LEN(O2778)-SEARCH("/",O2778,1))</f>
        <v>food trucks</v>
      </c>
      <c r="S2778" s="17">
        <f>(((K2778/60)/60)/24)+DATE(1970,1,1)</f>
        <v>41854.747592592597</v>
      </c>
      <c r="T2778" s="15">
        <f>(((J2778/60)/60)/24)+DATE(1970,1,1)</f>
        <v>41914.747592592597</v>
      </c>
      <c r="U2778" t="b">
        <f>AND(L2778,N2778)</f>
        <v>0</v>
      </c>
    </row>
    <row r="2779" spans="1:21" ht="20" customHeight="1" x14ac:dyDescent="0.35">
      <c r="A2779" s="13">
        <f>F2779/E2779</f>
        <v>8.8333333333333333E-2</v>
      </c>
      <c r="B2779">
        <v>1146</v>
      </c>
      <c r="C2779" s="3" t="s">
        <v>1147</v>
      </c>
      <c r="D2779" s="3" t="s">
        <v>5256</v>
      </c>
      <c r="E2779" s="5">
        <v>6000</v>
      </c>
      <c r="F2779" s="5">
        <v>530</v>
      </c>
      <c r="G2779" t="s">
        <v>8221</v>
      </c>
      <c r="H2779" t="s">
        <v>8224</v>
      </c>
      <c r="I2779" t="s">
        <v>8246</v>
      </c>
      <c r="J2779">
        <v>1399071173</v>
      </c>
      <c r="K2779">
        <v>1395787973</v>
      </c>
      <c r="L2779" t="b">
        <v>0</v>
      </c>
      <c r="M2779">
        <v>12</v>
      </c>
      <c r="N2779" t="b">
        <v>0</v>
      </c>
      <c r="O2779" t="s">
        <v>8284</v>
      </c>
      <c r="P2779" s="9">
        <f>IFERROR(F2779/M2779,"NULL")</f>
        <v>44.166666666666664</v>
      </c>
      <c r="Q2779" t="str">
        <f>LEFT(O2779,SEARCH("/",O2779,1)-1)</f>
        <v>food</v>
      </c>
      <c r="R2779" t="str">
        <f>RIGHT(O2779,LEN(O2779)-SEARCH("/",O2779,1))</f>
        <v>food trucks</v>
      </c>
      <c r="S2779" s="17">
        <f>(((K2779/60)/60)/24)+DATE(1970,1,1)</f>
        <v>41723.9533912037</v>
      </c>
      <c r="T2779" s="15">
        <f>(((J2779/60)/60)/24)+DATE(1970,1,1)</f>
        <v>41761.9533912037</v>
      </c>
      <c r="U2779" t="b">
        <f>AND(L2779,N2779)</f>
        <v>0</v>
      </c>
    </row>
    <row r="2780" spans="1:21" ht="20" customHeight="1" x14ac:dyDescent="0.35">
      <c r="A2780" s="13">
        <f>F2780/E2780</f>
        <v>0</v>
      </c>
      <c r="B2780">
        <v>1147</v>
      </c>
      <c r="C2780" s="3" t="s">
        <v>1148</v>
      </c>
      <c r="D2780" s="3" t="s">
        <v>5257</v>
      </c>
      <c r="E2780" s="5">
        <v>25000</v>
      </c>
      <c r="F2780" s="5">
        <v>0</v>
      </c>
      <c r="G2780" t="s">
        <v>8221</v>
      </c>
      <c r="H2780" t="s">
        <v>8229</v>
      </c>
      <c r="I2780" t="s">
        <v>8251</v>
      </c>
      <c r="J2780">
        <v>1413760783</v>
      </c>
      <c r="K2780">
        <v>1408576783</v>
      </c>
      <c r="L2780" t="b">
        <v>0</v>
      </c>
      <c r="M2780">
        <v>0</v>
      </c>
      <c r="N2780" t="b">
        <v>0</v>
      </c>
      <c r="O2780" t="s">
        <v>8284</v>
      </c>
      <c r="P2780" s="9" t="str">
        <f>IFERROR(F2780/M2780,"NULL")</f>
        <v>NULL</v>
      </c>
      <c r="Q2780" t="str">
        <f>LEFT(O2780,SEARCH("/",O2780,1)-1)</f>
        <v>food</v>
      </c>
      <c r="R2780" t="str">
        <f>RIGHT(O2780,LEN(O2780)-SEARCH("/",O2780,1))</f>
        <v>food trucks</v>
      </c>
      <c r="S2780" s="17">
        <f>(((K2780/60)/60)/24)+DATE(1970,1,1)</f>
        <v>41871.972025462965</v>
      </c>
      <c r="T2780" s="15">
        <f>(((J2780/60)/60)/24)+DATE(1970,1,1)</f>
        <v>41931.972025462965</v>
      </c>
      <c r="U2780" t="b">
        <f>AND(L2780,N2780)</f>
        <v>0</v>
      </c>
    </row>
    <row r="2781" spans="1:21" ht="20" customHeight="1" x14ac:dyDescent="0.35">
      <c r="A2781" s="13">
        <f>F2781/E2781</f>
        <v>4.8666666666666667E-3</v>
      </c>
      <c r="B2781">
        <v>1148</v>
      </c>
      <c r="C2781" s="3" t="s">
        <v>1149</v>
      </c>
      <c r="D2781" s="3" t="s">
        <v>5258</v>
      </c>
      <c r="E2781" s="5">
        <v>15000</v>
      </c>
      <c r="F2781" s="5">
        <v>73</v>
      </c>
      <c r="G2781" t="s">
        <v>8221</v>
      </c>
      <c r="H2781" t="s">
        <v>8224</v>
      </c>
      <c r="I2781" t="s">
        <v>8246</v>
      </c>
      <c r="J2781">
        <v>1480568781</v>
      </c>
      <c r="K2781">
        <v>1477973181</v>
      </c>
      <c r="L2781" t="b">
        <v>0</v>
      </c>
      <c r="M2781">
        <v>3</v>
      </c>
      <c r="N2781" t="b">
        <v>0</v>
      </c>
      <c r="O2781" t="s">
        <v>8284</v>
      </c>
      <c r="P2781" s="9">
        <f>IFERROR(F2781/M2781,"NULL")</f>
        <v>24.333333333333332</v>
      </c>
      <c r="Q2781" t="str">
        <f>LEFT(O2781,SEARCH("/",O2781,1)-1)</f>
        <v>food</v>
      </c>
      <c r="R2781" t="str">
        <f>RIGHT(O2781,LEN(O2781)-SEARCH("/",O2781,1))</f>
        <v>food trucks</v>
      </c>
      <c r="S2781" s="17">
        <f>(((K2781/60)/60)/24)+DATE(1970,1,1)</f>
        <v>42675.171076388884</v>
      </c>
      <c r="T2781" s="15">
        <f>(((J2781/60)/60)/24)+DATE(1970,1,1)</f>
        <v>42705.212743055556</v>
      </c>
      <c r="U2781" t="b">
        <f>AND(L2781,N2781)</f>
        <v>0</v>
      </c>
    </row>
    <row r="2782" spans="1:21" ht="20" customHeight="1" x14ac:dyDescent="0.35">
      <c r="A2782" s="13">
        <f>F2782/E2782</f>
        <v>1.5E-3</v>
      </c>
      <c r="B2782">
        <v>1149</v>
      </c>
      <c r="C2782" s="3" t="s">
        <v>1150</v>
      </c>
      <c r="D2782" s="3" t="s">
        <v>5259</v>
      </c>
      <c r="E2782" s="5">
        <v>50000</v>
      </c>
      <c r="F2782" s="5">
        <v>75</v>
      </c>
      <c r="G2782" t="s">
        <v>8221</v>
      </c>
      <c r="H2782" t="s">
        <v>8224</v>
      </c>
      <c r="I2782" t="s">
        <v>8246</v>
      </c>
      <c r="J2782">
        <v>1466096566</v>
      </c>
      <c r="K2782">
        <v>1463504566</v>
      </c>
      <c r="L2782" t="b">
        <v>0</v>
      </c>
      <c r="M2782">
        <v>2</v>
      </c>
      <c r="N2782" t="b">
        <v>0</v>
      </c>
      <c r="O2782" t="s">
        <v>8284</v>
      </c>
      <c r="P2782" s="9">
        <f>IFERROR(F2782/M2782,"NULL")</f>
        <v>37.5</v>
      </c>
      <c r="Q2782" t="str">
        <f>LEFT(O2782,SEARCH("/",O2782,1)-1)</f>
        <v>food</v>
      </c>
      <c r="R2782" t="str">
        <f>RIGHT(O2782,LEN(O2782)-SEARCH("/",O2782,1))</f>
        <v>food trucks</v>
      </c>
      <c r="S2782" s="17">
        <f>(((K2782/60)/60)/24)+DATE(1970,1,1)</f>
        <v>42507.71025462963</v>
      </c>
      <c r="T2782" s="15">
        <f>(((J2782/60)/60)/24)+DATE(1970,1,1)</f>
        <v>42537.71025462963</v>
      </c>
      <c r="U2782" t="b">
        <f>AND(L2782,N2782)</f>
        <v>0</v>
      </c>
    </row>
    <row r="2783" spans="1:21" ht="20" customHeight="1" x14ac:dyDescent="0.35">
      <c r="A2783" s="13">
        <f>F2783/E2783</f>
        <v>0.1008</v>
      </c>
      <c r="B2783">
        <v>1150</v>
      </c>
      <c r="C2783" s="3" t="s">
        <v>1151</v>
      </c>
      <c r="D2783" s="3" t="s">
        <v>5260</v>
      </c>
      <c r="E2783" s="5">
        <v>2500</v>
      </c>
      <c r="F2783" s="5">
        <v>252</v>
      </c>
      <c r="G2783" t="s">
        <v>8221</v>
      </c>
      <c r="H2783" t="s">
        <v>8224</v>
      </c>
      <c r="I2783" t="s">
        <v>8246</v>
      </c>
      <c r="J2783">
        <v>1452293675</v>
      </c>
      <c r="K2783">
        <v>1447109675</v>
      </c>
      <c r="L2783" t="b">
        <v>0</v>
      </c>
      <c r="M2783">
        <v>6</v>
      </c>
      <c r="N2783" t="b">
        <v>0</v>
      </c>
      <c r="O2783" t="s">
        <v>8284</v>
      </c>
      <c r="P2783" s="9">
        <f>IFERROR(F2783/M2783,"NULL")</f>
        <v>42</v>
      </c>
      <c r="Q2783" t="str">
        <f>LEFT(O2783,SEARCH("/",O2783,1)-1)</f>
        <v>food</v>
      </c>
      <c r="R2783" t="str">
        <f>RIGHT(O2783,LEN(O2783)-SEARCH("/",O2783,1))</f>
        <v>food trucks</v>
      </c>
      <c r="S2783" s="17">
        <f>(((K2783/60)/60)/24)+DATE(1970,1,1)</f>
        <v>42317.954571759255</v>
      </c>
      <c r="T2783" s="15">
        <f>(((J2783/60)/60)/24)+DATE(1970,1,1)</f>
        <v>42377.954571759255</v>
      </c>
      <c r="U2783" t="b">
        <f>AND(L2783,N2783)</f>
        <v>0</v>
      </c>
    </row>
    <row r="2784" spans="1:21" ht="20" customHeight="1" x14ac:dyDescent="0.35">
      <c r="A2784" s="13">
        <f>F2784/E2784</f>
        <v>0</v>
      </c>
      <c r="B2784">
        <v>1151</v>
      </c>
      <c r="C2784" s="3" t="s">
        <v>1152</v>
      </c>
      <c r="D2784" s="3" t="s">
        <v>5261</v>
      </c>
      <c r="E2784" s="5">
        <v>25000</v>
      </c>
      <c r="F2784" s="5">
        <v>0</v>
      </c>
      <c r="G2784" t="s">
        <v>8221</v>
      </c>
      <c r="H2784" t="s">
        <v>8224</v>
      </c>
      <c r="I2784" t="s">
        <v>8246</v>
      </c>
      <c r="J2784">
        <v>1441592863</v>
      </c>
      <c r="K2784">
        <v>1439000863</v>
      </c>
      <c r="L2784" t="b">
        <v>0</v>
      </c>
      <c r="M2784">
        <v>0</v>
      </c>
      <c r="N2784" t="b">
        <v>0</v>
      </c>
      <c r="O2784" t="s">
        <v>8284</v>
      </c>
      <c r="P2784" s="9" t="str">
        <f>IFERROR(F2784/M2784,"NULL")</f>
        <v>NULL</v>
      </c>
      <c r="Q2784" t="str">
        <f>LEFT(O2784,SEARCH("/",O2784,1)-1)</f>
        <v>food</v>
      </c>
      <c r="R2784" t="str">
        <f>RIGHT(O2784,LEN(O2784)-SEARCH("/",O2784,1))</f>
        <v>food trucks</v>
      </c>
      <c r="S2784" s="17">
        <f>(((K2784/60)/60)/24)+DATE(1970,1,1)</f>
        <v>42224.102581018517</v>
      </c>
      <c r="T2784" s="15">
        <f>(((J2784/60)/60)/24)+DATE(1970,1,1)</f>
        <v>42254.102581018517</v>
      </c>
      <c r="U2784" t="b">
        <f>AND(L2784,N2784)</f>
        <v>0</v>
      </c>
    </row>
    <row r="2785" spans="1:21" ht="20" customHeight="1" x14ac:dyDescent="0.35">
      <c r="A2785" s="13">
        <f>F2785/E2785</f>
        <v>5.6937500000000002E-2</v>
      </c>
      <c r="B2785">
        <v>1152</v>
      </c>
      <c r="C2785" s="3" t="s">
        <v>1153</v>
      </c>
      <c r="D2785" s="3" t="s">
        <v>5262</v>
      </c>
      <c r="E2785" s="5">
        <v>16000</v>
      </c>
      <c r="F2785" s="5">
        <v>911</v>
      </c>
      <c r="G2785" t="s">
        <v>8221</v>
      </c>
      <c r="H2785" t="s">
        <v>8224</v>
      </c>
      <c r="I2785" t="s">
        <v>8246</v>
      </c>
      <c r="J2785">
        <v>1431709312</v>
      </c>
      <c r="K2785">
        <v>1429117312</v>
      </c>
      <c r="L2785" t="b">
        <v>0</v>
      </c>
      <c r="M2785">
        <v>15</v>
      </c>
      <c r="N2785" t="b">
        <v>0</v>
      </c>
      <c r="O2785" t="s">
        <v>8284</v>
      </c>
      <c r="P2785" s="9">
        <f>IFERROR(F2785/M2785,"NULL")</f>
        <v>60.733333333333334</v>
      </c>
      <c r="Q2785" t="str">
        <f>LEFT(O2785,SEARCH("/",O2785,1)-1)</f>
        <v>food</v>
      </c>
      <c r="R2785" t="str">
        <f>RIGHT(O2785,LEN(O2785)-SEARCH("/",O2785,1))</f>
        <v>food trucks</v>
      </c>
      <c r="S2785" s="17">
        <f>(((K2785/60)/60)/24)+DATE(1970,1,1)</f>
        <v>42109.709629629629</v>
      </c>
      <c r="T2785" s="15">
        <f>(((J2785/60)/60)/24)+DATE(1970,1,1)</f>
        <v>42139.709629629629</v>
      </c>
      <c r="U2785" t="b">
        <f>AND(L2785,N2785)</f>
        <v>0</v>
      </c>
    </row>
    <row r="2786" spans="1:21" ht="20" customHeight="1" x14ac:dyDescent="0.35">
      <c r="A2786" s="13">
        <f>F2786/E2786</f>
        <v>6.2500000000000003E-3</v>
      </c>
      <c r="B2786">
        <v>1153</v>
      </c>
      <c r="C2786" s="3" t="s">
        <v>1154</v>
      </c>
      <c r="D2786" s="3" t="s">
        <v>5263</v>
      </c>
      <c r="E2786" s="5">
        <v>8000</v>
      </c>
      <c r="F2786" s="5">
        <v>50</v>
      </c>
      <c r="G2786" t="s">
        <v>8221</v>
      </c>
      <c r="H2786" t="s">
        <v>8224</v>
      </c>
      <c r="I2786" t="s">
        <v>8246</v>
      </c>
      <c r="J2786">
        <v>1434647305</v>
      </c>
      <c r="K2786">
        <v>1432055305</v>
      </c>
      <c r="L2786" t="b">
        <v>0</v>
      </c>
      <c r="M2786">
        <v>1</v>
      </c>
      <c r="N2786" t="b">
        <v>0</v>
      </c>
      <c r="O2786" t="s">
        <v>8284</v>
      </c>
      <c r="P2786" s="9">
        <f>IFERROR(F2786/M2786,"NULL")</f>
        <v>50</v>
      </c>
      <c r="Q2786" t="str">
        <f>LEFT(O2786,SEARCH("/",O2786,1)-1)</f>
        <v>food</v>
      </c>
      <c r="R2786" t="str">
        <f>RIGHT(O2786,LEN(O2786)-SEARCH("/",O2786,1))</f>
        <v>food trucks</v>
      </c>
      <c r="S2786" s="17">
        <f>(((K2786/60)/60)/24)+DATE(1970,1,1)</f>
        <v>42143.714178240742</v>
      </c>
      <c r="T2786" s="15">
        <f>(((J2786/60)/60)/24)+DATE(1970,1,1)</f>
        <v>42173.714178240742</v>
      </c>
      <c r="U2786" t="b">
        <f>AND(L2786,N2786)</f>
        <v>0</v>
      </c>
    </row>
    <row r="2787" spans="1:21" ht="20" customHeight="1" x14ac:dyDescent="0.35">
      <c r="A2787" s="13">
        <f>F2787/E2787</f>
        <v>6.5000000000000002E-2</v>
      </c>
      <c r="B2787">
        <v>1154</v>
      </c>
      <c r="C2787" s="3" t="s">
        <v>1155</v>
      </c>
      <c r="D2787" s="3" t="s">
        <v>5264</v>
      </c>
      <c r="E2787" s="5">
        <v>5000</v>
      </c>
      <c r="F2787" s="5">
        <v>325</v>
      </c>
      <c r="G2787" t="s">
        <v>8221</v>
      </c>
      <c r="H2787" t="s">
        <v>8224</v>
      </c>
      <c r="I2787" t="s">
        <v>8246</v>
      </c>
      <c r="J2787">
        <v>1441507006</v>
      </c>
      <c r="K2787">
        <v>1438915006</v>
      </c>
      <c r="L2787" t="b">
        <v>0</v>
      </c>
      <c r="M2787">
        <v>3</v>
      </c>
      <c r="N2787" t="b">
        <v>0</v>
      </c>
      <c r="O2787" t="s">
        <v>8284</v>
      </c>
      <c r="P2787" s="9">
        <f>IFERROR(F2787/M2787,"NULL")</f>
        <v>108.33333333333333</v>
      </c>
      <c r="Q2787" t="str">
        <f>LEFT(O2787,SEARCH("/",O2787,1)-1)</f>
        <v>food</v>
      </c>
      <c r="R2787" t="str">
        <f>RIGHT(O2787,LEN(O2787)-SEARCH("/",O2787,1))</f>
        <v>food trucks</v>
      </c>
      <c r="S2787" s="17">
        <f>(((K2787/60)/60)/24)+DATE(1970,1,1)</f>
        <v>42223.108865740738</v>
      </c>
      <c r="T2787" s="15">
        <f>(((J2787/60)/60)/24)+DATE(1970,1,1)</f>
        <v>42253.108865740738</v>
      </c>
      <c r="U2787" t="b">
        <f>AND(L2787,N2787)</f>
        <v>0</v>
      </c>
    </row>
    <row r="2788" spans="1:21" ht="20" customHeight="1" x14ac:dyDescent="0.35">
      <c r="A2788" s="13">
        <f>F2788/E2788</f>
        <v>7.5199999999999998E-3</v>
      </c>
      <c r="B2788">
        <v>1155</v>
      </c>
      <c r="C2788" s="3" t="s">
        <v>1156</v>
      </c>
      <c r="D2788" s="3" t="s">
        <v>5265</v>
      </c>
      <c r="E2788" s="5">
        <v>25000</v>
      </c>
      <c r="F2788" s="5">
        <v>188</v>
      </c>
      <c r="G2788" t="s">
        <v>8221</v>
      </c>
      <c r="H2788" t="s">
        <v>8224</v>
      </c>
      <c r="I2788" t="s">
        <v>8246</v>
      </c>
      <c r="J2788">
        <v>1408040408</v>
      </c>
      <c r="K2788">
        <v>1405448408</v>
      </c>
      <c r="L2788" t="b">
        <v>0</v>
      </c>
      <c r="M2788">
        <v>8</v>
      </c>
      <c r="N2788" t="b">
        <v>0</v>
      </c>
      <c r="O2788" t="s">
        <v>8284</v>
      </c>
      <c r="P2788" s="9">
        <f>IFERROR(F2788/M2788,"NULL")</f>
        <v>23.5</v>
      </c>
      <c r="Q2788" t="str">
        <f>LEFT(O2788,SEARCH("/",O2788,1)-1)</f>
        <v>food</v>
      </c>
      <c r="R2788" t="str">
        <f>RIGHT(O2788,LEN(O2788)-SEARCH("/",O2788,1))</f>
        <v>food trucks</v>
      </c>
      <c r="S2788" s="17">
        <f>(((K2788/60)/60)/24)+DATE(1970,1,1)</f>
        <v>41835.763981481483</v>
      </c>
      <c r="T2788" s="15">
        <f>(((J2788/60)/60)/24)+DATE(1970,1,1)</f>
        <v>41865.763981481483</v>
      </c>
      <c r="U2788" t="b">
        <f>AND(L2788,N2788)</f>
        <v>0</v>
      </c>
    </row>
    <row r="2789" spans="1:21" ht="20" customHeight="1" x14ac:dyDescent="0.35">
      <c r="A2789" s="13">
        <f>F2789/E2789</f>
        <v>0</v>
      </c>
      <c r="B2789">
        <v>1156</v>
      </c>
      <c r="C2789" s="3" t="s">
        <v>1157</v>
      </c>
      <c r="D2789" s="3" t="s">
        <v>5266</v>
      </c>
      <c r="E2789" s="5">
        <v>6500</v>
      </c>
      <c r="F2789" s="5">
        <v>0</v>
      </c>
      <c r="G2789" t="s">
        <v>8221</v>
      </c>
      <c r="H2789" t="s">
        <v>8224</v>
      </c>
      <c r="I2789" t="s">
        <v>8246</v>
      </c>
      <c r="J2789">
        <v>1424742162</v>
      </c>
      <c r="K2789">
        <v>1422150162</v>
      </c>
      <c r="L2789" t="b">
        <v>0</v>
      </c>
      <c r="M2789">
        <v>0</v>
      </c>
      <c r="N2789" t="b">
        <v>0</v>
      </c>
      <c r="O2789" t="s">
        <v>8284</v>
      </c>
      <c r="P2789" s="9" t="str">
        <f>IFERROR(F2789/M2789,"NULL")</f>
        <v>NULL</v>
      </c>
      <c r="Q2789" t="str">
        <f>LEFT(O2789,SEARCH("/",O2789,1)-1)</f>
        <v>food</v>
      </c>
      <c r="R2789" t="str">
        <f>RIGHT(O2789,LEN(O2789)-SEARCH("/",O2789,1))</f>
        <v>food trucks</v>
      </c>
      <c r="S2789" s="17">
        <f>(((K2789/60)/60)/24)+DATE(1970,1,1)</f>
        <v>42029.07131944444</v>
      </c>
      <c r="T2789" s="15">
        <f>(((J2789/60)/60)/24)+DATE(1970,1,1)</f>
        <v>42059.07131944444</v>
      </c>
      <c r="U2789" t="b">
        <f>AND(L2789,N2789)</f>
        <v>0</v>
      </c>
    </row>
    <row r="2790" spans="1:21" ht="20" customHeight="1" x14ac:dyDescent="0.35">
      <c r="A2790" s="13">
        <f>F2790/E2790</f>
        <v>1.5100000000000001E-2</v>
      </c>
      <c r="B2790">
        <v>1157</v>
      </c>
      <c r="C2790" s="3" t="s">
        <v>1158</v>
      </c>
      <c r="D2790" s="3" t="s">
        <v>5267</v>
      </c>
      <c r="E2790" s="5">
        <v>10000</v>
      </c>
      <c r="F2790" s="5">
        <v>151</v>
      </c>
      <c r="G2790" t="s">
        <v>8221</v>
      </c>
      <c r="H2790" t="s">
        <v>8224</v>
      </c>
      <c r="I2790" t="s">
        <v>8246</v>
      </c>
      <c r="J2790">
        <v>1417795480</v>
      </c>
      <c r="K2790">
        <v>1412607880</v>
      </c>
      <c r="L2790" t="b">
        <v>0</v>
      </c>
      <c r="M2790">
        <v>3</v>
      </c>
      <c r="N2790" t="b">
        <v>0</v>
      </c>
      <c r="O2790" t="s">
        <v>8284</v>
      </c>
      <c r="P2790" s="9">
        <f>IFERROR(F2790/M2790,"NULL")</f>
        <v>50.333333333333336</v>
      </c>
      <c r="Q2790" t="str">
        <f>LEFT(O2790,SEARCH("/",O2790,1)-1)</f>
        <v>food</v>
      </c>
      <c r="R2790" t="str">
        <f>RIGHT(O2790,LEN(O2790)-SEARCH("/",O2790,1))</f>
        <v>food trucks</v>
      </c>
      <c r="S2790" s="17">
        <f>(((K2790/60)/60)/24)+DATE(1970,1,1)</f>
        <v>41918.628240740742</v>
      </c>
      <c r="T2790" s="15">
        <f>(((J2790/60)/60)/24)+DATE(1970,1,1)</f>
        <v>41978.669907407413</v>
      </c>
      <c r="U2790" t="b">
        <f>AND(L2790,N2790)</f>
        <v>0</v>
      </c>
    </row>
    <row r="2791" spans="1:21" ht="20" customHeight="1" x14ac:dyDescent="0.35">
      <c r="A2791" s="13">
        <f>F2791/E2791</f>
        <v>4.6666666666666671E-3</v>
      </c>
      <c r="B2791">
        <v>1158</v>
      </c>
      <c r="C2791" s="3" t="s">
        <v>1159</v>
      </c>
      <c r="D2791" s="3" t="s">
        <v>5268</v>
      </c>
      <c r="E2791" s="5">
        <v>7500</v>
      </c>
      <c r="F2791" s="5">
        <v>35</v>
      </c>
      <c r="G2791" t="s">
        <v>8221</v>
      </c>
      <c r="H2791" t="s">
        <v>8224</v>
      </c>
      <c r="I2791" t="s">
        <v>8246</v>
      </c>
      <c r="J2791">
        <v>1418091128</v>
      </c>
      <c r="K2791">
        <v>1415499128</v>
      </c>
      <c r="L2791" t="b">
        <v>0</v>
      </c>
      <c r="M2791">
        <v>3</v>
      </c>
      <c r="N2791" t="b">
        <v>0</v>
      </c>
      <c r="O2791" t="s">
        <v>8284</v>
      </c>
      <c r="P2791" s="9">
        <f>IFERROR(F2791/M2791,"NULL")</f>
        <v>11.666666666666666</v>
      </c>
      <c r="Q2791" t="str">
        <f>LEFT(O2791,SEARCH("/",O2791,1)-1)</f>
        <v>food</v>
      </c>
      <c r="R2791" t="str">
        <f>RIGHT(O2791,LEN(O2791)-SEARCH("/",O2791,1))</f>
        <v>food trucks</v>
      </c>
      <c r="S2791" s="17">
        <f>(((K2791/60)/60)/24)+DATE(1970,1,1)</f>
        <v>41952.09175925926</v>
      </c>
      <c r="T2791" s="15">
        <f>(((J2791/60)/60)/24)+DATE(1970,1,1)</f>
        <v>41982.09175925926</v>
      </c>
      <c r="U2791" t="b">
        <f>AND(L2791,N2791)</f>
        <v>0</v>
      </c>
    </row>
    <row r="2792" spans="1:21" ht="20" customHeight="1" x14ac:dyDescent="0.35">
      <c r="A2792" s="13">
        <f>F2792/E2792</f>
        <v>0</v>
      </c>
      <c r="B2792">
        <v>1159</v>
      </c>
      <c r="C2792" s="3" t="s">
        <v>1160</v>
      </c>
      <c r="D2792" s="3" t="s">
        <v>5269</v>
      </c>
      <c r="E2792" s="5">
        <v>6750</v>
      </c>
      <c r="F2792" s="5">
        <v>0</v>
      </c>
      <c r="G2792" t="s">
        <v>8221</v>
      </c>
      <c r="H2792" t="s">
        <v>8224</v>
      </c>
      <c r="I2792" t="s">
        <v>8246</v>
      </c>
      <c r="J2792">
        <v>1435679100</v>
      </c>
      <c r="K2792">
        <v>1433006765</v>
      </c>
      <c r="L2792" t="b">
        <v>0</v>
      </c>
      <c r="M2792">
        <v>0</v>
      </c>
      <c r="N2792" t="b">
        <v>0</v>
      </c>
      <c r="O2792" t="s">
        <v>8284</v>
      </c>
      <c r="P2792" s="9" t="str">
        <f>IFERROR(F2792/M2792,"NULL")</f>
        <v>NULL</v>
      </c>
      <c r="Q2792" t="str">
        <f>LEFT(O2792,SEARCH("/",O2792,1)-1)</f>
        <v>food</v>
      </c>
      <c r="R2792" t="str">
        <f>RIGHT(O2792,LEN(O2792)-SEARCH("/",O2792,1))</f>
        <v>food trucks</v>
      </c>
      <c r="S2792" s="17">
        <f>(((K2792/60)/60)/24)+DATE(1970,1,1)</f>
        <v>42154.726446759261</v>
      </c>
      <c r="T2792" s="15">
        <f>(((J2792/60)/60)/24)+DATE(1970,1,1)</f>
        <v>42185.65625</v>
      </c>
      <c r="U2792" t="b">
        <f>AND(L2792,N2792)</f>
        <v>0</v>
      </c>
    </row>
    <row r="2793" spans="1:21" ht="20" customHeight="1" x14ac:dyDescent="0.35">
      <c r="A2793" s="13">
        <f>F2793/E2793</f>
        <v>3.85E-2</v>
      </c>
      <c r="B2793">
        <v>1160</v>
      </c>
      <c r="C2793" s="3" t="s">
        <v>1161</v>
      </c>
      <c r="D2793" s="3" t="s">
        <v>5270</v>
      </c>
      <c r="E2793" s="5">
        <v>30000</v>
      </c>
      <c r="F2793" s="5">
        <v>1155</v>
      </c>
      <c r="G2793" t="s">
        <v>8221</v>
      </c>
      <c r="H2793" t="s">
        <v>8224</v>
      </c>
      <c r="I2793" t="s">
        <v>8246</v>
      </c>
      <c r="J2793">
        <v>1427510586</v>
      </c>
      <c r="K2793">
        <v>1424922186</v>
      </c>
      <c r="L2793" t="b">
        <v>0</v>
      </c>
      <c r="M2793">
        <v>19</v>
      </c>
      <c r="N2793" t="b">
        <v>0</v>
      </c>
      <c r="O2793" t="s">
        <v>8284</v>
      </c>
      <c r="P2793" s="9">
        <f>IFERROR(F2793/M2793,"NULL")</f>
        <v>60.789473684210527</v>
      </c>
      <c r="Q2793" t="str">
        <f>LEFT(O2793,SEARCH("/",O2793,1)-1)</f>
        <v>food</v>
      </c>
      <c r="R2793" t="str">
        <f>RIGHT(O2793,LEN(O2793)-SEARCH("/",O2793,1))</f>
        <v>food trucks</v>
      </c>
      <c r="S2793" s="17">
        <f>(((K2793/60)/60)/24)+DATE(1970,1,1)</f>
        <v>42061.154930555553</v>
      </c>
      <c r="T2793" s="15">
        <f>(((J2793/60)/60)/24)+DATE(1970,1,1)</f>
        <v>42091.113263888896</v>
      </c>
      <c r="U2793" t="b">
        <f>AND(L2793,N2793)</f>
        <v>0</v>
      </c>
    </row>
    <row r="2794" spans="1:21" ht="20" customHeight="1" x14ac:dyDescent="0.35">
      <c r="A2794" s="13">
        <f>F2794/E2794</f>
        <v>0</v>
      </c>
      <c r="B2794">
        <v>1161</v>
      </c>
      <c r="C2794" s="3" t="s">
        <v>1162</v>
      </c>
      <c r="D2794" s="3" t="s">
        <v>5271</v>
      </c>
      <c r="E2794" s="5">
        <v>18000</v>
      </c>
      <c r="F2794" s="5">
        <v>0</v>
      </c>
      <c r="G2794" t="s">
        <v>8221</v>
      </c>
      <c r="H2794" t="s">
        <v>8224</v>
      </c>
      <c r="I2794" t="s">
        <v>8246</v>
      </c>
      <c r="J2794">
        <v>1432047989</v>
      </c>
      <c r="K2794">
        <v>1430233589</v>
      </c>
      <c r="L2794" t="b">
        <v>0</v>
      </c>
      <c r="M2794">
        <v>0</v>
      </c>
      <c r="N2794" t="b">
        <v>0</v>
      </c>
      <c r="O2794" t="s">
        <v>8284</v>
      </c>
      <c r="P2794" s="9" t="str">
        <f>IFERROR(F2794/M2794,"NULL")</f>
        <v>NULL</v>
      </c>
      <c r="Q2794" t="str">
        <f>LEFT(O2794,SEARCH("/",O2794,1)-1)</f>
        <v>food</v>
      </c>
      <c r="R2794" t="str">
        <f>RIGHT(O2794,LEN(O2794)-SEARCH("/",O2794,1))</f>
        <v>food trucks</v>
      </c>
      <c r="S2794" s="17">
        <f>(((K2794/60)/60)/24)+DATE(1970,1,1)</f>
        <v>42122.629502314812</v>
      </c>
      <c r="T2794" s="15">
        <f>(((J2794/60)/60)/24)+DATE(1970,1,1)</f>
        <v>42143.629502314812</v>
      </c>
      <c r="U2794" t="b">
        <f>AND(L2794,N2794)</f>
        <v>0</v>
      </c>
    </row>
    <row r="2795" spans="1:21" ht="20" customHeight="1" x14ac:dyDescent="0.35">
      <c r="A2795" s="13">
        <f>F2795/E2795</f>
        <v>5.8333333333333338E-4</v>
      </c>
      <c r="B2795">
        <v>1162</v>
      </c>
      <c r="C2795" s="3" t="s">
        <v>1163</v>
      </c>
      <c r="D2795" s="3" t="s">
        <v>5272</v>
      </c>
      <c r="E2795" s="5">
        <v>60000</v>
      </c>
      <c r="F2795" s="5">
        <v>35</v>
      </c>
      <c r="G2795" t="s">
        <v>8221</v>
      </c>
      <c r="H2795" t="s">
        <v>8224</v>
      </c>
      <c r="I2795" t="s">
        <v>8246</v>
      </c>
      <c r="J2795">
        <v>1411662264</v>
      </c>
      <c r="K2795">
        <v>1408983864</v>
      </c>
      <c r="L2795" t="b">
        <v>0</v>
      </c>
      <c r="M2795">
        <v>2</v>
      </c>
      <c r="N2795" t="b">
        <v>0</v>
      </c>
      <c r="O2795" t="s">
        <v>8284</v>
      </c>
      <c r="P2795" s="9">
        <f>IFERROR(F2795/M2795,"NULL")</f>
        <v>17.5</v>
      </c>
      <c r="Q2795" t="str">
        <f>LEFT(O2795,SEARCH("/",O2795,1)-1)</f>
        <v>food</v>
      </c>
      <c r="R2795" t="str">
        <f>RIGHT(O2795,LEN(O2795)-SEARCH("/",O2795,1))</f>
        <v>food trucks</v>
      </c>
      <c r="S2795" s="17">
        <f>(((K2795/60)/60)/24)+DATE(1970,1,1)</f>
        <v>41876.683611111112</v>
      </c>
      <c r="T2795" s="15">
        <f>(((J2795/60)/60)/24)+DATE(1970,1,1)</f>
        <v>41907.683611111112</v>
      </c>
      <c r="U2795" t="b">
        <f>AND(L2795,N2795)</f>
        <v>0</v>
      </c>
    </row>
    <row r="2796" spans="1:21" ht="20" customHeight="1" x14ac:dyDescent="0.35">
      <c r="A2796" s="13">
        <f>F2796/E2796</f>
        <v>0</v>
      </c>
      <c r="B2796">
        <v>1163</v>
      </c>
      <c r="C2796" s="3" t="s">
        <v>1164</v>
      </c>
      <c r="D2796" s="3" t="s">
        <v>5273</v>
      </c>
      <c r="E2796" s="5">
        <v>5200</v>
      </c>
      <c r="F2796" s="5">
        <v>0</v>
      </c>
      <c r="G2796" t="s">
        <v>8221</v>
      </c>
      <c r="H2796" t="s">
        <v>8224</v>
      </c>
      <c r="I2796" t="s">
        <v>8246</v>
      </c>
      <c r="J2796">
        <v>1407604920</v>
      </c>
      <c r="K2796">
        <v>1405012920</v>
      </c>
      <c r="L2796" t="b">
        <v>0</v>
      </c>
      <c r="M2796">
        <v>0</v>
      </c>
      <c r="N2796" t="b">
        <v>0</v>
      </c>
      <c r="O2796" t="s">
        <v>8284</v>
      </c>
      <c r="P2796" s="9" t="str">
        <f>IFERROR(F2796/M2796,"NULL")</f>
        <v>NULL</v>
      </c>
      <c r="Q2796" t="str">
        <f>LEFT(O2796,SEARCH("/",O2796,1)-1)</f>
        <v>food</v>
      </c>
      <c r="R2796" t="str">
        <f>RIGHT(O2796,LEN(O2796)-SEARCH("/",O2796,1))</f>
        <v>food trucks</v>
      </c>
      <c r="S2796" s="17">
        <f>(((K2796/60)/60)/24)+DATE(1970,1,1)</f>
        <v>41830.723611111112</v>
      </c>
      <c r="T2796" s="15">
        <f>(((J2796/60)/60)/24)+DATE(1970,1,1)</f>
        <v>41860.723611111112</v>
      </c>
      <c r="U2796" t="b">
        <f>AND(L2796,N2796)</f>
        <v>0</v>
      </c>
    </row>
    <row r="2797" spans="1:21" ht="20" customHeight="1" x14ac:dyDescent="0.35">
      <c r="A2797" s="13">
        <f>F2797/E2797</f>
        <v>0</v>
      </c>
      <c r="B2797">
        <v>1164</v>
      </c>
      <c r="C2797" s="3" t="s">
        <v>1165</v>
      </c>
      <c r="D2797" s="3" t="s">
        <v>5274</v>
      </c>
      <c r="E2797" s="5">
        <v>10000</v>
      </c>
      <c r="F2797" s="5">
        <v>0</v>
      </c>
      <c r="G2797" t="s">
        <v>8221</v>
      </c>
      <c r="H2797" t="s">
        <v>8224</v>
      </c>
      <c r="I2797" t="s">
        <v>8246</v>
      </c>
      <c r="J2797">
        <v>1466270582</v>
      </c>
      <c r="K2797">
        <v>1463678582</v>
      </c>
      <c r="L2797" t="b">
        <v>0</v>
      </c>
      <c r="M2797">
        <v>0</v>
      </c>
      <c r="N2797" t="b">
        <v>0</v>
      </c>
      <c r="O2797" t="s">
        <v>8284</v>
      </c>
      <c r="P2797" s="9" t="str">
        <f>IFERROR(F2797/M2797,"NULL")</f>
        <v>NULL</v>
      </c>
      <c r="Q2797" t="str">
        <f>LEFT(O2797,SEARCH("/",O2797,1)-1)</f>
        <v>food</v>
      </c>
      <c r="R2797" t="str">
        <f>RIGHT(O2797,LEN(O2797)-SEARCH("/",O2797,1))</f>
        <v>food trucks</v>
      </c>
      <c r="S2797" s="17">
        <f>(((K2797/60)/60)/24)+DATE(1970,1,1)</f>
        <v>42509.724328703705</v>
      </c>
      <c r="T2797" s="15">
        <f>(((J2797/60)/60)/24)+DATE(1970,1,1)</f>
        <v>42539.724328703705</v>
      </c>
      <c r="U2797" t="b">
        <f>AND(L2797,N2797)</f>
        <v>0</v>
      </c>
    </row>
    <row r="2798" spans="1:21" ht="20" customHeight="1" x14ac:dyDescent="0.35">
      <c r="A2798" s="13">
        <f>F2798/E2798</f>
        <v>0.20705000000000001</v>
      </c>
      <c r="B2798">
        <v>1165</v>
      </c>
      <c r="C2798" s="3" t="s">
        <v>1166</v>
      </c>
      <c r="D2798" s="3" t="s">
        <v>5275</v>
      </c>
      <c r="E2798" s="5">
        <v>10000</v>
      </c>
      <c r="F2798" s="5">
        <v>2070.5</v>
      </c>
      <c r="G2798" t="s">
        <v>8221</v>
      </c>
      <c r="H2798" t="s">
        <v>8224</v>
      </c>
      <c r="I2798" t="s">
        <v>8246</v>
      </c>
      <c r="J2798">
        <v>1404623330</v>
      </c>
      <c r="K2798">
        <v>1401685730</v>
      </c>
      <c r="L2798" t="b">
        <v>0</v>
      </c>
      <c r="M2798">
        <v>25</v>
      </c>
      <c r="N2798" t="b">
        <v>0</v>
      </c>
      <c r="O2798" t="s">
        <v>8284</v>
      </c>
      <c r="P2798" s="9">
        <f>IFERROR(F2798/M2798,"NULL")</f>
        <v>82.82</v>
      </c>
      <c r="Q2798" t="str">
        <f>LEFT(O2798,SEARCH("/",O2798,1)-1)</f>
        <v>food</v>
      </c>
      <c r="R2798" t="str">
        <f>RIGHT(O2798,LEN(O2798)-SEARCH("/",O2798,1))</f>
        <v>food trucks</v>
      </c>
      <c r="S2798" s="17">
        <f>(((K2798/60)/60)/24)+DATE(1970,1,1)</f>
        <v>41792.214467592588</v>
      </c>
      <c r="T2798" s="15">
        <f>(((J2798/60)/60)/24)+DATE(1970,1,1)</f>
        <v>41826.214467592588</v>
      </c>
      <c r="U2798" t="b">
        <f>AND(L2798,N2798)</f>
        <v>0</v>
      </c>
    </row>
    <row r="2799" spans="1:21" ht="20" customHeight="1" x14ac:dyDescent="0.35">
      <c r="A2799" s="13">
        <f>F2799/E2799</f>
        <v>0.19139999999999999</v>
      </c>
      <c r="B2799">
        <v>1166</v>
      </c>
      <c r="C2799" s="3" t="s">
        <v>1167</v>
      </c>
      <c r="D2799" s="3" t="s">
        <v>5276</v>
      </c>
      <c r="E2799" s="5">
        <v>15000</v>
      </c>
      <c r="F2799" s="5">
        <v>2871</v>
      </c>
      <c r="G2799" t="s">
        <v>8221</v>
      </c>
      <c r="H2799" t="s">
        <v>8224</v>
      </c>
      <c r="I2799" t="s">
        <v>8246</v>
      </c>
      <c r="J2799">
        <v>1435291200</v>
      </c>
      <c r="K2799">
        <v>1432640342</v>
      </c>
      <c r="L2799" t="b">
        <v>0</v>
      </c>
      <c r="M2799">
        <v>8</v>
      </c>
      <c r="N2799" t="b">
        <v>0</v>
      </c>
      <c r="O2799" t="s">
        <v>8284</v>
      </c>
      <c r="P2799" s="9">
        <f>IFERROR(F2799/M2799,"NULL")</f>
        <v>358.875</v>
      </c>
      <c r="Q2799" t="str">
        <f>LEFT(O2799,SEARCH("/",O2799,1)-1)</f>
        <v>food</v>
      </c>
      <c r="R2799" t="str">
        <f>RIGHT(O2799,LEN(O2799)-SEARCH("/",O2799,1))</f>
        <v>food trucks</v>
      </c>
      <c r="S2799" s="17">
        <f>(((K2799/60)/60)/24)+DATE(1970,1,1)</f>
        <v>42150.485439814816</v>
      </c>
      <c r="T2799" s="15">
        <f>(((J2799/60)/60)/24)+DATE(1970,1,1)</f>
        <v>42181.166666666672</v>
      </c>
      <c r="U2799" t="b">
        <f>AND(L2799,N2799)</f>
        <v>0</v>
      </c>
    </row>
    <row r="2800" spans="1:21" ht="20" customHeight="1" x14ac:dyDescent="0.35">
      <c r="A2800" s="13">
        <f>F2800/E2800</f>
        <v>1.6316666666666667E-2</v>
      </c>
      <c r="B2800">
        <v>1167</v>
      </c>
      <c r="C2800" s="3" t="s">
        <v>1168</v>
      </c>
      <c r="D2800" s="3" t="s">
        <v>5277</v>
      </c>
      <c r="E2800" s="5">
        <v>60000</v>
      </c>
      <c r="F2800" s="5">
        <v>979</v>
      </c>
      <c r="G2800" t="s">
        <v>8221</v>
      </c>
      <c r="H2800" t="s">
        <v>8224</v>
      </c>
      <c r="I2800" t="s">
        <v>8246</v>
      </c>
      <c r="J2800">
        <v>1410543495</v>
      </c>
      <c r="K2800">
        <v>1407865095</v>
      </c>
      <c r="L2800" t="b">
        <v>0</v>
      </c>
      <c r="M2800">
        <v>16</v>
      </c>
      <c r="N2800" t="b">
        <v>0</v>
      </c>
      <c r="O2800" t="s">
        <v>8284</v>
      </c>
      <c r="P2800" s="9">
        <f>IFERROR(F2800/M2800,"NULL")</f>
        <v>61.1875</v>
      </c>
      <c r="Q2800" t="str">
        <f>LEFT(O2800,SEARCH("/",O2800,1)-1)</f>
        <v>food</v>
      </c>
      <c r="R2800" t="str">
        <f>RIGHT(O2800,LEN(O2800)-SEARCH("/",O2800,1))</f>
        <v>food trucks</v>
      </c>
      <c r="S2800" s="17">
        <f>(((K2800/60)/60)/24)+DATE(1970,1,1)</f>
        <v>41863.734895833331</v>
      </c>
      <c r="T2800" s="15">
        <f>(((J2800/60)/60)/24)+DATE(1970,1,1)</f>
        <v>41894.734895833331</v>
      </c>
      <c r="U2800" t="b">
        <f>AND(L2800,N2800)</f>
        <v>0</v>
      </c>
    </row>
    <row r="2801" spans="1:21" ht="20" customHeight="1" x14ac:dyDescent="0.35">
      <c r="A2801" s="13">
        <f>F2801/E2801</f>
        <v>5.6666666666666664E-2</v>
      </c>
      <c r="B2801">
        <v>1168</v>
      </c>
      <c r="C2801" s="3" t="s">
        <v>1169</v>
      </c>
      <c r="D2801" s="3" t="s">
        <v>5278</v>
      </c>
      <c r="E2801" s="5">
        <v>18000</v>
      </c>
      <c r="F2801" s="5">
        <v>1020</v>
      </c>
      <c r="G2801" t="s">
        <v>8221</v>
      </c>
      <c r="H2801" t="s">
        <v>8224</v>
      </c>
      <c r="I2801" t="s">
        <v>8246</v>
      </c>
      <c r="J2801">
        <v>1474507065</v>
      </c>
      <c r="K2801">
        <v>1471915065</v>
      </c>
      <c r="L2801" t="b">
        <v>0</v>
      </c>
      <c r="M2801">
        <v>3</v>
      </c>
      <c r="N2801" t="b">
        <v>0</v>
      </c>
      <c r="O2801" t="s">
        <v>8284</v>
      </c>
      <c r="P2801" s="9">
        <f>IFERROR(F2801/M2801,"NULL")</f>
        <v>340</v>
      </c>
      <c r="Q2801" t="str">
        <f>LEFT(O2801,SEARCH("/",O2801,1)-1)</f>
        <v>food</v>
      </c>
      <c r="R2801" t="str">
        <f>RIGHT(O2801,LEN(O2801)-SEARCH("/",O2801,1))</f>
        <v>food trucks</v>
      </c>
      <c r="S2801" s="17">
        <f>(((K2801/60)/60)/24)+DATE(1970,1,1)</f>
        <v>42605.053993055553</v>
      </c>
      <c r="T2801" s="15">
        <f>(((J2801/60)/60)/24)+DATE(1970,1,1)</f>
        <v>42635.053993055553</v>
      </c>
      <c r="U2801" t="b">
        <f>AND(L2801,N2801)</f>
        <v>0</v>
      </c>
    </row>
    <row r="2802" spans="1:21" ht="20" customHeight="1" x14ac:dyDescent="0.35">
      <c r="A2802" s="13">
        <f>F2802/E2802</f>
        <v>1.6999999999999999E-3</v>
      </c>
      <c r="B2802">
        <v>1169</v>
      </c>
      <c r="C2802" s="3" t="s">
        <v>1170</v>
      </c>
      <c r="D2802" s="3" t="s">
        <v>5279</v>
      </c>
      <c r="E2802" s="5">
        <v>10000</v>
      </c>
      <c r="F2802" s="5">
        <v>17</v>
      </c>
      <c r="G2802" t="s">
        <v>8221</v>
      </c>
      <c r="H2802" t="s">
        <v>8224</v>
      </c>
      <c r="I2802" t="s">
        <v>8246</v>
      </c>
      <c r="J2802">
        <v>1424593763</v>
      </c>
      <c r="K2802">
        <v>1422001763</v>
      </c>
      <c r="L2802" t="b">
        <v>0</v>
      </c>
      <c r="M2802">
        <v>3</v>
      </c>
      <c r="N2802" t="b">
        <v>0</v>
      </c>
      <c r="O2802" t="s">
        <v>8284</v>
      </c>
      <c r="P2802" s="9">
        <f>IFERROR(F2802/M2802,"NULL")</f>
        <v>5.666666666666667</v>
      </c>
      <c r="Q2802" t="str">
        <f>LEFT(O2802,SEARCH("/",O2802,1)-1)</f>
        <v>food</v>
      </c>
      <c r="R2802" t="str">
        <f>RIGHT(O2802,LEN(O2802)-SEARCH("/",O2802,1))</f>
        <v>food trucks</v>
      </c>
      <c r="S2802" s="17">
        <f>(((K2802/60)/60)/24)+DATE(1970,1,1)</f>
        <v>42027.353738425925</v>
      </c>
      <c r="T2802" s="15">
        <f>(((J2802/60)/60)/24)+DATE(1970,1,1)</f>
        <v>42057.353738425925</v>
      </c>
      <c r="U2802" t="b">
        <f>AND(L2802,N2802)</f>
        <v>0</v>
      </c>
    </row>
    <row r="2803" spans="1:21" ht="20" customHeight="1" x14ac:dyDescent="0.35">
      <c r="A2803" s="13">
        <f>F2803/E2803</f>
        <v>4.0000000000000001E-3</v>
      </c>
      <c r="B2803">
        <v>1170</v>
      </c>
      <c r="C2803" s="3" t="s">
        <v>1171</v>
      </c>
      <c r="D2803" s="3" t="s">
        <v>5280</v>
      </c>
      <c r="E2803" s="5">
        <v>25000</v>
      </c>
      <c r="F2803" s="5">
        <v>100</v>
      </c>
      <c r="G2803" t="s">
        <v>8221</v>
      </c>
      <c r="H2803" t="s">
        <v>8225</v>
      </c>
      <c r="I2803" t="s">
        <v>8247</v>
      </c>
      <c r="J2803">
        <v>1433021171</v>
      </c>
      <c r="K2803">
        <v>1430429171</v>
      </c>
      <c r="L2803" t="b">
        <v>0</v>
      </c>
      <c r="M2803">
        <v>2</v>
      </c>
      <c r="N2803" t="b">
        <v>0</v>
      </c>
      <c r="O2803" t="s">
        <v>8284</v>
      </c>
      <c r="P2803" s="9">
        <f>IFERROR(F2803/M2803,"NULL")</f>
        <v>50</v>
      </c>
      <c r="Q2803" t="str">
        <f>LEFT(O2803,SEARCH("/",O2803,1)-1)</f>
        <v>food</v>
      </c>
      <c r="R2803" t="str">
        <f>RIGHT(O2803,LEN(O2803)-SEARCH("/",O2803,1))</f>
        <v>food trucks</v>
      </c>
      <c r="S2803" s="17">
        <f>(((K2803/60)/60)/24)+DATE(1970,1,1)</f>
        <v>42124.893182870372</v>
      </c>
      <c r="T2803" s="15">
        <f>(((J2803/60)/60)/24)+DATE(1970,1,1)</f>
        <v>42154.893182870372</v>
      </c>
      <c r="U2803" t="b">
        <f>AND(L2803,N2803)</f>
        <v>0</v>
      </c>
    </row>
    <row r="2804" spans="1:21" ht="20" customHeight="1" x14ac:dyDescent="0.35">
      <c r="A2804" s="13">
        <f>F2804/E2804</f>
        <v>1E-3</v>
      </c>
      <c r="B2804">
        <v>1171</v>
      </c>
      <c r="C2804" s="3" t="s">
        <v>1172</v>
      </c>
      <c r="D2804" s="3" t="s">
        <v>5281</v>
      </c>
      <c r="E2804" s="5">
        <v>25000</v>
      </c>
      <c r="F2804" s="5">
        <v>25</v>
      </c>
      <c r="G2804" t="s">
        <v>8221</v>
      </c>
      <c r="H2804" t="s">
        <v>8224</v>
      </c>
      <c r="I2804" t="s">
        <v>8246</v>
      </c>
      <c r="J2804">
        <v>1415909927</v>
      </c>
      <c r="K2804">
        <v>1414351127</v>
      </c>
      <c r="L2804" t="b">
        <v>0</v>
      </c>
      <c r="M2804">
        <v>1</v>
      </c>
      <c r="N2804" t="b">
        <v>0</v>
      </c>
      <c r="O2804" t="s">
        <v>8284</v>
      </c>
      <c r="P2804" s="9">
        <f>IFERROR(F2804/M2804,"NULL")</f>
        <v>25</v>
      </c>
      <c r="Q2804" t="str">
        <f>LEFT(O2804,SEARCH("/",O2804,1)-1)</f>
        <v>food</v>
      </c>
      <c r="R2804" t="str">
        <f>RIGHT(O2804,LEN(O2804)-SEARCH("/",O2804,1))</f>
        <v>food trucks</v>
      </c>
      <c r="S2804" s="17">
        <f>(((K2804/60)/60)/24)+DATE(1970,1,1)</f>
        <v>41938.804710648146</v>
      </c>
      <c r="T2804" s="15">
        <f>(((J2804/60)/60)/24)+DATE(1970,1,1)</f>
        <v>41956.846377314811</v>
      </c>
      <c r="U2804" t="b">
        <f>AND(L2804,N2804)</f>
        <v>0</v>
      </c>
    </row>
    <row r="2805" spans="1:21" ht="20" customHeight="1" x14ac:dyDescent="0.35">
      <c r="A2805" s="13">
        <f>F2805/E2805</f>
        <v>0</v>
      </c>
      <c r="B2805">
        <v>1172</v>
      </c>
      <c r="C2805" s="3" t="s">
        <v>1173</v>
      </c>
      <c r="D2805" s="3" t="s">
        <v>5282</v>
      </c>
      <c r="E2805" s="5">
        <v>9000</v>
      </c>
      <c r="F2805" s="5">
        <v>0</v>
      </c>
      <c r="G2805" t="s">
        <v>8221</v>
      </c>
      <c r="H2805" t="s">
        <v>8224</v>
      </c>
      <c r="I2805" t="s">
        <v>8246</v>
      </c>
      <c r="J2805">
        <v>1408551752</v>
      </c>
      <c r="K2805">
        <v>1405959752</v>
      </c>
      <c r="L2805" t="b">
        <v>0</v>
      </c>
      <c r="M2805">
        <v>0</v>
      </c>
      <c r="N2805" t="b">
        <v>0</v>
      </c>
      <c r="O2805" t="s">
        <v>8284</v>
      </c>
      <c r="P2805" s="9" t="str">
        <f>IFERROR(F2805/M2805,"NULL")</f>
        <v>NULL</v>
      </c>
      <c r="Q2805" t="str">
        <f>LEFT(O2805,SEARCH("/",O2805,1)-1)</f>
        <v>food</v>
      </c>
      <c r="R2805" t="str">
        <f>RIGHT(O2805,LEN(O2805)-SEARCH("/",O2805,1))</f>
        <v>food trucks</v>
      </c>
      <c r="S2805" s="17">
        <f>(((K2805/60)/60)/24)+DATE(1970,1,1)</f>
        <v>41841.682314814818</v>
      </c>
      <c r="T2805" s="15">
        <f>(((J2805/60)/60)/24)+DATE(1970,1,1)</f>
        <v>41871.682314814818</v>
      </c>
      <c r="U2805" t="b">
        <f>AND(L2805,N2805)</f>
        <v>0</v>
      </c>
    </row>
    <row r="2806" spans="1:21" ht="20" customHeight="1" x14ac:dyDescent="0.35">
      <c r="A2806" s="13">
        <f>F2806/E2806</f>
        <v>2.4000000000000001E-4</v>
      </c>
      <c r="B2806">
        <v>1173</v>
      </c>
      <c r="C2806" s="3" t="s">
        <v>1174</v>
      </c>
      <c r="D2806" s="3" t="s">
        <v>5283</v>
      </c>
      <c r="E2806" s="5">
        <v>125000</v>
      </c>
      <c r="F2806" s="5">
        <v>30</v>
      </c>
      <c r="G2806" t="s">
        <v>8221</v>
      </c>
      <c r="H2806" t="s">
        <v>8224</v>
      </c>
      <c r="I2806" t="s">
        <v>8246</v>
      </c>
      <c r="J2806">
        <v>1438576057</v>
      </c>
      <c r="K2806">
        <v>1435552057</v>
      </c>
      <c r="L2806" t="b">
        <v>0</v>
      </c>
      <c r="M2806">
        <v>1</v>
      </c>
      <c r="N2806" t="b">
        <v>0</v>
      </c>
      <c r="O2806" t="s">
        <v>8284</v>
      </c>
      <c r="P2806" s="9">
        <f>IFERROR(F2806/M2806,"NULL")</f>
        <v>30</v>
      </c>
      <c r="Q2806" t="str">
        <f>LEFT(O2806,SEARCH("/",O2806,1)-1)</f>
        <v>food</v>
      </c>
      <c r="R2806" t="str">
        <f>RIGHT(O2806,LEN(O2806)-SEARCH("/",O2806,1))</f>
        <v>food trucks</v>
      </c>
      <c r="S2806" s="17">
        <f>(((K2806/60)/60)/24)+DATE(1970,1,1)</f>
        <v>42184.185844907406</v>
      </c>
      <c r="T2806" s="15">
        <f>(((J2806/60)/60)/24)+DATE(1970,1,1)</f>
        <v>42219.185844907406</v>
      </c>
      <c r="U2806" t="b">
        <f>AND(L2806,N2806)</f>
        <v>0</v>
      </c>
    </row>
    <row r="2807" spans="1:21" ht="20" customHeight="1" x14ac:dyDescent="0.35">
      <c r="A2807" s="13">
        <f>F2807/E2807</f>
        <v>5.906666666666667E-2</v>
      </c>
      <c r="B2807">
        <v>1174</v>
      </c>
      <c r="C2807" s="3" t="s">
        <v>1175</v>
      </c>
      <c r="D2807" s="3" t="s">
        <v>5284</v>
      </c>
      <c r="E2807" s="5">
        <v>15000</v>
      </c>
      <c r="F2807" s="5">
        <v>886</v>
      </c>
      <c r="G2807" t="s">
        <v>8221</v>
      </c>
      <c r="H2807" t="s">
        <v>8224</v>
      </c>
      <c r="I2807" t="s">
        <v>8246</v>
      </c>
      <c r="J2807">
        <v>1462738327</v>
      </c>
      <c r="K2807">
        <v>1460146327</v>
      </c>
      <c r="L2807" t="b">
        <v>0</v>
      </c>
      <c r="M2807">
        <v>19</v>
      </c>
      <c r="N2807" t="b">
        <v>0</v>
      </c>
      <c r="O2807" t="s">
        <v>8284</v>
      </c>
      <c r="P2807" s="9">
        <f>IFERROR(F2807/M2807,"NULL")</f>
        <v>46.631578947368418</v>
      </c>
      <c r="Q2807" t="str">
        <f>LEFT(O2807,SEARCH("/",O2807,1)-1)</f>
        <v>food</v>
      </c>
      <c r="R2807" t="str">
        <f>RIGHT(O2807,LEN(O2807)-SEARCH("/",O2807,1))</f>
        <v>food trucks</v>
      </c>
      <c r="S2807" s="17">
        <f>(((K2807/60)/60)/24)+DATE(1970,1,1)</f>
        <v>42468.84174768519</v>
      </c>
      <c r="T2807" s="15">
        <f>(((J2807/60)/60)/24)+DATE(1970,1,1)</f>
        <v>42498.84174768519</v>
      </c>
      <c r="U2807" t="b">
        <f>AND(L2807,N2807)</f>
        <v>0</v>
      </c>
    </row>
    <row r="2808" spans="1:21" ht="20" customHeight="1" x14ac:dyDescent="0.35">
      <c r="A2808" s="13">
        <f>F2808/E2808</f>
        <v>2.9250000000000002E-2</v>
      </c>
      <c r="B2808">
        <v>1175</v>
      </c>
      <c r="C2808" s="3" t="s">
        <v>1176</v>
      </c>
      <c r="D2808" s="3" t="s">
        <v>5285</v>
      </c>
      <c r="E2808" s="5">
        <v>20000</v>
      </c>
      <c r="F2808" s="5">
        <v>585</v>
      </c>
      <c r="G2808" t="s">
        <v>8221</v>
      </c>
      <c r="H2808" t="s">
        <v>8224</v>
      </c>
      <c r="I2808" t="s">
        <v>8246</v>
      </c>
      <c r="J2808">
        <v>1436981339</v>
      </c>
      <c r="K2808">
        <v>1434389339</v>
      </c>
      <c r="L2808" t="b">
        <v>0</v>
      </c>
      <c r="M2808">
        <v>9</v>
      </c>
      <c r="N2808" t="b">
        <v>0</v>
      </c>
      <c r="O2808" t="s">
        <v>8284</v>
      </c>
      <c r="P2808" s="9">
        <f>IFERROR(F2808/M2808,"NULL")</f>
        <v>65</v>
      </c>
      <c r="Q2808" t="str">
        <f>LEFT(O2808,SEARCH("/",O2808,1)-1)</f>
        <v>food</v>
      </c>
      <c r="R2808" t="str">
        <f>RIGHT(O2808,LEN(O2808)-SEARCH("/",O2808,1))</f>
        <v>food trucks</v>
      </c>
      <c r="S2808" s="17">
        <f>(((K2808/60)/60)/24)+DATE(1970,1,1)</f>
        <v>42170.728460648148</v>
      </c>
      <c r="T2808" s="15">
        <f>(((J2808/60)/60)/24)+DATE(1970,1,1)</f>
        <v>42200.728460648148</v>
      </c>
      <c r="U2808" t="b">
        <f>AND(L2808,N2808)</f>
        <v>0</v>
      </c>
    </row>
    <row r="2809" spans="1:21" ht="20" customHeight="1" x14ac:dyDescent="0.35">
      <c r="A2809" s="13">
        <f>F2809/E2809</f>
        <v>5.7142857142857142E-5</v>
      </c>
      <c r="B2809">
        <v>1176</v>
      </c>
      <c r="C2809" s="3" t="s">
        <v>1177</v>
      </c>
      <c r="D2809" s="3" t="s">
        <v>5286</v>
      </c>
      <c r="E2809" s="5">
        <v>175000</v>
      </c>
      <c r="F2809" s="5">
        <v>10</v>
      </c>
      <c r="G2809" t="s">
        <v>8221</v>
      </c>
      <c r="H2809" t="s">
        <v>8226</v>
      </c>
      <c r="I2809" t="s">
        <v>8248</v>
      </c>
      <c r="J2809">
        <v>1488805200</v>
      </c>
      <c r="K2809">
        <v>1484094498</v>
      </c>
      <c r="L2809" t="b">
        <v>0</v>
      </c>
      <c r="M2809">
        <v>1</v>
      </c>
      <c r="N2809" t="b">
        <v>0</v>
      </c>
      <c r="O2809" t="s">
        <v>8284</v>
      </c>
      <c r="P2809" s="9">
        <f>IFERROR(F2809/M2809,"NULL")</f>
        <v>10</v>
      </c>
      <c r="Q2809" t="str">
        <f>LEFT(O2809,SEARCH("/",O2809,1)-1)</f>
        <v>food</v>
      </c>
      <c r="R2809" t="str">
        <f>RIGHT(O2809,LEN(O2809)-SEARCH("/",O2809,1))</f>
        <v>food trucks</v>
      </c>
      <c r="S2809" s="17">
        <f>(((K2809/60)/60)/24)+DATE(1970,1,1)</f>
        <v>42746.019652777773</v>
      </c>
      <c r="T2809" s="15">
        <f>(((J2809/60)/60)/24)+DATE(1970,1,1)</f>
        <v>42800.541666666672</v>
      </c>
      <c r="U2809" t="b">
        <f>AND(L2809,N2809)</f>
        <v>0</v>
      </c>
    </row>
    <row r="2810" spans="1:21" ht="20" customHeight="1" x14ac:dyDescent="0.35">
      <c r="A2810" s="13">
        <f>F2810/E2810</f>
        <v>0</v>
      </c>
      <c r="B2810">
        <v>1177</v>
      </c>
      <c r="C2810" s="3" t="s">
        <v>1178</v>
      </c>
      <c r="D2810" s="3" t="s">
        <v>5287</v>
      </c>
      <c r="E2810" s="5">
        <v>6000</v>
      </c>
      <c r="F2810" s="5">
        <v>0</v>
      </c>
      <c r="G2810" t="s">
        <v>8221</v>
      </c>
      <c r="H2810" t="s">
        <v>8225</v>
      </c>
      <c r="I2810" t="s">
        <v>8247</v>
      </c>
      <c r="J2810">
        <v>1413388296</v>
      </c>
      <c r="K2810">
        <v>1410796296</v>
      </c>
      <c r="L2810" t="b">
        <v>0</v>
      </c>
      <c r="M2810">
        <v>0</v>
      </c>
      <c r="N2810" t="b">
        <v>0</v>
      </c>
      <c r="O2810" t="s">
        <v>8284</v>
      </c>
      <c r="P2810" s="9" t="str">
        <f>IFERROR(F2810/M2810,"NULL")</f>
        <v>NULL</v>
      </c>
      <c r="Q2810" t="str">
        <f>LEFT(O2810,SEARCH("/",O2810,1)-1)</f>
        <v>food</v>
      </c>
      <c r="R2810" t="str">
        <f>RIGHT(O2810,LEN(O2810)-SEARCH("/",O2810,1))</f>
        <v>food trucks</v>
      </c>
      <c r="S2810" s="17">
        <f>(((K2810/60)/60)/24)+DATE(1970,1,1)</f>
        <v>41897.660833333335</v>
      </c>
      <c r="T2810" s="15">
        <f>(((J2810/60)/60)/24)+DATE(1970,1,1)</f>
        <v>41927.660833333335</v>
      </c>
      <c r="U2810" t="b">
        <f>AND(L2810,N2810)</f>
        <v>0</v>
      </c>
    </row>
    <row r="2811" spans="1:21" ht="20" customHeight="1" x14ac:dyDescent="0.35">
      <c r="A2811" s="13">
        <f>F2811/E2811</f>
        <v>6.666666666666667E-5</v>
      </c>
      <c r="B2811">
        <v>1178</v>
      </c>
      <c r="C2811" s="3" t="s">
        <v>1179</v>
      </c>
      <c r="D2811" s="3" t="s">
        <v>5288</v>
      </c>
      <c r="E2811" s="5">
        <v>75000</v>
      </c>
      <c r="F2811" s="5">
        <v>5</v>
      </c>
      <c r="G2811" t="s">
        <v>8221</v>
      </c>
      <c r="H2811" t="s">
        <v>8224</v>
      </c>
      <c r="I2811" t="s">
        <v>8246</v>
      </c>
      <c r="J2811">
        <v>1408225452</v>
      </c>
      <c r="K2811">
        <v>1405633452</v>
      </c>
      <c r="L2811" t="b">
        <v>0</v>
      </c>
      <c r="M2811">
        <v>1</v>
      </c>
      <c r="N2811" t="b">
        <v>0</v>
      </c>
      <c r="O2811" t="s">
        <v>8284</v>
      </c>
      <c r="P2811" s="9">
        <f>IFERROR(F2811/M2811,"NULL")</f>
        <v>5</v>
      </c>
      <c r="Q2811" t="str">
        <f>LEFT(O2811,SEARCH("/",O2811,1)-1)</f>
        <v>food</v>
      </c>
      <c r="R2811" t="str">
        <f>RIGHT(O2811,LEN(O2811)-SEARCH("/",O2811,1))</f>
        <v>food trucks</v>
      </c>
      <c r="S2811" s="17">
        <f>(((K2811/60)/60)/24)+DATE(1970,1,1)</f>
        <v>41837.905694444446</v>
      </c>
      <c r="T2811" s="15">
        <f>(((J2811/60)/60)/24)+DATE(1970,1,1)</f>
        <v>41867.905694444446</v>
      </c>
      <c r="U2811" t="b">
        <f>AND(L2811,N2811)</f>
        <v>0</v>
      </c>
    </row>
    <row r="2812" spans="1:21" ht="20" customHeight="1" x14ac:dyDescent="0.35">
      <c r="A2812" s="13">
        <f>F2812/E2812</f>
        <v>5.3333333333333337E-2</v>
      </c>
      <c r="B2812">
        <v>1179</v>
      </c>
      <c r="C2812" s="3" t="s">
        <v>1180</v>
      </c>
      <c r="D2812" s="3" t="s">
        <v>5289</v>
      </c>
      <c r="E2812" s="5">
        <v>60000</v>
      </c>
      <c r="F2812" s="5">
        <v>3200</v>
      </c>
      <c r="G2812" t="s">
        <v>8221</v>
      </c>
      <c r="H2812" t="s">
        <v>8229</v>
      </c>
      <c r="I2812" t="s">
        <v>8251</v>
      </c>
      <c r="J2812">
        <v>1446052627</v>
      </c>
      <c r="K2812">
        <v>1443460627</v>
      </c>
      <c r="L2812" t="b">
        <v>0</v>
      </c>
      <c r="M2812">
        <v>5</v>
      </c>
      <c r="N2812" t="b">
        <v>0</v>
      </c>
      <c r="O2812" t="s">
        <v>8284</v>
      </c>
      <c r="P2812" s="9">
        <f>IFERROR(F2812/M2812,"NULL")</f>
        <v>640</v>
      </c>
      <c r="Q2812" t="str">
        <f>LEFT(O2812,SEARCH("/",O2812,1)-1)</f>
        <v>food</v>
      </c>
      <c r="R2812" t="str">
        <f>RIGHT(O2812,LEN(O2812)-SEARCH("/",O2812,1))</f>
        <v>food trucks</v>
      </c>
      <c r="S2812" s="17">
        <f>(((K2812/60)/60)/24)+DATE(1970,1,1)</f>
        <v>42275.720219907409</v>
      </c>
      <c r="T2812" s="15">
        <f>(((J2812/60)/60)/24)+DATE(1970,1,1)</f>
        <v>42305.720219907409</v>
      </c>
      <c r="U2812" t="b">
        <f>AND(L2812,N2812)</f>
        <v>0</v>
      </c>
    </row>
    <row r="2813" spans="1:21" ht="20" customHeight="1" x14ac:dyDescent="0.35">
      <c r="A2813" s="13">
        <f>F2813/E2813</f>
        <v>0.11749999999999999</v>
      </c>
      <c r="B2813">
        <v>1180</v>
      </c>
      <c r="C2813" s="3" t="s">
        <v>1181</v>
      </c>
      <c r="D2813" s="3" t="s">
        <v>5290</v>
      </c>
      <c r="E2813" s="5">
        <v>50000</v>
      </c>
      <c r="F2813" s="5">
        <v>5875</v>
      </c>
      <c r="G2813" t="s">
        <v>8221</v>
      </c>
      <c r="H2813" t="s">
        <v>8224</v>
      </c>
      <c r="I2813" t="s">
        <v>8246</v>
      </c>
      <c r="J2813">
        <v>1403983314</v>
      </c>
      <c r="K2813">
        <v>1400786514</v>
      </c>
      <c r="L2813" t="b">
        <v>0</v>
      </c>
      <c r="M2813">
        <v>85</v>
      </c>
      <c r="N2813" t="b">
        <v>0</v>
      </c>
      <c r="O2813" t="s">
        <v>8284</v>
      </c>
      <c r="P2813" s="9">
        <f>IFERROR(F2813/M2813,"NULL")</f>
        <v>69.117647058823536</v>
      </c>
      <c r="Q2813" t="str">
        <f>LEFT(O2813,SEARCH("/",O2813,1)-1)</f>
        <v>food</v>
      </c>
      <c r="R2813" t="str">
        <f>RIGHT(O2813,LEN(O2813)-SEARCH("/",O2813,1))</f>
        <v>food trucks</v>
      </c>
      <c r="S2813" s="17">
        <f>(((K2813/60)/60)/24)+DATE(1970,1,1)</f>
        <v>41781.806875000002</v>
      </c>
      <c r="T2813" s="15">
        <f>(((J2813/60)/60)/24)+DATE(1970,1,1)</f>
        <v>41818.806875000002</v>
      </c>
      <c r="U2813" t="b">
        <f>AND(L2813,N2813)</f>
        <v>0</v>
      </c>
    </row>
    <row r="2814" spans="1:21" ht="20" customHeight="1" x14ac:dyDescent="0.35">
      <c r="A2814" s="13">
        <f>F2814/E2814</f>
        <v>8.0000000000000007E-5</v>
      </c>
      <c r="B2814">
        <v>1181</v>
      </c>
      <c r="C2814" s="3" t="s">
        <v>1182</v>
      </c>
      <c r="D2814" s="3" t="s">
        <v>5291</v>
      </c>
      <c r="E2814" s="5">
        <v>50000</v>
      </c>
      <c r="F2814" s="5">
        <v>4</v>
      </c>
      <c r="G2814" t="s">
        <v>8221</v>
      </c>
      <c r="H2814" t="s">
        <v>8224</v>
      </c>
      <c r="I2814" t="s">
        <v>8246</v>
      </c>
      <c r="J2814">
        <v>1425197321</v>
      </c>
      <c r="K2814">
        <v>1422605321</v>
      </c>
      <c r="L2814" t="b">
        <v>0</v>
      </c>
      <c r="M2814">
        <v>3</v>
      </c>
      <c r="N2814" t="b">
        <v>0</v>
      </c>
      <c r="O2814" t="s">
        <v>8284</v>
      </c>
      <c r="P2814" s="9">
        <f>IFERROR(F2814/M2814,"NULL")</f>
        <v>1.3333333333333333</v>
      </c>
      <c r="Q2814" t="str">
        <f>LEFT(O2814,SEARCH("/",O2814,1)-1)</f>
        <v>food</v>
      </c>
      <c r="R2814" t="str">
        <f>RIGHT(O2814,LEN(O2814)-SEARCH("/",O2814,1))</f>
        <v>food trucks</v>
      </c>
      <c r="S2814" s="17">
        <f>(((K2814/60)/60)/24)+DATE(1970,1,1)</f>
        <v>42034.339363425926</v>
      </c>
      <c r="T2814" s="15">
        <f>(((J2814/60)/60)/24)+DATE(1970,1,1)</f>
        <v>42064.339363425926</v>
      </c>
      <c r="U2814" t="b">
        <f>AND(L2814,N2814)</f>
        <v>0</v>
      </c>
    </row>
    <row r="2815" spans="1:21" ht="20" customHeight="1" x14ac:dyDescent="0.35">
      <c r="A2815" s="13">
        <f>F2815/E2815</f>
        <v>4.2000000000000003E-2</v>
      </c>
      <c r="B2815">
        <v>1182</v>
      </c>
      <c r="C2815" s="3" t="s">
        <v>1183</v>
      </c>
      <c r="D2815" s="3" t="s">
        <v>5292</v>
      </c>
      <c r="E2815" s="5">
        <v>1000</v>
      </c>
      <c r="F2815" s="5">
        <v>42</v>
      </c>
      <c r="G2815" t="s">
        <v>8221</v>
      </c>
      <c r="H2815" t="s">
        <v>8224</v>
      </c>
      <c r="I2815" t="s">
        <v>8246</v>
      </c>
      <c r="J2815">
        <v>1484239320</v>
      </c>
      <c r="K2815">
        <v>1482609088</v>
      </c>
      <c r="L2815" t="b">
        <v>0</v>
      </c>
      <c r="M2815">
        <v>4</v>
      </c>
      <c r="N2815" t="b">
        <v>0</v>
      </c>
      <c r="O2815" t="s">
        <v>8284</v>
      </c>
      <c r="P2815" s="9">
        <f>IFERROR(F2815/M2815,"NULL")</f>
        <v>10.5</v>
      </c>
      <c r="Q2815" t="str">
        <f>LEFT(O2815,SEARCH("/",O2815,1)-1)</f>
        <v>food</v>
      </c>
      <c r="R2815" t="str">
        <f>RIGHT(O2815,LEN(O2815)-SEARCH("/",O2815,1))</f>
        <v>food trucks</v>
      </c>
      <c r="S2815" s="17">
        <f>(((K2815/60)/60)/24)+DATE(1970,1,1)</f>
        <v>42728.827407407407</v>
      </c>
      <c r="T2815" s="15">
        <f>(((J2815/60)/60)/24)+DATE(1970,1,1)</f>
        <v>42747.695833333331</v>
      </c>
      <c r="U2815" t="b">
        <f>AND(L2815,N2815)</f>
        <v>0</v>
      </c>
    </row>
    <row r="2816" spans="1:21" ht="20" customHeight="1" x14ac:dyDescent="0.35">
      <c r="A2816" s="13">
        <f>F2816/E2816</f>
        <v>0.04</v>
      </c>
      <c r="B2816">
        <v>1183</v>
      </c>
      <c r="C2816" s="3" t="s">
        <v>1184</v>
      </c>
      <c r="D2816" s="3" t="s">
        <v>5293</v>
      </c>
      <c r="E2816" s="5">
        <v>2500</v>
      </c>
      <c r="F2816" s="5">
        <v>100</v>
      </c>
      <c r="G2816" t="s">
        <v>8221</v>
      </c>
      <c r="H2816" t="s">
        <v>8224</v>
      </c>
      <c r="I2816" t="s">
        <v>8246</v>
      </c>
      <c r="J2816">
        <v>1478059140</v>
      </c>
      <c r="K2816">
        <v>1476391223</v>
      </c>
      <c r="L2816" t="b">
        <v>0</v>
      </c>
      <c r="M2816">
        <v>3</v>
      </c>
      <c r="N2816" t="b">
        <v>0</v>
      </c>
      <c r="O2816" t="s">
        <v>8284</v>
      </c>
      <c r="P2816" s="9">
        <f>IFERROR(F2816/M2816,"NULL")</f>
        <v>33.333333333333336</v>
      </c>
      <c r="Q2816" t="str">
        <f>LEFT(O2816,SEARCH("/",O2816,1)-1)</f>
        <v>food</v>
      </c>
      <c r="R2816" t="str">
        <f>RIGHT(O2816,LEN(O2816)-SEARCH("/",O2816,1))</f>
        <v>food trucks</v>
      </c>
      <c r="S2816" s="17">
        <f>(((K2816/60)/60)/24)+DATE(1970,1,1)</f>
        <v>42656.86137731481</v>
      </c>
      <c r="T2816" s="15">
        <f>(((J2816/60)/60)/24)+DATE(1970,1,1)</f>
        <v>42676.165972222225</v>
      </c>
      <c r="U2816" t="b">
        <f>AND(L2816,N2816)</f>
        <v>0</v>
      </c>
    </row>
    <row r="2817" spans="1:21" ht="20" customHeight="1" x14ac:dyDescent="0.35">
      <c r="A2817" s="13">
        <f>F2817/E2817</f>
        <v>1.6620689655172414E-2</v>
      </c>
      <c r="B2817">
        <v>1404</v>
      </c>
      <c r="C2817" s="3" t="s">
        <v>1405</v>
      </c>
      <c r="D2817" s="3" t="s">
        <v>5514</v>
      </c>
      <c r="E2817" s="5">
        <v>14500</v>
      </c>
      <c r="F2817" s="5">
        <v>241</v>
      </c>
      <c r="G2817" t="s">
        <v>8221</v>
      </c>
      <c r="H2817" t="s">
        <v>8225</v>
      </c>
      <c r="I2817" t="s">
        <v>8247</v>
      </c>
      <c r="J2817">
        <v>1424607285</v>
      </c>
      <c r="K2817">
        <v>1422447285</v>
      </c>
      <c r="L2817" t="b">
        <v>1</v>
      </c>
      <c r="M2817">
        <v>5</v>
      </c>
      <c r="N2817" t="b">
        <v>0</v>
      </c>
      <c r="O2817" t="s">
        <v>8287</v>
      </c>
      <c r="P2817" s="9">
        <f>IFERROR(F2817/M2817,"NULL")</f>
        <v>48.2</v>
      </c>
      <c r="Q2817" t="str">
        <f>LEFT(O2817,SEARCH("/",O2817,1)-1)</f>
        <v>publishing</v>
      </c>
      <c r="R2817" t="str">
        <f>RIGHT(O2817,LEN(O2817)-SEARCH("/",O2817,1))</f>
        <v>translations</v>
      </c>
      <c r="S2817" s="17">
        <f>(((K2817/60)/60)/24)+DATE(1970,1,1)</f>
        <v>42032.510243055556</v>
      </c>
      <c r="T2817" s="15">
        <f>(((J2817/60)/60)/24)+DATE(1970,1,1)</f>
        <v>42057.510243055556</v>
      </c>
      <c r="U2817" t="b">
        <f>AND(L2817,N2817)</f>
        <v>0</v>
      </c>
    </row>
    <row r="2818" spans="1:21" ht="20" customHeight="1" x14ac:dyDescent="0.35">
      <c r="A2818" s="13">
        <f>F2818/E2818</f>
        <v>4.1999999999999997E-3</v>
      </c>
      <c r="B2818">
        <v>1405</v>
      </c>
      <c r="C2818" s="3" t="s">
        <v>1406</v>
      </c>
      <c r="D2818" s="3" t="s">
        <v>5515</v>
      </c>
      <c r="E2818" s="5">
        <v>25000</v>
      </c>
      <c r="F2818" s="5">
        <v>105</v>
      </c>
      <c r="G2818" t="s">
        <v>8221</v>
      </c>
      <c r="H2818" t="s">
        <v>8224</v>
      </c>
      <c r="I2818" t="s">
        <v>8246</v>
      </c>
      <c r="J2818">
        <v>1417195201</v>
      </c>
      <c r="K2818">
        <v>1414599601</v>
      </c>
      <c r="L2818" t="b">
        <v>1</v>
      </c>
      <c r="M2818">
        <v>17</v>
      </c>
      <c r="N2818" t="b">
        <v>0</v>
      </c>
      <c r="O2818" t="s">
        <v>8287</v>
      </c>
      <c r="P2818" s="9">
        <f>IFERROR(F2818/M2818,"NULL")</f>
        <v>6.1764705882352944</v>
      </c>
      <c r="Q2818" t="str">
        <f>LEFT(O2818,SEARCH("/",O2818,1)-1)</f>
        <v>publishing</v>
      </c>
      <c r="R2818" t="str">
        <f>RIGHT(O2818,LEN(O2818)-SEARCH("/",O2818,1))</f>
        <v>translations</v>
      </c>
      <c r="S2818" s="17">
        <f>(((K2818/60)/60)/24)+DATE(1970,1,1)</f>
        <v>41941.680567129632</v>
      </c>
      <c r="T2818" s="15">
        <f>(((J2818/60)/60)/24)+DATE(1970,1,1)</f>
        <v>41971.722233796296</v>
      </c>
      <c r="U2818" t="b">
        <f>AND(L2818,N2818)</f>
        <v>0</v>
      </c>
    </row>
    <row r="2819" spans="1:21" ht="20" customHeight="1" x14ac:dyDescent="0.35">
      <c r="A2819" s="13">
        <f>F2819/E2819</f>
        <v>1.25E-3</v>
      </c>
      <c r="B2819">
        <v>1406</v>
      </c>
      <c r="C2819" s="3" t="s">
        <v>1407</v>
      </c>
      <c r="D2819" s="3" t="s">
        <v>5516</v>
      </c>
      <c r="E2819" s="5">
        <v>12000</v>
      </c>
      <c r="F2819" s="5">
        <v>15</v>
      </c>
      <c r="G2819" t="s">
        <v>8221</v>
      </c>
      <c r="H2819" t="s">
        <v>8237</v>
      </c>
      <c r="I2819" t="s">
        <v>8249</v>
      </c>
      <c r="J2819">
        <v>1449914400</v>
      </c>
      <c r="K2819">
        <v>1445336607</v>
      </c>
      <c r="L2819" t="b">
        <v>0</v>
      </c>
      <c r="M2819">
        <v>3</v>
      </c>
      <c r="N2819" t="b">
        <v>0</v>
      </c>
      <c r="O2819" t="s">
        <v>8287</v>
      </c>
      <c r="P2819" s="9">
        <f>IFERROR(F2819/M2819,"NULL")</f>
        <v>5</v>
      </c>
      <c r="Q2819" t="str">
        <f>LEFT(O2819,SEARCH("/",O2819,1)-1)</f>
        <v>publishing</v>
      </c>
      <c r="R2819" t="str">
        <f>RIGHT(O2819,LEN(O2819)-SEARCH("/",O2819,1))</f>
        <v>translations</v>
      </c>
      <c r="S2819" s="17">
        <f>(((K2819/60)/60)/24)+DATE(1970,1,1)</f>
        <v>42297.432951388888</v>
      </c>
      <c r="T2819" s="15">
        <f>(((J2819/60)/60)/24)+DATE(1970,1,1)</f>
        <v>42350.416666666672</v>
      </c>
      <c r="U2819" t="b">
        <f>AND(L2819,N2819)</f>
        <v>0</v>
      </c>
    </row>
    <row r="2820" spans="1:21" ht="20" customHeight="1" x14ac:dyDescent="0.35">
      <c r="A2820" s="13">
        <f>F2820/E2820</f>
        <v>5.0000000000000001E-3</v>
      </c>
      <c r="B2820">
        <v>1407</v>
      </c>
      <c r="C2820" s="3" t="s">
        <v>1408</v>
      </c>
      <c r="D2820" s="3" t="s">
        <v>5517</v>
      </c>
      <c r="E2820" s="5">
        <v>3000</v>
      </c>
      <c r="F2820" s="5">
        <v>15</v>
      </c>
      <c r="G2820" t="s">
        <v>8221</v>
      </c>
      <c r="H2820" t="s">
        <v>8224</v>
      </c>
      <c r="I2820" t="s">
        <v>8246</v>
      </c>
      <c r="J2820">
        <v>1407847978</v>
      </c>
      <c r="K2820">
        <v>1405687978</v>
      </c>
      <c r="L2820" t="b">
        <v>0</v>
      </c>
      <c r="M2820">
        <v>2</v>
      </c>
      <c r="N2820" t="b">
        <v>0</v>
      </c>
      <c r="O2820" t="s">
        <v>8287</v>
      </c>
      <c r="P2820" s="9">
        <f>IFERROR(F2820/M2820,"NULL")</f>
        <v>7.5</v>
      </c>
      <c r="Q2820" t="str">
        <f>LEFT(O2820,SEARCH("/",O2820,1)-1)</f>
        <v>publishing</v>
      </c>
      <c r="R2820" t="str">
        <f>RIGHT(O2820,LEN(O2820)-SEARCH("/",O2820,1))</f>
        <v>translations</v>
      </c>
      <c r="S2820" s="17">
        <f>(((K2820/60)/60)/24)+DATE(1970,1,1)</f>
        <v>41838.536782407406</v>
      </c>
      <c r="T2820" s="15">
        <f>(((J2820/60)/60)/24)+DATE(1970,1,1)</f>
        <v>41863.536782407406</v>
      </c>
      <c r="U2820" t="b">
        <f>AND(L2820,N2820)</f>
        <v>0</v>
      </c>
    </row>
    <row r="2821" spans="1:21" ht="20" customHeight="1" x14ac:dyDescent="0.35">
      <c r="A2821" s="13">
        <f>F2821/E2821</f>
        <v>7.1999999999999995E-2</v>
      </c>
      <c r="B2821">
        <v>1408</v>
      </c>
      <c r="C2821" s="3" t="s">
        <v>1409</v>
      </c>
      <c r="D2821" s="3" t="s">
        <v>5518</v>
      </c>
      <c r="E2821" s="5">
        <v>1000</v>
      </c>
      <c r="F2821" s="5">
        <v>72</v>
      </c>
      <c r="G2821" t="s">
        <v>8221</v>
      </c>
      <c r="H2821" t="s">
        <v>8225</v>
      </c>
      <c r="I2821" t="s">
        <v>8247</v>
      </c>
      <c r="J2821">
        <v>1447451756</v>
      </c>
      <c r="K2821">
        <v>1444856156</v>
      </c>
      <c r="L2821" t="b">
        <v>0</v>
      </c>
      <c r="M2821">
        <v>6</v>
      </c>
      <c r="N2821" t="b">
        <v>0</v>
      </c>
      <c r="O2821" t="s">
        <v>8287</v>
      </c>
      <c r="P2821" s="9">
        <f>IFERROR(F2821/M2821,"NULL")</f>
        <v>12</v>
      </c>
      <c r="Q2821" t="str">
        <f>LEFT(O2821,SEARCH("/",O2821,1)-1)</f>
        <v>publishing</v>
      </c>
      <c r="R2821" t="str">
        <f>RIGHT(O2821,LEN(O2821)-SEARCH("/",O2821,1))</f>
        <v>translations</v>
      </c>
      <c r="S2821" s="17">
        <f>(((K2821/60)/60)/24)+DATE(1970,1,1)</f>
        <v>42291.872175925921</v>
      </c>
      <c r="T2821" s="15">
        <f>(((J2821/60)/60)/24)+DATE(1970,1,1)</f>
        <v>42321.913842592592</v>
      </c>
      <c r="U2821" t="b">
        <f>AND(L2821,N2821)</f>
        <v>0</v>
      </c>
    </row>
    <row r="2822" spans="1:21" ht="20" customHeight="1" x14ac:dyDescent="0.35">
      <c r="A2822" s="13">
        <f>F2822/E2822</f>
        <v>0</v>
      </c>
      <c r="B2822">
        <v>1409</v>
      </c>
      <c r="C2822" s="3" t="s">
        <v>1410</v>
      </c>
      <c r="D2822" s="3" t="s">
        <v>5519</v>
      </c>
      <c r="E2822" s="5">
        <v>4000</v>
      </c>
      <c r="F2822" s="5">
        <v>0</v>
      </c>
      <c r="G2822" t="s">
        <v>8221</v>
      </c>
      <c r="H2822" t="s">
        <v>8224</v>
      </c>
      <c r="I2822" t="s">
        <v>8246</v>
      </c>
      <c r="J2822">
        <v>1420085535</v>
      </c>
      <c r="K2822">
        <v>1414897935</v>
      </c>
      <c r="L2822" t="b">
        <v>0</v>
      </c>
      <c r="M2822">
        <v>0</v>
      </c>
      <c r="N2822" t="b">
        <v>0</v>
      </c>
      <c r="O2822" t="s">
        <v>8287</v>
      </c>
      <c r="P2822" s="9" t="str">
        <f>IFERROR(F2822/M2822,"NULL")</f>
        <v>NULL</v>
      </c>
      <c r="Q2822" t="str">
        <f>LEFT(O2822,SEARCH("/",O2822,1)-1)</f>
        <v>publishing</v>
      </c>
      <c r="R2822" t="str">
        <f>RIGHT(O2822,LEN(O2822)-SEARCH("/",O2822,1))</f>
        <v>translations</v>
      </c>
      <c r="S2822" s="17">
        <f>(((K2822/60)/60)/24)+DATE(1970,1,1)</f>
        <v>41945.133506944447</v>
      </c>
      <c r="T2822" s="15">
        <f>(((J2822/60)/60)/24)+DATE(1970,1,1)</f>
        <v>42005.175173611111</v>
      </c>
      <c r="U2822" t="b">
        <f>AND(L2822,N2822)</f>
        <v>0</v>
      </c>
    </row>
    <row r="2823" spans="1:21" ht="20" customHeight="1" x14ac:dyDescent="0.35">
      <c r="A2823" s="13">
        <f>F2823/E2823</f>
        <v>1.6666666666666666E-4</v>
      </c>
      <c r="B2823">
        <v>1410</v>
      </c>
      <c r="C2823" s="3" t="s">
        <v>1411</v>
      </c>
      <c r="D2823" s="3" t="s">
        <v>5520</v>
      </c>
      <c r="E2823" s="5">
        <v>6000</v>
      </c>
      <c r="F2823" s="5">
        <v>1</v>
      </c>
      <c r="G2823" t="s">
        <v>8221</v>
      </c>
      <c r="H2823" t="s">
        <v>8237</v>
      </c>
      <c r="I2823" t="s">
        <v>8249</v>
      </c>
      <c r="J2823">
        <v>1464939520</v>
      </c>
      <c r="K2823">
        <v>1461051520</v>
      </c>
      <c r="L2823" t="b">
        <v>0</v>
      </c>
      <c r="M2823">
        <v>1</v>
      </c>
      <c r="N2823" t="b">
        <v>0</v>
      </c>
      <c r="O2823" t="s">
        <v>8287</v>
      </c>
      <c r="P2823" s="9">
        <f>IFERROR(F2823/M2823,"NULL")</f>
        <v>1</v>
      </c>
      <c r="Q2823" t="str">
        <f>LEFT(O2823,SEARCH("/",O2823,1)-1)</f>
        <v>publishing</v>
      </c>
      <c r="R2823" t="str">
        <f>RIGHT(O2823,LEN(O2823)-SEARCH("/",O2823,1))</f>
        <v>translations</v>
      </c>
      <c r="S2823" s="17">
        <f>(((K2823/60)/60)/24)+DATE(1970,1,1)</f>
        <v>42479.318518518514</v>
      </c>
      <c r="T2823" s="15">
        <f>(((J2823/60)/60)/24)+DATE(1970,1,1)</f>
        <v>42524.318518518514</v>
      </c>
      <c r="U2823" t="b">
        <f>AND(L2823,N2823)</f>
        <v>0</v>
      </c>
    </row>
    <row r="2824" spans="1:21" ht="20" customHeight="1" x14ac:dyDescent="0.35">
      <c r="A2824" s="13">
        <f>F2824/E2824</f>
        <v>2.3333333333333335E-3</v>
      </c>
      <c r="B2824">
        <v>1411</v>
      </c>
      <c r="C2824" s="3" t="s">
        <v>1412</v>
      </c>
      <c r="D2824" s="3" t="s">
        <v>5521</v>
      </c>
      <c r="E2824" s="5">
        <v>3000</v>
      </c>
      <c r="F2824" s="5">
        <v>7</v>
      </c>
      <c r="G2824" t="s">
        <v>8221</v>
      </c>
      <c r="H2824" t="s">
        <v>8225</v>
      </c>
      <c r="I2824" t="s">
        <v>8247</v>
      </c>
      <c r="J2824">
        <v>1423185900</v>
      </c>
      <c r="K2824">
        <v>1420766700</v>
      </c>
      <c r="L2824" t="b">
        <v>0</v>
      </c>
      <c r="M2824">
        <v>3</v>
      </c>
      <c r="N2824" t="b">
        <v>0</v>
      </c>
      <c r="O2824" t="s">
        <v>8287</v>
      </c>
      <c r="P2824" s="9">
        <f>IFERROR(F2824/M2824,"NULL")</f>
        <v>2.3333333333333335</v>
      </c>
      <c r="Q2824" t="str">
        <f>LEFT(O2824,SEARCH("/",O2824,1)-1)</f>
        <v>publishing</v>
      </c>
      <c r="R2824" t="str">
        <f>RIGHT(O2824,LEN(O2824)-SEARCH("/",O2824,1))</f>
        <v>translations</v>
      </c>
      <c r="S2824" s="17">
        <f>(((K2824/60)/60)/24)+DATE(1970,1,1)</f>
        <v>42013.059027777781</v>
      </c>
      <c r="T2824" s="15">
        <f>(((J2824/60)/60)/24)+DATE(1970,1,1)</f>
        <v>42041.059027777781</v>
      </c>
      <c r="U2824" t="b">
        <f>AND(L2824,N2824)</f>
        <v>0</v>
      </c>
    </row>
    <row r="2825" spans="1:21" ht="20" customHeight="1" x14ac:dyDescent="0.35">
      <c r="A2825" s="13">
        <f>F2825/E2825</f>
        <v>4.5714285714285714E-2</v>
      </c>
      <c r="B2825">
        <v>1412</v>
      </c>
      <c r="C2825" s="3" t="s">
        <v>1413</v>
      </c>
      <c r="D2825" s="3" t="s">
        <v>5522</v>
      </c>
      <c r="E2825" s="5">
        <v>7000</v>
      </c>
      <c r="F2825" s="5">
        <v>320</v>
      </c>
      <c r="G2825" t="s">
        <v>8221</v>
      </c>
      <c r="H2825" t="s">
        <v>8224</v>
      </c>
      <c r="I2825" t="s">
        <v>8246</v>
      </c>
      <c r="J2825">
        <v>1417656699</v>
      </c>
      <c r="K2825">
        <v>1415064699</v>
      </c>
      <c r="L2825" t="b">
        <v>0</v>
      </c>
      <c r="M2825">
        <v>13</v>
      </c>
      <c r="N2825" t="b">
        <v>0</v>
      </c>
      <c r="O2825" t="s">
        <v>8287</v>
      </c>
      <c r="P2825" s="9">
        <f>IFERROR(F2825/M2825,"NULL")</f>
        <v>24.615384615384617</v>
      </c>
      <c r="Q2825" t="str">
        <f>LEFT(O2825,SEARCH("/",O2825,1)-1)</f>
        <v>publishing</v>
      </c>
      <c r="R2825" t="str">
        <f>RIGHT(O2825,LEN(O2825)-SEARCH("/",O2825,1))</f>
        <v>translations</v>
      </c>
      <c r="S2825" s="17">
        <f>(((K2825/60)/60)/24)+DATE(1970,1,1)</f>
        <v>41947.063645833332</v>
      </c>
      <c r="T2825" s="15">
        <f>(((J2825/60)/60)/24)+DATE(1970,1,1)</f>
        <v>41977.063645833332</v>
      </c>
      <c r="U2825" t="b">
        <f>AND(L2825,N2825)</f>
        <v>0</v>
      </c>
    </row>
    <row r="2826" spans="1:21" ht="20" customHeight="1" x14ac:dyDescent="0.35">
      <c r="A2826" s="13">
        <f>F2826/E2826</f>
        <v>0.05</v>
      </c>
      <c r="B2826">
        <v>1413</v>
      </c>
      <c r="C2826" s="3" t="s">
        <v>1414</v>
      </c>
      <c r="D2826" s="3" t="s">
        <v>5523</v>
      </c>
      <c r="E2826" s="5">
        <v>2000</v>
      </c>
      <c r="F2826" s="5">
        <v>100</v>
      </c>
      <c r="G2826" t="s">
        <v>8221</v>
      </c>
      <c r="H2826" t="s">
        <v>8237</v>
      </c>
      <c r="I2826" t="s">
        <v>8249</v>
      </c>
      <c r="J2826">
        <v>1455964170</v>
      </c>
      <c r="K2826">
        <v>1450780170</v>
      </c>
      <c r="L2826" t="b">
        <v>0</v>
      </c>
      <c r="M2826">
        <v>1</v>
      </c>
      <c r="N2826" t="b">
        <v>0</v>
      </c>
      <c r="O2826" t="s">
        <v>8287</v>
      </c>
      <c r="P2826" s="9">
        <f>IFERROR(F2826/M2826,"NULL")</f>
        <v>100</v>
      </c>
      <c r="Q2826" t="str">
        <f>LEFT(O2826,SEARCH("/",O2826,1)-1)</f>
        <v>publishing</v>
      </c>
      <c r="R2826" t="str">
        <f>RIGHT(O2826,LEN(O2826)-SEARCH("/",O2826,1))</f>
        <v>translations</v>
      </c>
      <c r="S2826" s="17">
        <f>(((K2826/60)/60)/24)+DATE(1970,1,1)</f>
        <v>42360.437152777777</v>
      </c>
      <c r="T2826" s="15">
        <f>(((J2826/60)/60)/24)+DATE(1970,1,1)</f>
        <v>42420.437152777777</v>
      </c>
      <c r="U2826" t="b">
        <f>AND(L2826,N2826)</f>
        <v>0</v>
      </c>
    </row>
    <row r="2827" spans="1:21" ht="20" customHeight="1" x14ac:dyDescent="0.35">
      <c r="A2827" s="13">
        <f>F2827/E2827</f>
        <v>2E-3</v>
      </c>
      <c r="B2827">
        <v>1414</v>
      </c>
      <c r="C2827" s="3" t="s">
        <v>1415</v>
      </c>
      <c r="D2827" s="3" t="s">
        <v>5524</v>
      </c>
      <c r="E2827" s="5">
        <v>500</v>
      </c>
      <c r="F2827" s="5">
        <v>1</v>
      </c>
      <c r="G2827" t="s">
        <v>8221</v>
      </c>
      <c r="H2827" t="s">
        <v>8224</v>
      </c>
      <c r="I2827" t="s">
        <v>8246</v>
      </c>
      <c r="J2827">
        <v>1483423467</v>
      </c>
      <c r="K2827">
        <v>1480831467</v>
      </c>
      <c r="L2827" t="b">
        <v>0</v>
      </c>
      <c r="M2827">
        <v>1</v>
      </c>
      <c r="N2827" t="b">
        <v>0</v>
      </c>
      <c r="O2827" t="s">
        <v>8287</v>
      </c>
      <c r="P2827" s="9">
        <f>IFERROR(F2827/M2827,"NULL")</f>
        <v>1</v>
      </c>
      <c r="Q2827" t="str">
        <f>LEFT(O2827,SEARCH("/",O2827,1)-1)</f>
        <v>publishing</v>
      </c>
      <c r="R2827" t="str">
        <f>RIGHT(O2827,LEN(O2827)-SEARCH("/",O2827,1))</f>
        <v>translations</v>
      </c>
      <c r="S2827" s="17">
        <f>(((K2827/60)/60)/24)+DATE(1970,1,1)</f>
        <v>42708.25309027778</v>
      </c>
      <c r="T2827" s="15">
        <f>(((J2827/60)/60)/24)+DATE(1970,1,1)</f>
        <v>42738.25309027778</v>
      </c>
      <c r="U2827" t="b">
        <f>AND(L2827,N2827)</f>
        <v>0</v>
      </c>
    </row>
    <row r="2828" spans="1:21" ht="20" customHeight="1" x14ac:dyDescent="0.35">
      <c r="A2828" s="13">
        <f>F2828/E2828</f>
        <v>0.18181818181818182</v>
      </c>
      <c r="B2828">
        <v>1415</v>
      </c>
      <c r="C2828" s="3" t="s">
        <v>1416</v>
      </c>
      <c r="D2828" s="3" t="s">
        <v>5525</v>
      </c>
      <c r="E2828" s="5">
        <v>4400</v>
      </c>
      <c r="F2828" s="5">
        <v>800</v>
      </c>
      <c r="G2828" t="s">
        <v>8221</v>
      </c>
      <c r="H2828" t="s">
        <v>8224</v>
      </c>
      <c r="I2828" t="s">
        <v>8246</v>
      </c>
      <c r="J2828">
        <v>1439741591</v>
      </c>
      <c r="K2828">
        <v>1436285591</v>
      </c>
      <c r="L2828" t="b">
        <v>0</v>
      </c>
      <c r="M2828">
        <v>9</v>
      </c>
      <c r="N2828" t="b">
        <v>0</v>
      </c>
      <c r="O2828" t="s">
        <v>8287</v>
      </c>
      <c r="P2828" s="9">
        <f>IFERROR(F2828/M2828,"NULL")</f>
        <v>88.888888888888886</v>
      </c>
      <c r="Q2828" t="str">
        <f>LEFT(O2828,SEARCH("/",O2828,1)-1)</f>
        <v>publishing</v>
      </c>
      <c r="R2828" t="str">
        <f>RIGHT(O2828,LEN(O2828)-SEARCH("/",O2828,1))</f>
        <v>translations</v>
      </c>
      <c r="S2828" s="17">
        <f>(((K2828/60)/60)/24)+DATE(1970,1,1)</f>
        <v>42192.675821759258</v>
      </c>
      <c r="T2828" s="15">
        <f>(((J2828/60)/60)/24)+DATE(1970,1,1)</f>
        <v>42232.675821759258</v>
      </c>
      <c r="U2828" t="b">
        <f>AND(L2828,N2828)</f>
        <v>0</v>
      </c>
    </row>
    <row r="2829" spans="1:21" ht="20" customHeight="1" x14ac:dyDescent="0.35">
      <c r="A2829" s="13">
        <f>F2829/E2829</f>
        <v>0</v>
      </c>
      <c r="B2829">
        <v>1416</v>
      </c>
      <c r="C2829" s="3" t="s">
        <v>1417</v>
      </c>
      <c r="D2829" s="3" t="s">
        <v>5526</v>
      </c>
      <c r="E2829" s="5">
        <v>50000</v>
      </c>
      <c r="F2829" s="5">
        <v>0</v>
      </c>
      <c r="G2829" t="s">
        <v>8221</v>
      </c>
      <c r="H2829" t="s">
        <v>8224</v>
      </c>
      <c r="I2829" t="s">
        <v>8246</v>
      </c>
      <c r="J2829">
        <v>1448147619</v>
      </c>
      <c r="K2829">
        <v>1445552019</v>
      </c>
      <c r="L2829" t="b">
        <v>0</v>
      </c>
      <c r="M2829">
        <v>0</v>
      </c>
      <c r="N2829" t="b">
        <v>0</v>
      </c>
      <c r="O2829" t="s">
        <v>8287</v>
      </c>
      <c r="P2829" s="9" t="str">
        <f>IFERROR(F2829/M2829,"NULL")</f>
        <v>NULL</v>
      </c>
      <c r="Q2829" t="str">
        <f>LEFT(O2829,SEARCH("/",O2829,1)-1)</f>
        <v>publishing</v>
      </c>
      <c r="R2829" t="str">
        <f>RIGHT(O2829,LEN(O2829)-SEARCH("/",O2829,1))</f>
        <v>translations</v>
      </c>
      <c r="S2829" s="17">
        <f>(((K2829/60)/60)/24)+DATE(1970,1,1)</f>
        <v>42299.926145833335</v>
      </c>
      <c r="T2829" s="15">
        <f>(((J2829/60)/60)/24)+DATE(1970,1,1)</f>
        <v>42329.967812499999</v>
      </c>
      <c r="U2829" t="b">
        <f>AND(L2829,N2829)</f>
        <v>0</v>
      </c>
    </row>
    <row r="2830" spans="1:21" ht="20" customHeight="1" x14ac:dyDescent="0.35">
      <c r="A2830" s="13">
        <f>F2830/E2830</f>
        <v>1.2222222222222223E-2</v>
      </c>
      <c r="B2830">
        <v>1417</v>
      </c>
      <c r="C2830" s="3" t="s">
        <v>1418</v>
      </c>
      <c r="D2830" s="3" t="s">
        <v>5527</v>
      </c>
      <c r="E2830" s="5">
        <v>4500</v>
      </c>
      <c r="F2830" s="5">
        <v>55</v>
      </c>
      <c r="G2830" t="s">
        <v>8221</v>
      </c>
      <c r="H2830" t="s">
        <v>8224</v>
      </c>
      <c r="I2830" t="s">
        <v>8246</v>
      </c>
      <c r="J2830">
        <v>1442315460</v>
      </c>
      <c r="K2830">
        <v>1439696174</v>
      </c>
      <c r="L2830" t="b">
        <v>0</v>
      </c>
      <c r="M2830">
        <v>2</v>
      </c>
      <c r="N2830" t="b">
        <v>0</v>
      </c>
      <c r="O2830" t="s">
        <v>8287</v>
      </c>
      <c r="P2830" s="9">
        <f>IFERROR(F2830/M2830,"NULL")</f>
        <v>27.5</v>
      </c>
      <c r="Q2830" t="str">
        <f>LEFT(O2830,SEARCH("/",O2830,1)-1)</f>
        <v>publishing</v>
      </c>
      <c r="R2830" t="str">
        <f>RIGHT(O2830,LEN(O2830)-SEARCH("/",O2830,1))</f>
        <v>translations</v>
      </c>
      <c r="S2830" s="17">
        <f>(((K2830/60)/60)/24)+DATE(1970,1,1)</f>
        <v>42232.15016203704</v>
      </c>
      <c r="T2830" s="15">
        <f>(((J2830/60)/60)/24)+DATE(1970,1,1)</f>
        <v>42262.465972222228</v>
      </c>
      <c r="U2830" t="b">
        <f>AND(L2830,N2830)</f>
        <v>0</v>
      </c>
    </row>
    <row r="2831" spans="1:21" ht="20" customHeight="1" x14ac:dyDescent="0.35">
      <c r="A2831" s="13">
        <f>F2831/E2831</f>
        <v>2E-3</v>
      </c>
      <c r="B2831">
        <v>1418</v>
      </c>
      <c r="C2831" s="3" t="s">
        <v>1419</v>
      </c>
      <c r="D2831" s="3" t="s">
        <v>5528</v>
      </c>
      <c r="E2831" s="5">
        <v>3000</v>
      </c>
      <c r="F2831" s="5">
        <v>6</v>
      </c>
      <c r="G2831" t="s">
        <v>8221</v>
      </c>
      <c r="H2831" t="s">
        <v>8227</v>
      </c>
      <c r="I2831" t="s">
        <v>8249</v>
      </c>
      <c r="J2831">
        <v>1456397834</v>
      </c>
      <c r="K2831">
        <v>1453805834</v>
      </c>
      <c r="L2831" t="b">
        <v>0</v>
      </c>
      <c r="M2831">
        <v>1</v>
      </c>
      <c r="N2831" t="b">
        <v>0</v>
      </c>
      <c r="O2831" t="s">
        <v>8287</v>
      </c>
      <c r="P2831" s="9">
        <f>IFERROR(F2831/M2831,"NULL")</f>
        <v>6</v>
      </c>
      <c r="Q2831" t="str">
        <f>LEFT(O2831,SEARCH("/",O2831,1)-1)</f>
        <v>publishing</v>
      </c>
      <c r="R2831" t="str">
        <f>RIGHT(O2831,LEN(O2831)-SEARCH("/",O2831,1))</f>
        <v>translations</v>
      </c>
      <c r="S2831" s="17">
        <f>(((K2831/60)/60)/24)+DATE(1970,1,1)</f>
        <v>42395.456412037034</v>
      </c>
      <c r="T2831" s="15">
        <f>(((J2831/60)/60)/24)+DATE(1970,1,1)</f>
        <v>42425.456412037034</v>
      </c>
      <c r="U2831" t="b">
        <f>AND(L2831,N2831)</f>
        <v>0</v>
      </c>
    </row>
    <row r="2832" spans="1:21" ht="20" customHeight="1" x14ac:dyDescent="0.35">
      <c r="A2832" s="13">
        <f>F2832/E2832</f>
        <v>7.0634920634920634E-2</v>
      </c>
      <c r="B2832">
        <v>1419</v>
      </c>
      <c r="C2832" s="3" t="s">
        <v>1420</v>
      </c>
      <c r="D2832" s="3" t="s">
        <v>5529</v>
      </c>
      <c r="E2832" s="5">
        <v>6300</v>
      </c>
      <c r="F2832" s="5">
        <v>445</v>
      </c>
      <c r="G2832" t="s">
        <v>8221</v>
      </c>
      <c r="H2832" t="s">
        <v>8224</v>
      </c>
      <c r="I2832" t="s">
        <v>8246</v>
      </c>
      <c r="J2832">
        <v>1476010619</v>
      </c>
      <c r="K2832">
        <v>1473418619</v>
      </c>
      <c r="L2832" t="b">
        <v>0</v>
      </c>
      <c r="M2832">
        <v>10</v>
      </c>
      <c r="N2832" t="b">
        <v>0</v>
      </c>
      <c r="O2832" t="s">
        <v>8287</v>
      </c>
      <c r="P2832" s="9">
        <f>IFERROR(F2832/M2832,"NULL")</f>
        <v>44.5</v>
      </c>
      <c r="Q2832" t="str">
        <f>LEFT(O2832,SEARCH("/",O2832,1)-1)</f>
        <v>publishing</v>
      </c>
      <c r="R2832" t="str">
        <f>RIGHT(O2832,LEN(O2832)-SEARCH("/",O2832,1))</f>
        <v>translations</v>
      </c>
      <c r="S2832" s="17">
        <f>(((K2832/60)/60)/24)+DATE(1970,1,1)</f>
        <v>42622.456238425926</v>
      </c>
      <c r="T2832" s="15">
        <f>(((J2832/60)/60)/24)+DATE(1970,1,1)</f>
        <v>42652.456238425926</v>
      </c>
      <c r="U2832" t="b">
        <f>AND(L2832,N2832)</f>
        <v>0</v>
      </c>
    </row>
    <row r="2833" spans="1:21" ht="20" customHeight="1" x14ac:dyDescent="0.35">
      <c r="A2833" s="13">
        <f>F2833/E2833</f>
        <v>2.7272727272727271E-2</v>
      </c>
      <c r="B2833">
        <v>1420</v>
      </c>
      <c r="C2833" s="3" t="s">
        <v>1421</v>
      </c>
      <c r="D2833" s="3" t="s">
        <v>5530</v>
      </c>
      <c r="E2833" s="5">
        <v>110</v>
      </c>
      <c r="F2833" s="5">
        <v>3</v>
      </c>
      <c r="G2833" t="s">
        <v>8221</v>
      </c>
      <c r="H2833" t="s">
        <v>8224</v>
      </c>
      <c r="I2833" t="s">
        <v>8246</v>
      </c>
      <c r="J2833">
        <v>1467129686</v>
      </c>
      <c r="K2833">
        <v>1464969686</v>
      </c>
      <c r="L2833" t="b">
        <v>0</v>
      </c>
      <c r="M2833">
        <v>3</v>
      </c>
      <c r="N2833" t="b">
        <v>0</v>
      </c>
      <c r="O2833" t="s">
        <v>8287</v>
      </c>
      <c r="P2833" s="9">
        <f>IFERROR(F2833/M2833,"NULL")</f>
        <v>1</v>
      </c>
      <c r="Q2833" t="str">
        <f>LEFT(O2833,SEARCH("/",O2833,1)-1)</f>
        <v>publishing</v>
      </c>
      <c r="R2833" t="str">
        <f>RIGHT(O2833,LEN(O2833)-SEARCH("/",O2833,1))</f>
        <v>translations</v>
      </c>
      <c r="S2833" s="17">
        <f>(((K2833/60)/60)/24)+DATE(1970,1,1)</f>
        <v>42524.667662037042</v>
      </c>
      <c r="T2833" s="15">
        <f>(((J2833/60)/60)/24)+DATE(1970,1,1)</f>
        <v>42549.667662037042</v>
      </c>
      <c r="U2833" t="b">
        <f>AND(L2833,N2833)</f>
        <v>0</v>
      </c>
    </row>
    <row r="2834" spans="1:21" ht="20" customHeight="1" x14ac:dyDescent="0.35">
      <c r="A2834" s="13">
        <f>F2834/E2834</f>
        <v>1E-3</v>
      </c>
      <c r="B2834">
        <v>1421</v>
      </c>
      <c r="C2834" s="3" t="s">
        <v>1422</v>
      </c>
      <c r="D2834" s="3" t="s">
        <v>5531</v>
      </c>
      <c r="E2834" s="5">
        <v>200000</v>
      </c>
      <c r="F2834" s="5">
        <v>200</v>
      </c>
      <c r="G2834" t="s">
        <v>8221</v>
      </c>
      <c r="H2834" t="s">
        <v>8235</v>
      </c>
      <c r="I2834" t="s">
        <v>8255</v>
      </c>
      <c r="J2834">
        <v>1423432709</v>
      </c>
      <c r="K2834">
        <v>1420840709</v>
      </c>
      <c r="L2834" t="b">
        <v>0</v>
      </c>
      <c r="M2834">
        <v>2</v>
      </c>
      <c r="N2834" t="b">
        <v>0</v>
      </c>
      <c r="O2834" t="s">
        <v>8287</v>
      </c>
      <c r="P2834" s="9">
        <f>IFERROR(F2834/M2834,"NULL")</f>
        <v>100</v>
      </c>
      <c r="Q2834" t="str">
        <f>LEFT(O2834,SEARCH("/",O2834,1)-1)</f>
        <v>publishing</v>
      </c>
      <c r="R2834" t="str">
        <f>RIGHT(O2834,LEN(O2834)-SEARCH("/",O2834,1))</f>
        <v>translations</v>
      </c>
      <c r="S2834" s="17">
        <f>(((K2834/60)/60)/24)+DATE(1970,1,1)</f>
        <v>42013.915613425925</v>
      </c>
      <c r="T2834" s="15">
        <f>(((J2834/60)/60)/24)+DATE(1970,1,1)</f>
        <v>42043.915613425925</v>
      </c>
      <c r="U2834" t="b">
        <f>AND(L2834,N2834)</f>
        <v>0</v>
      </c>
    </row>
    <row r="2835" spans="1:21" ht="20" customHeight="1" x14ac:dyDescent="0.35">
      <c r="A2835" s="13">
        <f>F2835/E2835</f>
        <v>1.0399999999999999E-3</v>
      </c>
      <c r="B2835">
        <v>1422</v>
      </c>
      <c r="C2835" s="3" t="s">
        <v>1423</v>
      </c>
      <c r="D2835" s="3" t="s">
        <v>5532</v>
      </c>
      <c r="E2835" s="5">
        <v>25000</v>
      </c>
      <c r="F2835" s="5">
        <v>26</v>
      </c>
      <c r="G2835" t="s">
        <v>8221</v>
      </c>
      <c r="H2835" t="s">
        <v>8228</v>
      </c>
      <c r="I2835" t="s">
        <v>8250</v>
      </c>
      <c r="J2835">
        <v>1474436704</v>
      </c>
      <c r="K2835">
        <v>1471844704</v>
      </c>
      <c r="L2835" t="b">
        <v>0</v>
      </c>
      <c r="M2835">
        <v>2</v>
      </c>
      <c r="N2835" t="b">
        <v>0</v>
      </c>
      <c r="O2835" t="s">
        <v>8287</v>
      </c>
      <c r="P2835" s="9">
        <f>IFERROR(F2835/M2835,"NULL")</f>
        <v>13</v>
      </c>
      <c r="Q2835" t="str">
        <f>LEFT(O2835,SEARCH("/",O2835,1)-1)</f>
        <v>publishing</v>
      </c>
      <c r="R2835" t="str">
        <f>RIGHT(O2835,LEN(O2835)-SEARCH("/",O2835,1))</f>
        <v>translations</v>
      </c>
      <c r="S2835" s="17">
        <f>(((K2835/60)/60)/24)+DATE(1970,1,1)</f>
        <v>42604.239629629628</v>
      </c>
      <c r="T2835" s="15">
        <f>(((J2835/60)/60)/24)+DATE(1970,1,1)</f>
        <v>42634.239629629628</v>
      </c>
      <c r="U2835" t="b">
        <f>AND(L2835,N2835)</f>
        <v>0</v>
      </c>
    </row>
    <row r="2836" spans="1:21" ht="20" customHeight="1" x14ac:dyDescent="0.35">
      <c r="A2836" s="13">
        <f>F2836/E2836</f>
        <v>3.3333333333333335E-3</v>
      </c>
      <c r="B2836">
        <v>1423</v>
      </c>
      <c r="C2836" s="3" t="s">
        <v>1424</v>
      </c>
      <c r="D2836" s="3" t="s">
        <v>5533</v>
      </c>
      <c r="E2836" s="5">
        <v>30000</v>
      </c>
      <c r="F2836" s="5">
        <v>100</v>
      </c>
      <c r="G2836" t="s">
        <v>8221</v>
      </c>
      <c r="H2836" t="s">
        <v>8226</v>
      </c>
      <c r="I2836" t="s">
        <v>8248</v>
      </c>
      <c r="J2836">
        <v>1451637531</v>
      </c>
      <c r="K2836">
        <v>1449045531</v>
      </c>
      <c r="L2836" t="b">
        <v>0</v>
      </c>
      <c r="M2836">
        <v>1</v>
      </c>
      <c r="N2836" t="b">
        <v>0</v>
      </c>
      <c r="O2836" t="s">
        <v>8287</v>
      </c>
      <c r="P2836" s="9">
        <f>IFERROR(F2836/M2836,"NULL")</f>
        <v>100</v>
      </c>
      <c r="Q2836" t="str">
        <f>LEFT(O2836,SEARCH("/",O2836,1)-1)</f>
        <v>publishing</v>
      </c>
      <c r="R2836" t="str">
        <f>RIGHT(O2836,LEN(O2836)-SEARCH("/",O2836,1))</f>
        <v>translations</v>
      </c>
      <c r="S2836" s="17">
        <f>(((K2836/60)/60)/24)+DATE(1970,1,1)</f>
        <v>42340.360312500001</v>
      </c>
      <c r="T2836" s="15">
        <f>(((J2836/60)/60)/24)+DATE(1970,1,1)</f>
        <v>42370.360312500001</v>
      </c>
      <c r="U2836" t="b">
        <f>AND(L2836,N2836)</f>
        <v>0</v>
      </c>
    </row>
    <row r="2837" spans="1:21" ht="20" customHeight="1" x14ac:dyDescent="0.35">
      <c r="A2837" s="13">
        <f>F2837/E2837</f>
        <v>0.2036</v>
      </c>
      <c r="B2837">
        <v>1424</v>
      </c>
      <c r="C2837" s="3" t="s">
        <v>1425</v>
      </c>
      <c r="D2837" s="3" t="s">
        <v>5534</v>
      </c>
      <c r="E2837" s="5">
        <v>7500</v>
      </c>
      <c r="F2837" s="5">
        <v>1527</v>
      </c>
      <c r="G2837" t="s">
        <v>8221</v>
      </c>
      <c r="H2837" t="s">
        <v>8224</v>
      </c>
      <c r="I2837" t="s">
        <v>8246</v>
      </c>
      <c r="J2837">
        <v>1479233602</v>
      </c>
      <c r="K2837">
        <v>1478106802</v>
      </c>
      <c r="L2837" t="b">
        <v>0</v>
      </c>
      <c r="M2837">
        <v>14</v>
      </c>
      <c r="N2837" t="b">
        <v>0</v>
      </c>
      <c r="O2837" t="s">
        <v>8287</v>
      </c>
      <c r="P2837" s="9">
        <f>IFERROR(F2837/M2837,"NULL")</f>
        <v>109.07142857142857</v>
      </c>
      <c r="Q2837" t="str">
        <f>LEFT(O2837,SEARCH("/",O2837,1)-1)</f>
        <v>publishing</v>
      </c>
      <c r="R2837" t="str">
        <f>RIGHT(O2837,LEN(O2837)-SEARCH("/",O2837,1))</f>
        <v>translations</v>
      </c>
      <c r="S2837" s="17">
        <f>(((K2837/60)/60)/24)+DATE(1970,1,1)</f>
        <v>42676.717615740738</v>
      </c>
      <c r="T2837" s="15">
        <f>(((J2837/60)/60)/24)+DATE(1970,1,1)</f>
        <v>42689.759282407409</v>
      </c>
      <c r="U2837" t="b">
        <f>AND(L2837,N2837)</f>
        <v>0</v>
      </c>
    </row>
    <row r="2838" spans="1:21" ht="20" customHeight="1" x14ac:dyDescent="0.35">
      <c r="A2838" s="13">
        <f>F2838/E2838</f>
        <v>0</v>
      </c>
      <c r="B2838">
        <v>1425</v>
      </c>
      <c r="C2838" s="3" t="s">
        <v>1426</v>
      </c>
      <c r="D2838" s="3" t="s">
        <v>5535</v>
      </c>
      <c r="E2838" s="5">
        <v>13000</v>
      </c>
      <c r="F2838" s="5">
        <v>0</v>
      </c>
      <c r="G2838" t="s">
        <v>8221</v>
      </c>
      <c r="H2838" t="s">
        <v>8224</v>
      </c>
      <c r="I2838" t="s">
        <v>8246</v>
      </c>
      <c r="J2838">
        <v>1430276959</v>
      </c>
      <c r="K2838">
        <v>1427684959</v>
      </c>
      <c r="L2838" t="b">
        <v>0</v>
      </c>
      <c r="M2838">
        <v>0</v>
      </c>
      <c r="N2838" t="b">
        <v>0</v>
      </c>
      <c r="O2838" t="s">
        <v>8287</v>
      </c>
      <c r="P2838" s="9" t="str">
        <f>IFERROR(F2838/M2838,"NULL")</f>
        <v>NULL</v>
      </c>
      <c r="Q2838" t="str">
        <f>LEFT(O2838,SEARCH("/",O2838,1)-1)</f>
        <v>publishing</v>
      </c>
      <c r="R2838" t="str">
        <f>RIGHT(O2838,LEN(O2838)-SEARCH("/",O2838,1))</f>
        <v>translations</v>
      </c>
      <c r="S2838" s="17">
        <f>(((K2838/60)/60)/24)+DATE(1970,1,1)</f>
        <v>42093.131469907406</v>
      </c>
      <c r="T2838" s="15">
        <f>(((J2838/60)/60)/24)+DATE(1970,1,1)</f>
        <v>42123.131469907406</v>
      </c>
      <c r="U2838" t="b">
        <f>AND(L2838,N2838)</f>
        <v>0</v>
      </c>
    </row>
    <row r="2839" spans="1:21" ht="20" customHeight="1" x14ac:dyDescent="0.35">
      <c r="A2839" s="13">
        <f>F2839/E2839</f>
        <v>0</v>
      </c>
      <c r="B2839">
        <v>1426</v>
      </c>
      <c r="C2839" s="3" t="s">
        <v>1427</v>
      </c>
      <c r="D2839" s="3" t="s">
        <v>5536</v>
      </c>
      <c r="E2839" s="5">
        <v>1000</v>
      </c>
      <c r="F2839" s="5">
        <v>0</v>
      </c>
      <c r="G2839" t="s">
        <v>8221</v>
      </c>
      <c r="H2839" t="s">
        <v>8236</v>
      </c>
      <c r="I2839" t="s">
        <v>8249</v>
      </c>
      <c r="J2839">
        <v>1440408120</v>
      </c>
      <c r="K2839">
        <v>1435224120</v>
      </c>
      <c r="L2839" t="b">
        <v>0</v>
      </c>
      <c r="M2839">
        <v>0</v>
      </c>
      <c r="N2839" t="b">
        <v>0</v>
      </c>
      <c r="O2839" t="s">
        <v>8287</v>
      </c>
      <c r="P2839" s="9" t="str">
        <f>IFERROR(F2839/M2839,"NULL")</f>
        <v>NULL</v>
      </c>
      <c r="Q2839" t="str">
        <f>LEFT(O2839,SEARCH("/",O2839,1)-1)</f>
        <v>publishing</v>
      </c>
      <c r="R2839" t="str">
        <f>RIGHT(O2839,LEN(O2839)-SEARCH("/",O2839,1))</f>
        <v>translations</v>
      </c>
      <c r="S2839" s="17">
        <f>(((K2839/60)/60)/24)+DATE(1970,1,1)</f>
        <v>42180.390277777777</v>
      </c>
      <c r="T2839" s="15">
        <f>(((J2839/60)/60)/24)+DATE(1970,1,1)</f>
        <v>42240.390277777777</v>
      </c>
      <c r="U2839" t="b">
        <f>AND(L2839,N2839)</f>
        <v>0</v>
      </c>
    </row>
    <row r="2840" spans="1:21" ht="20" customHeight="1" x14ac:dyDescent="0.35">
      <c r="A2840" s="13">
        <f>F2840/E2840</f>
        <v>8.3799999999999999E-2</v>
      </c>
      <c r="B2840">
        <v>1427</v>
      </c>
      <c r="C2840" s="3" t="s">
        <v>1428</v>
      </c>
      <c r="D2840" s="3" t="s">
        <v>5537</v>
      </c>
      <c r="E2840" s="5">
        <v>5000</v>
      </c>
      <c r="F2840" s="5">
        <v>419</v>
      </c>
      <c r="G2840" t="s">
        <v>8221</v>
      </c>
      <c r="H2840" t="s">
        <v>8236</v>
      </c>
      <c r="I2840" t="s">
        <v>8249</v>
      </c>
      <c r="J2840">
        <v>1474230385</v>
      </c>
      <c r="K2840">
        <v>1471638385</v>
      </c>
      <c r="L2840" t="b">
        <v>0</v>
      </c>
      <c r="M2840">
        <v>4</v>
      </c>
      <c r="N2840" t="b">
        <v>0</v>
      </c>
      <c r="O2840" t="s">
        <v>8287</v>
      </c>
      <c r="P2840" s="9">
        <f>IFERROR(F2840/M2840,"NULL")</f>
        <v>104.75</v>
      </c>
      <c r="Q2840" t="str">
        <f>LEFT(O2840,SEARCH("/",O2840,1)-1)</f>
        <v>publishing</v>
      </c>
      <c r="R2840" t="str">
        <f>RIGHT(O2840,LEN(O2840)-SEARCH("/",O2840,1))</f>
        <v>translations</v>
      </c>
      <c r="S2840" s="17">
        <f>(((K2840/60)/60)/24)+DATE(1970,1,1)</f>
        <v>42601.851678240739</v>
      </c>
      <c r="T2840" s="15">
        <f>(((J2840/60)/60)/24)+DATE(1970,1,1)</f>
        <v>42631.851678240739</v>
      </c>
      <c r="U2840" t="b">
        <f>AND(L2840,N2840)</f>
        <v>0</v>
      </c>
    </row>
    <row r="2841" spans="1:21" ht="20" customHeight="1" x14ac:dyDescent="0.35">
      <c r="A2841" s="13">
        <f>F2841/E2841</f>
        <v>4.4999999999999998E-2</v>
      </c>
      <c r="B2841">
        <v>1428</v>
      </c>
      <c r="C2841" s="3" t="s">
        <v>1429</v>
      </c>
      <c r="D2841" s="3" t="s">
        <v>5538</v>
      </c>
      <c r="E2841" s="5">
        <v>1000</v>
      </c>
      <c r="F2841" s="5">
        <v>45</v>
      </c>
      <c r="G2841" t="s">
        <v>8221</v>
      </c>
      <c r="H2841" t="s">
        <v>8227</v>
      </c>
      <c r="I2841" t="s">
        <v>8249</v>
      </c>
      <c r="J2841">
        <v>1459584417</v>
      </c>
      <c r="K2841">
        <v>1456996017</v>
      </c>
      <c r="L2841" t="b">
        <v>0</v>
      </c>
      <c r="M2841">
        <v>3</v>
      </c>
      <c r="N2841" t="b">
        <v>0</v>
      </c>
      <c r="O2841" t="s">
        <v>8287</v>
      </c>
      <c r="P2841" s="9">
        <f>IFERROR(F2841/M2841,"NULL")</f>
        <v>15</v>
      </c>
      <c r="Q2841" t="str">
        <f>LEFT(O2841,SEARCH("/",O2841,1)-1)</f>
        <v>publishing</v>
      </c>
      <c r="R2841" t="str">
        <f>RIGHT(O2841,LEN(O2841)-SEARCH("/",O2841,1))</f>
        <v>translations</v>
      </c>
      <c r="S2841" s="17">
        <f>(((K2841/60)/60)/24)+DATE(1970,1,1)</f>
        <v>42432.379826388889</v>
      </c>
      <c r="T2841" s="15">
        <f>(((J2841/60)/60)/24)+DATE(1970,1,1)</f>
        <v>42462.338159722218</v>
      </c>
      <c r="U2841" t="b">
        <f>AND(L2841,N2841)</f>
        <v>0</v>
      </c>
    </row>
    <row r="2842" spans="1:21" ht="20" customHeight="1" x14ac:dyDescent="0.35">
      <c r="A2842" s="13">
        <f>F2842/E2842</f>
        <v>0</v>
      </c>
      <c r="B2842">
        <v>1429</v>
      </c>
      <c r="C2842" s="3" t="s">
        <v>1430</v>
      </c>
      <c r="D2842" s="3" t="s">
        <v>5539</v>
      </c>
      <c r="E2842" s="5">
        <v>10000</v>
      </c>
      <c r="F2842" s="5">
        <v>0</v>
      </c>
      <c r="G2842" t="s">
        <v>8221</v>
      </c>
      <c r="H2842" t="s">
        <v>8224</v>
      </c>
      <c r="I2842" t="s">
        <v>8246</v>
      </c>
      <c r="J2842">
        <v>1428629242</v>
      </c>
      <c r="K2842">
        <v>1426037242</v>
      </c>
      <c r="L2842" t="b">
        <v>0</v>
      </c>
      <c r="M2842">
        <v>0</v>
      </c>
      <c r="N2842" t="b">
        <v>0</v>
      </c>
      <c r="O2842" t="s">
        <v>8287</v>
      </c>
      <c r="P2842" s="9" t="str">
        <f>IFERROR(F2842/M2842,"NULL")</f>
        <v>NULL</v>
      </c>
      <c r="Q2842" t="str">
        <f>LEFT(O2842,SEARCH("/",O2842,1)-1)</f>
        <v>publishing</v>
      </c>
      <c r="R2842" t="str">
        <f>RIGHT(O2842,LEN(O2842)-SEARCH("/",O2842,1))</f>
        <v>translations</v>
      </c>
      <c r="S2842" s="17">
        <f>(((K2842/60)/60)/24)+DATE(1970,1,1)</f>
        <v>42074.060671296291</v>
      </c>
      <c r="T2842" s="15">
        <f>(((J2842/60)/60)/24)+DATE(1970,1,1)</f>
        <v>42104.060671296291</v>
      </c>
      <c r="U2842" t="b">
        <f>AND(L2842,N2842)</f>
        <v>0</v>
      </c>
    </row>
    <row r="2843" spans="1:21" ht="20" customHeight="1" x14ac:dyDescent="0.35">
      <c r="A2843" s="13">
        <f>F2843/E2843</f>
        <v>8.0600000000000005E-2</v>
      </c>
      <c r="B2843">
        <v>1430</v>
      </c>
      <c r="C2843" s="3" t="s">
        <v>1431</v>
      </c>
      <c r="D2843" s="3" t="s">
        <v>5540</v>
      </c>
      <c r="E2843" s="5">
        <v>5000</v>
      </c>
      <c r="F2843" s="5">
        <v>403</v>
      </c>
      <c r="G2843" t="s">
        <v>8221</v>
      </c>
      <c r="H2843" t="s">
        <v>8224</v>
      </c>
      <c r="I2843" t="s">
        <v>8246</v>
      </c>
      <c r="J2843">
        <v>1419017488</v>
      </c>
      <c r="K2843">
        <v>1416339088</v>
      </c>
      <c r="L2843" t="b">
        <v>0</v>
      </c>
      <c r="M2843">
        <v>5</v>
      </c>
      <c r="N2843" t="b">
        <v>0</v>
      </c>
      <c r="O2843" t="s">
        <v>8287</v>
      </c>
      <c r="P2843" s="9">
        <f>IFERROR(F2843/M2843,"NULL")</f>
        <v>80.599999999999994</v>
      </c>
      <c r="Q2843" t="str">
        <f>LEFT(O2843,SEARCH("/",O2843,1)-1)</f>
        <v>publishing</v>
      </c>
      <c r="R2843" t="str">
        <f>RIGHT(O2843,LEN(O2843)-SEARCH("/",O2843,1))</f>
        <v>translations</v>
      </c>
      <c r="S2843" s="17">
        <f>(((K2843/60)/60)/24)+DATE(1970,1,1)</f>
        <v>41961.813518518517</v>
      </c>
      <c r="T2843" s="15">
        <f>(((J2843/60)/60)/24)+DATE(1970,1,1)</f>
        <v>41992.813518518517</v>
      </c>
      <c r="U2843" t="b">
        <f>AND(L2843,N2843)</f>
        <v>0</v>
      </c>
    </row>
    <row r="2844" spans="1:21" ht="20" customHeight="1" x14ac:dyDescent="0.35">
      <c r="A2844" s="13">
        <f>F2844/E2844</f>
        <v>0.31947058823529412</v>
      </c>
      <c r="B2844">
        <v>1431</v>
      </c>
      <c r="C2844" s="3" t="s">
        <v>1432</v>
      </c>
      <c r="D2844" s="3" t="s">
        <v>5541</v>
      </c>
      <c r="E2844" s="5">
        <v>17000</v>
      </c>
      <c r="F2844" s="5">
        <v>5431</v>
      </c>
      <c r="G2844" t="s">
        <v>8221</v>
      </c>
      <c r="H2844" t="s">
        <v>8224</v>
      </c>
      <c r="I2844" t="s">
        <v>8246</v>
      </c>
      <c r="J2844">
        <v>1448517816</v>
      </c>
      <c r="K2844">
        <v>1445922216</v>
      </c>
      <c r="L2844" t="b">
        <v>0</v>
      </c>
      <c r="M2844">
        <v>47</v>
      </c>
      <c r="N2844" t="b">
        <v>0</v>
      </c>
      <c r="O2844" t="s">
        <v>8287</v>
      </c>
      <c r="P2844" s="9">
        <f>IFERROR(F2844/M2844,"NULL")</f>
        <v>115.55319148936171</v>
      </c>
      <c r="Q2844" t="str">
        <f>LEFT(O2844,SEARCH("/",O2844,1)-1)</f>
        <v>publishing</v>
      </c>
      <c r="R2844" t="str">
        <f>RIGHT(O2844,LEN(O2844)-SEARCH("/",O2844,1))</f>
        <v>translations</v>
      </c>
      <c r="S2844" s="17">
        <f>(((K2844/60)/60)/24)+DATE(1970,1,1)</f>
        <v>42304.210833333331</v>
      </c>
      <c r="T2844" s="15">
        <f>(((J2844/60)/60)/24)+DATE(1970,1,1)</f>
        <v>42334.252500000002</v>
      </c>
      <c r="U2844" t="b">
        <f>AND(L2844,N2844)</f>
        <v>0</v>
      </c>
    </row>
    <row r="2845" spans="1:21" ht="20" customHeight="1" x14ac:dyDescent="0.35">
      <c r="A2845" s="13">
        <f>F2845/E2845</f>
        <v>0</v>
      </c>
      <c r="B2845">
        <v>1432</v>
      </c>
      <c r="C2845" s="3" t="s">
        <v>1433</v>
      </c>
      <c r="D2845" s="3" t="s">
        <v>5542</v>
      </c>
      <c r="E2845" s="5">
        <v>40000</v>
      </c>
      <c r="F2845" s="5">
        <v>0</v>
      </c>
      <c r="G2845" t="s">
        <v>8221</v>
      </c>
      <c r="H2845" t="s">
        <v>8224</v>
      </c>
      <c r="I2845" t="s">
        <v>8246</v>
      </c>
      <c r="J2845">
        <v>1437417828</v>
      </c>
      <c r="K2845">
        <v>1434825828</v>
      </c>
      <c r="L2845" t="b">
        <v>0</v>
      </c>
      <c r="M2845">
        <v>0</v>
      </c>
      <c r="N2845" t="b">
        <v>0</v>
      </c>
      <c r="O2845" t="s">
        <v>8287</v>
      </c>
      <c r="P2845" s="9" t="str">
        <f>IFERROR(F2845/M2845,"NULL")</f>
        <v>NULL</v>
      </c>
      <c r="Q2845" t="str">
        <f>LEFT(O2845,SEARCH("/",O2845,1)-1)</f>
        <v>publishing</v>
      </c>
      <c r="R2845" t="str">
        <f>RIGHT(O2845,LEN(O2845)-SEARCH("/",O2845,1))</f>
        <v>translations</v>
      </c>
      <c r="S2845" s="17">
        <f>(((K2845/60)/60)/24)+DATE(1970,1,1)</f>
        <v>42175.780416666668</v>
      </c>
      <c r="T2845" s="15">
        <f>(((J2845/60)/60)/24)+DATE(1970,1,1)</f>
        <v>42205.780416666668</v>
      </c>
      <c r="U2845" t="b">
        <f>AND(L2845,N2845)</f>
        <v>0</v>
      </c>
    </row>
    <row r="2846" spans="1:21" ht="20" customHeight="1" x14ac:dyDescent="0.35">
      <c r="A2846" s="13">
        <f>F2846/E2846</f>
        <v>6.7083333333333328E-2</v>
      </c>
      <c r="B2846">
        <v>1433</v>
      </c>
      <c r="C2846" s="3" t="s">
        <v>1434</v>
      </c>
      <c r="D2846" s="3" t="s">
        <v>5543</v>
      </c>
      <c r="E2846" s="5">
        <v>12000</v>
      </c>
      <c r="F2846" s="5">
        <v>805</v>
      </c>
      <c r="G2846" t="s">
        <v>8221</v>
      </c>
      <c r="H2846" t="s">
        <v>8237</v>
      </c>
      <c r="I2846" t="s">
        <v>8249</v>
      </c>
      <c r="J2846">
        <v>1481367600</v>
      </c>
      <c r="K2846">
        <v>1477839675</v>
      </c>
      <c r="L2846" t="b">
        <v>0</v>
      </c>
      <c r="M2846">
        <v>10</v>
      </c>
      <c r="N2846" t="b">
        <v>0</v>
      </c>
      <c r="O2846" t="s">
        <v>8287</v>
      </c>
      <c r="P2846" s="9">
        <f>IFERROR(F2846/M2846,"NULL")</f>
        <v>80.5</v>
      </c>
      <c r="Q2846" t="str">
        <f>LEFT(O2846,SEARCH("/",O2846,1)-1)</f>
        <v>publishing</v>
      </c>
      <c r="R2846" t="str">
        <f>RIGHT(O2846,LEN(O2846)-SEARCH("/",O2846,1))</f>
        <v>translations</v>
      </c>
      <c r="S2846" s="17">
        <f>(((K2846/60)/60)/24)+DATE(1970,1,1)</f>
        <v>42673.625868055555</v>
      </c>
      <c r="T2846" s="15">
        <f>(((J2846/60)/60)/24)+DATE(1970,1,1)</f>
        <v>42714.458333333328</v>
      </c>
      <c r="U2846" t="b">
        <f>AND(L2846,N2846)</f>
        <v>0</v>
      </c>
    </row>
    <row r="2847" spans="1:21" ht="20" customHeight="1" x14ac:dyDescent="0.35">
      <c r="A2847" s="13">
        <f>F2847/E2847</f>
        <v>9.987804878048781E-2</v>
      </c>
      <c r="B2847">
        <v>1434</v>
      </c>
      <c r="C2847" s="3" t="s">
        <v>1435</v>
      </c>
      <c r="D2847" s="3" t="s">
        <v>5544</v>
      </c>
      <c r="E2847" s="5">
        <v>82000</v>
      </c>
      <c r="F2847" s="5">
        <v>8190</v>
      </c>
      <c r="G2847" t="s">
        <v>8221</v>
      </c>
      <c r="H2847" t="s">
        <v>8232</v>
      </c>
      <c r="I2847" t="s">
        <v>8253</v>
      </c>
      <c r="J2847">
        <v>1433775600</v>
      </c>
      <c r="K2847">
        <v>1431973478</v>
      </c>
      <c r="L2847" t="b">
        <v>0</v>
      </c>
      <c r="M2847">
        <v>11</v>
      </c>
      <c r="N2847" t="b">
        <v>0</v>
      </c>
      <c r="O2847" t="s">
        <v>8287</v>
      </c>
      <c r="P2847" s="9">
        <f>IFERROR(F2847/M2847,"NULL")</f>
        <v>744.5454545454545</v>
      </c>
      <c r="Q2847" t="str">
        <f>LEFT(O2847,SEARCH("/",O2847,1)-1)</f>
        <v>publishing</v>
      </c>
      <c r="R2847" t="str">
        <f>RIGHT(O2847,LEN(O2847)-SEARCH("/",O2847,1))</f>
        <v>translations</v>
      </c>
      <c r="S2847" s="17">
        <f>(((K2847/60)/60)/24)+DATE(1970,1,1)</f>
        <v>42142.767106481479</v>
      </c>
      <c r="T2847" s="15">
        <f>(((J2847/60)/60)/24)+DATE(1970,1,1)</f>
        <v>42163.625</v>
      </c>
      <c r="U2847" t="b">
        <f>AND(L2847,N2847)</f>
        <v>0</v>
      </c>
    </row>
    <row r="2848" spans="1:21" ht="20" customHeight="1" x14ac:dyDescent="0.35">
      <c r="A2848" s="13">
        <f>F2848/E2848</f>
        <v>1E-3</v>
      </c>
      <c r="B2848">
        <v>1435</v>
      </c>
      <c r="C2848" s="3" t="s">
        <v>1436</v>
      </c>
      <c r="D2848" s="3" t="s">
        <v>5545</v>
      </c>
      <c r="E2848" s="5">
        <v>15000</v>
      </c>
      <c r="F2848" s="5">
        <v>15</v>
      </c>
      <c r="G2848" t="s">
        <v>8221</v>
      </c>
      <c r="H2848" t="s">
        <v>8237</v>
      </c>
      <c r="I2848" t="s">
        <v>8249</v>
      </c>
      <c r="J2848">
        <v>1444589020</v>
      </c>
      <c r="K2848">
        <v>1441997020</v>
      </c>
      <c r="L2848" t="b">
        <v>0</v>
      </c>
      <c r="M2848">
        <v>2</v>
      </c>
      <c r="N2848" t="b">
        <v>0</v>
      </c>
      <c r="O2848" t="s">
        <v>8287</v>
      </c>
      <c r="P2848" s="9">
        <f>IFERROR(F2848/M2848,"NULL")</f>
        <v>7.5</v>
      </c>
      <c r="Q2848" t="str">
        <f>LEFT(O2848,SEARCH("/",O2848,1)-1)</f>
        <v>publishing</v>
      </c>
      <c r="R2848" t="str">
        <f>RIGHT(O2848,LEN(O2848)-SEARCH("/",O2848,1))</f>
        <v>translations</v>
      </c>
      <c r="S2848" s="17">
        <f>(((K2848/60)/60)/24)+DATE(1970,1,1)</f>
        <v>42258.780324074076</v>
      </c>
      <c r="T2848" s="15">
        <f>(((J2848/60)/60)/24)+DATE(1970,1,1)</f>
        <v>42288.780324074076</v>
      </c>
      <c r="U2848" t="b">
        <f>AND(L2848,N2848)</f>
        <v>0</v>
      </c>
    </row>
    <row r="2849" spans="1:21" ht="20" customHeight="1" x14ac:dyDescent="0.35">
      <c r="A2849" s="13">
        <f>F2849/E2849</f>
        <v>7.7000000000000002E-3</v>
      </c>
      <c r="B2849">
        <v>1436</v>
      </c>
      <c r="C2849" s="3" t="s">
        <v>1437</v>
      </c>
      <c r="D2849" s="3" t="s">
        <v>5546</v>
      </c>
      <c r="E2849" s="5">
        <v>10000</v>
      </c>
      <c r="F2849" s="5">
        <v>77</v>
      </c>
      <c r="G2849" t="s">
        <v>8221</v>
      </c>
      <c r="H2849" t="s">
        <v>8236</v>
      </c>
      <c r="I2849" t="s">
        <v>8249</v>
      </c>
      <c r="J2849">
        <v>1456043057</v>
      </c>
      <c r="K2849">
        <v>1453451057</v>
      </c>
      <c r="L2849" t="b">
        <v>0</v>
      </c>
      <c r="M2849">
        <v>2</v>
      </c>
      <c r="N2849" t="b">
        <v>0</v>
      </c>
      <c r="O2849" t="s">
        <v>8287</v>
      </c>
      <c r="P2849" s="9">
        <f>IFERROR(F2849/M2849,"NULL")</f>
        <v>38.5</v>
      </c>
      <c r="Q2849" t="str">
        <f>LEFT(O2849,SEARCH("/",O2849,1)-1)</f>
        <v>publishing</v>
      </c>
      <c r="R2849" t="str">
        <f>RIGHT(O2849,LEN(O2849)-SEARCH("/",O2849,1))</f>
        <v>translations</v>
      </c>
      <c r="S2849" s="17">
        <f>(((K2849/60)/60)/24)+DATE(1970,1,1)</f>
        <v>42391.35019675926</v>
      </c>
      <c r="T2849" s="15">
        <f>(((J2849/60)/60)/24)+DATE(1970,1,1)</f>
        <v>42421.35019675926</v>
      </c>
      <c r="U2849" t="b">
        <f>AND(L2849,N2849)</f>
        <v>0</v>
      </c>
    </row>
    <row r="2850" spans="1:21" ht="20" customHeight="1" x14ac:dyDescent="0.35">
      <c r="A2850" s="13">
        <f>F2850/E2850</f>
        <v>0.26900000000000002</v>
      </c>
      <c r="B2850">
        <v>1437</v>
      </c>
      <c r="C2850" s="3" t="s">
        <v>1438</v>
      </c>
      <c r="D2850" s="3" t="s">
        <v>5547</v>
      </c>
      <c r="E2850" s="5">
        <v>3000</v>
      </c>
      <c r="F2850" s="5">
        <v>807</v>
      </c>
      <c r="G2850" t="s">
        <v>8221</v>
      </c>
      <c r="H2850" t="s">
        <v>8224</v>
      </c>
      <c r="I2850" t="s">
        <v>8246</v>
      </c>
      <c r="J2850">
        <v>1405227540</v>
      </c>
      <c r="K2850">
        <v>1402058739</v>
      </c>
      <c r="L2850" t="b">
        <v>0</v>
      </c>
      <c r="M2850">
        <v>22</v>
      </c>
      <c r="N2850" t="b">
        <v>0</v>
      </c>
      <c r="O2850" t="s">
        <v>8287</v>
      </c>
      <c r="P2850" s="9">
        <f>IFERROR(F2850/M2850,"NULL")</f>
        <v>36.68181818181818</v>
      </c>
      <c r="Q2850" t="str">
        <f>LEFT(O2850,SEARCH("/",O2850,1)-1)</f>
        <v>publishing</v>
      </c>
      <c r="R2850" t="str">
        <f>RIGHT(O2850,LEN(O2850)-SEARCH("/",O2850,1))</f>
        <v>translations</v>
      </c>
      <c r="S2850" s="17">
        <f>(((K2850/60)/60)/24)+DATE(1970,1,1)</f>
        <v>41796.531701388885</v>
      </c>
      <c r="T2850" s="15">
        <f>(((J2850/60)/60)/24)+DATE(1970,1,1)</f>
        <v>41833.207638888889</v>
      </c>
      <c r="U2850" t="b">
        <f>AND(L2850,N2850)</f>
        <v>0</v>
      </c>
    </row>
    <row r="2851" spans="1:21" ht="20" customHeight="1" x14ac:dyDescent="0.35">
      <c r="A2851" s="13">
        <f>F2851/E2851</f>
        <v>0.03</v>
      </c>
      <c r="B2851">
        <v>1438</v>
      </c>
      <c r="C2851" s="3" t="s">
        <v>1439</v>
      </c>
      <c r="D2851" s="3" t="s">
        <v>5548</v>
      </c>
      <c r="E2851" s="5">
        <v>20000</v>
      </c>
      <c r="F2851" s="5">
        <v>600</v>
      </c>
      <c r="G2851" t="s">
        <v>8221</v>
      </c>
      <c r="H2851" t="s">
        <v>8232</v>
      </c>
      <c r="I2851" t="s">
        <v>8253</v>
      </c>
      <c r="J2851">
        <v>1461765300</v>
      </c>
      <c r="K2851">
        <v>1459198499</v>
      </c>
      <c r="L2851" t="b">
        <v>0</v>
      </c>
      <c r="M2851">
        <v>8</v>
      </c>
      <c r="N2851" t="b">
        <v>0</v>
      </c>
      <c r="O2851" t="s">
        <v>8287</v>
      </c>
      <c r="P2851" s="9">
        <f>IFERROR(F2851/M2851,"NULL")</f>
        <v>75</v>
      </c>
      <c r="Q2851" t="str">
        <f>LEFT(O2851,SEARCH("/",O2851,1)-1)</f>
        <v>publishing</v>
      </c>
      <c r="R2851" t="str">
        <f>RIGHT(O2851,LEN(O2851)-SEARCH("/",O2851,1))</f>
        <v>translations</v>
      </c>
      <c r="S2851" s="17">
        <f>(((K2851/60)/60)/24)+DATE(1970,1,1)</f>
        <v>42457.871516203704</v>
      </c>
      <c r="T2851" s="15">
        <f>(((J2851/60)/60)/24)+DATE(1970,1,1)</f>
        <v>42487.579861111109</v>
      </c>
      <c r="U2851" t="b">
        <f>AND(L2851,N2851)</f>
        <v>0</v>
      </c>
    </row>
    <row r="2852" spans="1:21" ht="20" customHeight="1" x14ac:dyDescent="0.35">
      <c r="A2852" s="13">
        <f>F2852/E2852</f>
        <v>6.6055045871559637E-2</v>
      </c>
      <c r="B2852">
        <v>1439</v>
      </c>
      <c r="C2852" s="3" t="s">
        <v>1440</v>
      </c>
      <c r="D2852" s="3" t="s">
        <v>5549</v>
      </c>
      <c r="E2852" s="5">
        <v>2725</v>
      </c>
      <c r="F2852" s="5">
        <v>180</v>
      </c>
      <c r="G2852" t="s">
        <v>8221</v>
      </c>
      <c r="H2852" t="s">
        <v>8229</v>
      </c>
      <c r="I2852" t="s">
        <v>8251</v>
      </c>
      <c r="J2852">
        <v>1425758101</v>
      </c>
      <c r="K2852">
        <v>1423166101</v>
      </c>
      <c r="L2852" t="b">
        <v>0</v>
      </c>
      <c r="M2852">
        <v>6</v>
      </c>
      <c r="N2852" t="b">
        <v>0</v>
      </c>
      <c r="O2852" t="s">
        <v>8287</v>
      </c>
      <c r="P2852" s="9">
        <f>IFERROR(F2852/M2852,"NULL")</f>
        <v>30</v>
      </c>
      <c r="Q2852" t="str">
        <f>LEFT(O2852,SEARCH("/",O2852,1)-1)</f>
        <v>publishing</v>
      </c>
      <c r="R2852" t="str">
        <f>RIGHT(O2852,LEN(O2852)-SEARCH("/",O2852,1))</f>
        <v>translations</v>
      </c>
      <c r="S2852" s="17">
        <f>(((K2852/60)/60)/24)+DATE(1970,1,1)</f>
        <v>42040.829872685179</v>
      </c>
      <c r="T2852" s="15">
        <f>(((J2852/60)/60)/24)+DATE(1970,1,1)</f>
        <v>42070.829872685179</v>
      </c>
      <c r="U2852" t="b">
        <f>AND(L2852,N2852)</f>
        <v>0</v>
      </c>
    </row>
    <row r="2853" spans="1:21" ht="20" customHeight="1" x14ac:dyDescent="0.35">
      <c r="A2853" s="13">
        <f>F2853/E2853</f>
        <v>7.6923076923076926E-5</v>
      </c>
      <c r="B2853">
        <v>1440</v>
      </c>
      <c r="C2853" s="3" t="s">
        <v>1441</v>
      </c>
      <c r="D2853" s="3" t="s">
        <v>5550</v>
      </c>
      <c r="E2853" s="5">
        <v>13000</v>
      </c>
      <c r="F2853" s="5">
        <v>1</v>
      </c>
      <c r="G2853" t="s">
        <v>8221</v>
      </c>
      <c r="H2853" t="s">
        <v>8237</v>
      </c>
      <c r="I2853" t="s">
        <v>8249</v>
      </c>
      <c r="J2853">
        <v>1464285463</v>
      </c>
      <c r="K2853">
        <v>1461693463</v>
      </c>
      <c r="L2853" t="b">
        <v>0</v>
      </c>
      <c r="M2853">
        <v>1</v>
      </c>
      <c r="N2853" t="b">
        <v>0</v>
      </c>
      <c r="O2853" t="s">
        <v>8287</v>
      </c>
      <c r="P2853" s="9">
        <f>IFERROR(F2853/M2853,"NULL")</f>
        <v>1</v>
      </c>
      <c r="Q2853" t="str">
        <f>LEFT(O2853,SEARCH("/",O2853,1)-1)</f>
        <v>publishing</v>
      </c>
      <c r="R2853" t="str">
        <f>RIGHT(O2853,LEN(O2853)-SEARCH("/",O2853,1))</f>
        <v>translations</v>
      </c>
      <c r="S2853" s="17">
        <f>(((K2853/60)/60)/24)+DATE(1970,1,1)</f>
        <v>42486.748414351852</v>
      </c>
      <c r="T2853" s="15">
        <f>(((J2853/60)/60)/24)+DATE(1970,1,1)</f>
        <v>42516.748414351852</v>
      </c>
      <c r="U2853" t="b">
        <f>AND(L2853,N2853)</f>
        <v>0</v>
      </c>
    </row>
    <row r="2854" spans="1:21" ht="20" customHeight="1" x14ac:dyDescent="0.35">
      <c r="A2854" s="13">
        <f>F2854/E2854</f>
        <v>1.1222222222222222E-2</v>
      </c>
      <c r="B2854">
        <v>1441</v>
      </c>
      <c r="C2854" s="3" t="s">
        <v>1442</v>
      </c>
      <c r="D2854" s="3" t="s">
        <v>5551</v>
      </c>
      <c r="E2854" s="5">
        <v>180000</v>
      </c>
      <c r="F2854" s="5">
        <v>2020</v>
      </c>
      <c r="G2854" t="s">
        <v>8221</v>
      </c>
      <c r="H2854" t="s">
        <v>8225</v>
      </c>
      <c r="I2854" t="s">
        <v>8247</v>
      </c>
      <c r="J2854">
        <v>1441995769</v>
      </c>
      <c r="K2854">
        <v>1436811769</v>
      </c>
      <c r="L2854" t="b">
        <v>0</v>
      </c>
      <c r="M2854">
        <v>3</v>
      </c>
      <c r="N2854" t="b">
        <v>0</v>
      </c>
      <c r="O2854" t="s">
        <v>8287</v>
      </c>
      <c r="P2854" s="9">
        <f>IFERROR(F2854/M2854,"NULL")</f>
        <v>673.33333333333337</v>
      </c>
      <c r="Q2854" t="str">
        <f>LEFT(O2854,SEARCH("/",O2854,1)-1)</f>
        <v>publishing</v>
      </c>
      <c r="R2854" t="str">
        <f>RIGHT(O2854,LEN(O2854)-SEARCH("/",O2854,1))</f>
        <v>translations</v>
      </c>
      <c r="S2854" s="17">
        <f>(((K2854/60)/60)/24)+DATE(1970,1,1)</f>
        <v>42198.765844907408</v>
      </c>
      <c r="T2854" s="15">
        <f>(((J2854/60)/60)/24)+DATE(1970,1,1)</f>
        <v>42258.765844907408</v>
      </c>
      <c r="U2854" t="b">
        <f>AND(L2854,N2854)</f>
        <v>0</v>
      </c>
    </row>
    <row r="2855" spans="1:21" ht="20" customHeight="1" x14ac:dyDescent="0.35">
      <c r="A2855" s="13">
        <f>F2855/E2855</f>
        <v>0</v>
      </c>
      <c r="B2855">
        <v>1442</v>
      </c>
      <c r="C2855" s="3" t="s">
        <v>1443</v>
      </c>
      <c r="D2855" s="3" t="s">
        <v>5552</v>
      </c>
      <c r="E2855" s="5">
        <v>1500</v>
      </c>
      <c r="F2855" s="5">
        <v>0</v>
      </c>
      <c r="G2855" t="s">
        <v>8221</v>
      </c>
      <c r="H2855" t="s">
        <v>8224</v>
      </c>
      <c r="I2855" t="s">
        <v>8246</v>
      </c>
      <c r="J2855">
        <v>1464190158</v>
      </c>
      <c r="K2855">
        <v>1461598158</v>
      </c>
      <c r="L2855" t="b">
        <v>0</v>
      </c>
      <c r="M2855">
        <v>0</v>
      </c>
      <c r="N2855" t="b">
        <v>0</v>
      </c>
      <c r="O2855" t="s">
        <v>8287</v>
      </c>
      <c r="P2855" s="9" t="str">
        <f>IFERROR(F2855/M2855,"NULL")</f>
        <v>NULL</v>
      </c>
      <c r="Q2855" t="str">
        <f>LEFT(O2855,SEARCH("/",O2855,1)-1)</f>
        <v>publishing</v>
      </c>
      <c r="R2855" t="str">
        <f>RIGHT(O2855,LEN(O2855)-SEARCH("/",O2855,1))</f>
        <v>translations</v>
      </c>
      <c r="S2855" s="17">
        <f>(((K2855/60)/60)/24)+DATE(1970,1,1)</f>
        <v>42485.64534722222</v>
      </c>
      <c r="T2855" s="15">
        <f>(((J2855/60)/60)/24)+DATE(1970,1,1)</f>
        <v>42515.64534722222</v>
      </c>
      <c r="U2855" t="b">
        <f>AND(L2855,N2855)</f>
        <v>0</v>
      </c>
    </row>
    <row r="2856" spans="1:21" ht="20" customHeight="1" x14ac:dyDescent="0.35">
      <c r="A2856" s="13">
        <f>F2856/E2856</f>
        <v>0</v>
      </c>
      <c r="B2856">
        <v>1443</v>
      </c>
      <c r="C2856" s="3" t="s">
        <v>1444</v>
      </c>
      <c r="D2856" s="3" t="s">
        <v>5553</v>
      </c>
      <c r="E2856" s="5">
        <v>13000</v>
      </c>
      <c r="F2856" s="5">
        <v>0</v>
      </c>
      <c r="G2856" t="s">
        <v>8221</v>
      </c>
      <c r="H2856" t="s">
        <v>8230</v>
      </c>
      <c r="I2856" t="s">
        <v>8249</v>
      </c>
      <c r="J2856">
        <v>1483395209</v>
      </c>
      <c r="K2856">
        <v>1480803209</v>
      </c>
      <c r="L2856" t="b">
        <v>0</v>
      </c>
      <c r="M2856">
        <v>0</v>
      </c>
      <c r="N2856" t="b">
        <v>0</v>
      </c>
      <c r="O2856" t="s">
        <v>8287</v>
      </c>
      <c r="P2856" s="9" t="str">
        <f>IFERROR(F2856/M2856,"NULL")</f>
        <v>NULL</v>
      </c>
      <c r="Q2856" t="str">
        <f>LEFT(O2856,SEARCH("/",O2856,1)-1)</f>
        <v>publishing</v>
      </c>
      <c r="R2856" t="str">
        <f>RIGHT(O2856,LEN(O2856)-SEARCH("/",O2856,1))</f>
        <v>translations</v>
      </c>
      <c r="S2856" s="17">
        <f>(((K2856/60)/60)/24)+DATE(1970,1,1)</f>
        <v>42707.926030092596</v>
      </c>
      <c r="T2856" s="15">
        <f>(((J2856/60)/60)/24)+DATE(1970,1,1)</f>
        <v>42737.926030092596</v>
      </c>
      <c r="U2856" t="b">
        <f>AND(L2856,N2856)</f>
        <v>0</v>
      </c>
    </row>
    <row r="2857" spans="1:21" ht="20" customHeight="1" x14ac:dyDescent="0.35">
      <c r="A2857" s="13">
        <f>F2857/E2857</f>
        <v>0</v>
      </c>
      <c r="B2857">
        <v>1444</v>
      </c>
      <c r="C2857" s="3" t="s">
        <v>1445</v>
      </c>
      <c r="D2857" s="3" t="s">
        <v>5554</v>
      </c>
      <c r="E2857" s="5">
        <v>4950</v>
      </c>
      <c r="F2857" s="5">
        <v>0</v>
      </c>
      <c r="G2857" t="s">
        <v>8221</v>
      </c>
      <c r="H2857" t="s">
        <v>8236</v>
      </c>
      <c r="I2857" t="s">
        <v>8249</v>
      </c>
      <c r="J2857">
        <v>1442091462</v>
      </c>
      <c r="K2857">
        <v>1436907462</v>
      </c>
      <c r="L2857" t="b">
        <v>0</v>
      </c>
      <c r="M2857">
        <v>0</v>
      </c>
      <c r="N2857" t="b">
        <v>0</v>
      </c>
      <c r="O2857" t="s">
        <v>8287</v>
      </c>
      <c r="P2857" s="9" t="str">
        <f>IFERROR(F2857/M2857,"NULL")</f>
        <v>NULL</v>
      </c>
      <c r="Q2857" t="str">
        <f>LEFT(O2857,SEARCH("/",O2857,1)-1)</f>
        <v>publishing</v>
      </c>
      <c r="R2857" t="str">
        <f>RIGHT(O2857,LEN(O2857)-SEARCH("/",O2857,1))</f>
        <v>translations</v>
      </c>
      <c r="S2857" s="17">
        <f>(((K2857/60)/60)/24)+DATE(1970,1,1)</f>
        <v>42199.873402777783</v>
      </c>
      <c r="T2857" s="15">
        <f>(((J2857/60)/60)/24)+DATE(1970,1,1)</f>
        <v>42259.873402777783</v>
      </c>
      <c r="U2857" t="b">
        <f>AND(L2857,N2857)</f>
        <v>0</v>
      </c>
    </row>
    <row r="2858" spans="1:21" ht="20" customHeight="1" x14ac:dyDescent="0.35">
      <c r="A2858" s="13">
        <f>F2858/E2858</f>
        <v>0</v>
      </c>
      <c r="B2858">
        <v>1445</v>
      </c>
      <c r="C2858" s="3" t="s">
        <v>1446</v>
      </c>
      <c r="D2858" s="3" t="s">
        <v>5555</v>
      </c>
      <c r="E2858" s="5">
        <v>130000</v>
      </c>
      <c r="F2858" s="5">
        <v>0</v>
      </c>
      <c r="G2858" t="s">
        <v>8221</v>
      </c>
      <c r="H2858" t="s">
        <v>8236</v>
      </c>
      <c r="I2858" t="s">
        <v>8249</v>
      </c>
      <c r="J2858">
        <v>1434286855</v>
      </c>
      <c r="K2858">
        <v>1431694855</v>
      </c>
      <c r="L2858" t="b">
        <v>0</v>
      </c>
      <c r="M2858">
        <v>0</v>
      </c>
      <c r="N2858" t="b">
        <v>0</v>
      </c>
      <c r="O2858" t="s">
        <v>8287</v>
      </c>
      <c r="P2858" s="9" t="str">
        <f>IFERROR(F2858/M2858,"NULL")</f>
        <v>NULL</v>
      </c>
      <c r="Q2858" t="str">
        <f>LEFT(O2858,SEARCH("/",O2858,1)-1)</f>
        <v>publishing</v>
      </c>
      <c r="R2858" t="str">
        <f>RIGHT(O2858,LEN(O2858)-SEARCH("/",O2858,1))</f>
        <v>translations</v>
      </c>
      <c r="S2858" s="17">
        <f>(((K2858/60)/60)/24)+DATE(1970,1,1)</f>
        <v>42139.542303240742</v>
      </c>
      <c r="T2858" s="15">
        <f>(((J2858/60)/60)/24)+DATE(1970,1,1)</f>
        <v>42169.542303240742</v>
      </c>
      <c r="U2858" t="b">
        <f>AND(L2858,N2858)</f>
        <v>0</v>
      </c>
    </row>
    <row r="2859" spans="1:21" ht="20" customHeight="1" x14ac:dyDescent="0.35">
      <c r="A2859" s="13">
        <f>F2859/E2859</f>
        <v>0</v>
      </c>
      <c r="B2859">
        <v>1446</v>
      </c>
      <c r="C2859" s="3" t="s">
        <v>1447</v>
      </c>
      <c r="D2859" s="3" t="s">
        <v>5556</v>
      </c>
      <c r="E2859" s="5">
        <v>900</v>
      </c>
      <c r="F2859" s="5">
        <v>0</v>
      </c>
      <c r="G2859" t="s">
        <v>8221</v>
      </c>
      <c r="H2859" t="s">
        <v>8237</v>
      </c>
      <c r="I2859" t="s">
        <v>8249</v>
      </c>
      <c r="J2859">
        <v>1461235478</v>
      </c>
      <c r="K2859">
        <v>1459507478</v>
      </c>
      <c r="L2859" t="b">
        <v>0</v>
      </c>
      <c r="M2859">
        <v>0</v>
      </c>
      <c r="N2859" t="b">
        <v>0</v>
      </c>
      <c r="O2859" t="s">
        <v>8287</v>
      </c>
      <c r="P2859" s="9" t="str">
        <f>IFERROR(F2859/M2859,"NULL")</f>
        <v>NULL</v>
      </c>
      <c r="Q2859" t="str">
        <f>LEFT(O2859,SEARCH("/",O2859,1)-1)</f>
        <v>publishing</v>
      </c>
      <c r="R2859" t="str">
        <f>RIGHT(O2859,LEN(O2859)-SEARCH("/",O2859,1))</f>
        <v>translations</v>
      </c>
      <c r="S2859" s="17">
        <f>(((K2859/60)/60)/24)+DATE(1970,1,1)</f>
        <v>42461.447662037041</v>
      </c>
      <c r="T2859" s="15">
        <f>(((J2859/60)/60)/24)+DATE(1970,1,1)</f>
        <v>42481.447662037041</v>
      </c>
      <c r="U2859" t="b">
        <f>AND(L2859,N2859)</f>
        <v>0</v>
      </c>
    </row>
    <row r="2860" spans="1:21" ht="20" customHeight="1" x14ac:dyDescent="0.35">
      <c r="A2860" s="13">
        <f>F2860/E2860</f>
        <v>1.4999999999999999E-4</v>
      </c>
      <c r="B2860">
        <v>1447</v>
      </c>
      <c r="C2860" s="3" t="s">
        <v>1448</v>
      </c>
      <c r="D2860" s="3" t="s">
        <v>5557</v>
      </c>
      <c r="E2860" s="5">
        <v>500000</v>
      </c>
      <c r="F2860" s="5">
        <v>75</v>
      </c>
      <c r="G2860" t="s">
        <v>8221</v>
      </c>
      <c r="H2860" t="s">
        <v>8224</v>
      </c>
      <c r="I2860" t="s">
        <v>8246</v>
      </c>
      <c r="J2860">
        <v>1467999134</v>
      </c>
      <c r="K2860">
        <v>1465407134</v>
      </c>
      <c r="L2860" t="b">
        <v>0</v>
      </c>
      <c r="M2860">
        <v>3</v>
      </c>
      <c r="N2860" t="b">
        <v>0</v>
      </c>
      <c r="O2860" t="s">
        <v>8287</v>
      </c>
      <c r="P2860" s="9">
        <f>IFERROR(F2860/M2860,"NULL")</f>
        <v>25</v>
      </c>
      <c r="Q2860" t="str">
        <f>LEFT(O2860,SEARCH("/",O2860,1)-1)</f>
        <v>publishing</v>
      </c>
      <c r="R2860" t="str">
        <f>RIGHT(O2860,LEN(O2860)-SEARCH("/",O2860,1))</f>
        <v>translations</v>
      </c>
      <c r="S2860" s="17">
        <f>(((K2860/60)/60)/24)+DATE(1970,1,1)</f>
        <v>42529.730717592596</v>
      </c>
      <c r="T2860" s="15">
        <f>(((J2860/60)/60)/24)+DATE(1970,1,1)</f>
        <v>42559.730717592596</v>
      </c>
      <c r="U2860" t="b">
        <f>AND(L2860,N2860)</f>
        <v>0</v>
      </c>
    </row>
    <row r="2861" spans="1:21" ht="20" customHeight="1" x14ac:dyDescent="0.35">
      <c r="A2861" s="13">
        <f>F2861/E2861</f>
        <v>0</v>
      </c>
      <c r="B2861">
        <v>1448</v>
      </c>
      <c r="C2861" s="3" t="s">
        <v>1449</v>
      </c>
      <c r="D2861" s="3" t="s">
        <v>5558</v>
      </c>
      <c r="E2861" s="5">
        <v>200000</v>
      </c>
      <c r="F2861" s="5">
        <v>0</v>
      </c>
      <c r="G2861" t="s">
        <v>8221</v>
      </c>
      <c r="H2861" t="s">
        <v>8226</v>
      </c>
      <c r="I2861" t="s">
        <v>8248</v>
      </c>
      <c r="J2861">
        <v>1432272300</v>
      </c>
      <c r="K2861">
        <v>1429655318</v>
      </c>
      <c r="L2861" t="b">
        <v>0</v>
      </c>
      <c r="M2861">
        <v>0</v>
      </c>
      <c r="N2861" t="b">
        <v>0</v>
      </c>
      <c r="O2861" t="s">
        <v>8287</v>
      </c>
      <c r="P2861" s="9" t="str">
        <f>IFERROR(F2861/M2861,"NULL")</f>
        <v>NULL</v>
      </c>
      <c r="Q2861" t="str">
        <f>LEFT(O2861,SEARCH("/",O2861,1)-1)</f>
        <v>publishing</v>
      </c>
      <c r="R2861" t="str">
        <f>RIGHT(O2861,LEN(O2861)-SEARCH("/",O2861,1))</f>
        <v>translations</v>
      </c>
      <c r="S2861" s="17">
        <f>(((K2861/60)/60)/24)+DATE(1970,1,1)</f>
        <v>42115.936550925922</v>
      </c>
      <c r="T2861" s="15">
        <f>(((J2861/60)/60)/24)+DATE(1970,1,1)</f>
        <v>42146.225694444445</v>
      </c>
      <c r="U2861" t="b">
        <f>AND(L2861,N2861)</f>
        <v>0</v>
      </c>
    </row>
    <row r="2862" spans="1:21" ht="20" customHeight="1" x14ac:dyDescent="0.35">
      <c r="A2862" s="13">
        <f>F2862/E2862</f>
        <v>0</v>
      </c>
      <c r="B2862">
        <v>1449</v>
      </c>
      <c r="C2862" s="3" t="s">
        <v>1450</v>
      </c>
      <c r="D2862" s="3" t="s">
        <v>5559</v>
      </c>
      <c r="E2862" s="5">
        <v>8888</v>
      </c>
      <c r="F2862" s="5">
        <v>0</v>
      </c>
      <c r="G2862" t="s">
        <v>8221</v>
      </c>
      <c r="H2862" t="s">
        <v>8224</v>
      </c>
      <c r="I2862" t="s">
        <v>8246</v>
      </c>
      <c r="J2862">
        <v>1431286105</v>
      </c>
      <c r="K2862">
        <v>1427138905</v>
      </c>
      <c r="L2862" t="b">
        <v>0</v>
      </c>
      <c r="M2862">
        <v>0</v>
      </c>
      <c r="N2862" t="b">
        <v>0</v>
      </c>
      <c r="O2862" t="s">
        <v>8287</v>
      </c>
      <c r="P2862" s="9" t="str">
        <f>IFERROR(F2862/M2862,"NULL")</f>
        <v>NULL</v>
      </c>
      <c r="Q2862" t="str">
        <f>LEFT(O2862,SEARCH("/",O2862,1)-1)</f>
        <v>publishing</v>
      </c>
      <c r="R2862" t="str">
        <f>RIGHT(O2862,LEN(O2862)-SEARCH("/",O2862,1))</f>
        <v>translations</v>
      </c>
      <c r="S2862" s="17">
        <f>(((K2862/60)/60)/24)+DATE(1970,1,1)</f>
        <v>42086.811400462961</v>
      </c>
      <c r="T2862" s="15">
        <f>(((J2862/60)/60)/24)+DATE(1970,1,1)</f>
        <v>42134.811400462961</v>
      </c>
      <c r="U2862" t="b">
        <f>AND(L2862,N2862)</f>
        <v>0</v>
      </c>
    </row>
    <row r="2863" spans="1:21" ht="20" customHeight="1" x14ac:dyDescent="0.35">
      <c r="A2863" s="13">
        <f>F2863/E2863</f>
        <v>1.0000000000000001E-5</v>
      </c>
      <c r="B2863">
        <v>1450</v>
      </c>
      <c r="C2863" s="3" t="s">
        <v>1451</v>
      </c>
      <c r="D2863" s="3" t="s">
        <v>5560</v>
      </c>
      <c r="E2863" s="5">
        <v>100000</v>
      </c>
      <c r="F2863" s="5">
        <v>1</v>
      </c>
      <c r="G2863" t="s">
        <v>8221</v>
      </c>
      <c r="H2863" t="s">
        <v>8224</v>
      </c>
      <c r="I2863" t="s">
        <v>8246</v>
      </c>
      <c r="J2863">
        <v>1455941197</v>
      </c>
      <c r="K2863">
        <v>1453349197</v>
      </c>
      <c r="L2863" t="b">
        <v>0</v>
      </c>
      <c r="M2863">
        <v>1</v>
      </c>
      <c r="N2863" t="b">
        <v>0</v>
      </c>
      <c r="O2863" t="s">
        <v>8287</v>
      </c>
      <c r="P2863" s="9">
        <f>IFERROR(F2863/M2863,"NULL")</f>
        <v>1</v>
      </c>
      <c r="Q2863" t="str">
        <f>LEFT(O2863,SEARCH("/",O2863,1)-1)</f>
        <v>publishing</v>
      </c>
      <c r="R2863" t="str">
        <f>RIGHT(O2863,LEN(O2863)-SEARCH("/",O2863,1))</f>
        <v>translations</v>
      </c>
      <c r="S2863" s="17">
        <f>(((K2863/60)/60)/24)+DATE(1970,1,1)</f>
        <v>42390.171261574069</v>
      </c>
      <c r="T2863" s="15">
        <f>(((J2863/60)/60)/24)+DATE(1970,1,1)</f>
        <v>42420.171261574069</v>
      </c>
      <c r="U2863" t="b">
        <f>AND(L2863,N2863)</f>
        <v>0</v>
      </c>
    </row>
    <row r="2864" spans="1:21" ht="20" customHeight="1" x14ac:dyDescent="0.35">
      <c r="A2864" s="13">
        <f>F2864/E2864</f>
        <v>2.1000000000000001E-2</v>
      </c>
      <c r="B2864">
        <v>1481</v>
      </c>
      <c r="C2864" s="3" t="s">
        <v>1482</v>
      </c>
      <c r="D2864" s="3" t="s">
        <v>5591</v>
      </c>
      <c r="E2864" s="5">
        <v>5000</v>
      </c>
      <c r="F2864" s="5">
        <v>105</v>
      </c>
      <c r="G2864" t="s">
        <v>8221</v>
      </c>
      <c r="H2864" t="s">
        <v>8229</v>
      </c>
      <c r="I2864" t="s">
        <v>8251</v>
      </c>
      <c r="J2864">
        <v>1383430145</v>
      </c>
      <c r="K2864">
        <v>1380838145</v>
      </c>
      <c r="L2864" t="b">
        <v>0</v>
      </c>
      <c r="M2864">
        <v>6</v>
      </c>
      <c r="N2864" t="b">
        <v>0</v>
      </c>
      <c r="O2864" t="s">
        <v>8275</v>
      </c>
      <c r="P2864" s="9">
        <f>IFERROR(F2864/M2864,"NULL")</f>
        <v>17.5</v>
      </c>
      <c r="Q2864" t="str">
        <f>LEFT(O2864,SEARCH("/",O2864,1)-1)</f>
        <v>publishing</v>
      </c>
      <c r="R2864" t="str">
        <f>RIGHT(O2864,LEN(O2864)-SEARCH("/",O2864,1))</f>
        <v>fiction</v>
      </c>
      <c r="S2864" s="17">
        <f>(((K2864/60)/60)/24)+DATE(1970,1,1)</f>
        <v>41550.922974537039</v>
      </c>
      <c r="T2864" s="15">
        <f>(((J2864/60)/60)/24)+DATE(1970,1,1)</f>
        <v>41580.922974537039</v>
      </c>
      <c r="U2864" t="b">
        <f>AND(L2864,N2864)</f>
        <v>0</v>
      </c>
    </row>
    <row r="2865" spans="1:21" ht="20" customHeight="1" x14ac:dyDescent="0.35">
      <c r="A2865" s="13">
        <f>F2865/E2865</f>
        <v>1E-3</v>
      </c>
      <c r="B2865">
        <v>1482</v>
      </c>
      <c r="C2865" s="3" t="s">
        <v>1483</v>
      </c>
      <c r="D2865" s="3" t="s">
        <v>5592</v>
      </c>
      <c r="E2865" s="5">
        <v>5000</v>
      </c>
      <c r="F2865" s="5">
        <v>5</v>
      </c>
      <c r="G2865" t="s">
        <v>8221</v>
      </c>
      <c r="H2865" t="s">
        <v>8224</v>
      </c>
      <c r="I2865" t="s">
        <v>8246</v>
      </c>
      <c r="J2865">
        <v>1347004260</v>
      </c>
      <c r="K2865">
        <v>1345062936</v>
      </c>
      <c r="L2865" t="b">
        <v>0</v>
      </c>
      <c r="M2865">
        <v>1</v>
      </c>
      <c r="N2865" t="b">
        <v>0</v>
      </c>
      <c r="O2865" t="s">
        <v>8275</v>
      </c>
      <c r="P2865" s="9">
        <f>IFERROR(F2865/M2865,"NULL")</f>
        <v>5</v>
      </c>
      <c r="Q2865" t="str">
        <f>LEFT(O2865,SEARCH("/",O2865,1)-1)</f>
        <v>publishing</v>
      </c>
      <c r="R2865" t="str">
        <f>RIGHT(O2865,LEN(O2865)-SEARCH("/",O2865,1))</f>
        <v>fiction</v>
      </c>
      <c r="S2865" s="17">
        <f>(((K2865/60)/60)/24)+DATE(1970,1,1)</f>
        <v>41136.85805555556</v>
      </c>
      <c r="T2865" s="15">
        <f>(((J2865/60)/60)/24)+DATE(1970,1,1)</f>
        <v>41159.32708333333</v>
      </c>
      <c r="U2865" t="b">
        <f>AND(L2865,N2865)</f>
        <v>0</v>
      </c>
    </row>
    <row r="2866" spans="1:21" ht="20" customHeight="1" x14ac:dyDescent="0.35">
      <c r="A2866" s="13">
        <f>F2866/E2866</f>
        <v>7.1428571428571426E-3</v>
      </c>
      <c r="B2866">
        <v>1483</v>
      </c>
      <c r="C2866" s="3" t="s">
        <v>1484</v>
      </c>
      <c r="D2866" s="3" t="s">
        <v>5593</v>
      </c>
      <c r="E2866" s="5">
        <v>7000</v>
      </c>
      <c r="F2866" s="5">
        <v>50</v>
      </c>
      <c r="G2866" t="s">
        <v>8221</v>
      </c>
      <c r="H2866" t="s">
        <v>8224</v>
      </c>
      <c r="I2866" t="s">
        <v>8246</v>
      </c>
      <c r="J2866">
        <v>1469162275</v>
      </c>
      <c r="K2866">
        <v>1467002275</v>
      </c>
      <c r="L2866" t="b">
        <v>0</v>
      </c>
      <c r="M2866">
        <v>2</v>
      </c>
      <c r="N2866" t="b">
        <v>0</v>
      </c>
      <c r="O2866" t="s">
        <v>8275</v>
      </c>
      <c r="P2866" s="9">
        <f>IFERROR(F2866/M2866,"NULL")</f>
        <v>25</v>
      </c>
      <c r="Q2866" t="str">
        <f>LEFT(O2866,SEARCH("/",O2866,1)-1)</f>
        <v>publishing</v>
      </c>
      <c r="R2866" t="str">
        <f>RIGHT(O2866,LEN(O2866)-SEARCH("/",O2866,1))</f>
        <v>fiction</v>
      </c>
      <c r="S2866" s="17">
        <f>(((K2866/60)/60)/24)+DATE(1970,1,1)</f>
        <v>42548.192997685182</v>
      </c>
      <c r="T2866" s="15">
        <f>(((J2866/60)/60)/24)+DATE(1970,1,1)</f>
        <v>42573.192997685182</v>
      </c>
      <c r="U2866" t="b">
        <f>AND(L2866,N2866)</f>
        <v>0</v>
      </c>
    </row>
    <row r="2867" spans="1:21" ht="20" customHeight="1" x14ac:dyDescent="0.35">
      <c r="A2867" s="13">
        <f>F2867/E2867</f>
        <v>0</v>
      </c>
      <c r="B2867">
        <v>1484</v>
      </c>
      <c r="C2867" s="3" t="s">
        <v>1485</v>
      </c>
      <c r="D2867" s="3" t="s">
        <v>5594</v>
      </c>
      <c r="E2867" s="5">
        <v>2000</v>
      </c>
      <c r="F2867" s="5">
        <v>0</v>
      </c>
      <c r="G2867" t="s">
        <v>8221</v>
      </c>
      <c r="H2867" t="s">
        <v>8224</v>
      </c>
      <c r="I2867" t="s">
        <v>8246</v>
      </c>
      <c r="J2867">
        <v>1342882260</v>
      </c>
      <c r="K2867">
        <v>1337834963</v>
      </c>
      <c r="L2867" t="b">
        <v>0</v>
      </c>
      <c r="M2867">
        <v>0</v>
      </c>
      <c r="N2867" t="b">
        <v>0</v>
      </c>
      <c r="O2867" t="s">
        <v>8275</v>
      </c>
      <c r="P2867" s="9" t="str">
        <f>IFERROR(F2867/M2867,"NULL")</f>
        <v>NULL</v>
      </c>
      <c r="Q2867" t="str">
        <f>LEFT(O2867,SEARCH("/",O2867,1)-1)</f>
        <v>publishing</v>
      </c>
      <c r="R2867" t="str">
        <f>RIGHT(O2867,LEN(O2867)-SEARCH("/",O2867,1))</f>
        <v>fiction</v>
      </c>
      <c r="S2867" s="17">
        <f>(((K2867/60)/60)/24)+DATE(1970,1,1)</f>
        <v>41053.200960648144</v>
      </c>
      <c r="T2867" s="15">
        <f>(((J2867/60)/60)/24)+DATE(1970,1,1)</f>
        <v>41111.618750000001</v>
      </c>
      <c r="U2867" t="b">
        <f>AND(L2867,N2867)</f>
        <v>0</v>
      </c>
    </row>
    <row r="2868" spans="1:21" ht="20" customHeight="1" x14ac:dyDescent="0.35">
      <c r="A2868" s="13">
        <f>F2868/E2868</f>
        <v>2.2388059701492536E-2</v>
      </c>
      <c r="B2868">
        <v>1485</v>
      </c>
      <c r="C2868" s="3" t="s">
        <v>1486</v>
      </c>
      <c r="D2868" s="3" t="s">
        <v>5595</v>
      </c>
      <c r="E2868" s="5">
        <v>6700</v>
      </c>
      <c r="F2868" s="5">
        <v>150</v>
      </c>
      <c r="G2868" t="s">
        <v>8221</v>
      </c>
      <c r="H2868" t="s">
        <v>8224</v>
      </c>
      <c r="I2868" t="s">
        <v>8246</v>
      </c>
      <c r="J2868">
        <v>1434827173</v>
      </c>
      <c r="K2868">
        <v>1430939173</v>
      </c>
      <c r="L2868" t="b">
        <v>0</v>
      </c>
      <c r="M2868">
        <v>3</v>
      </c>
      <c r="N2868" t="b">
        <v>0</v>
      </c>
      <c r="O2868" t="s">
        <v>8275</v>
      </c>
      <c r="P2868" s="9">
        <f>IFERROR(F2868/M2868,"NULL")</f>
        <v>50</v>
      </c>
      <c r="Q2868" t="str">
        <f>LEFT(O2868,SEARCH("/",O2868,1)-1)</f>
        <v>publishing</v>
      </c>
      <c r="R2868" t="str">
        <f>RIGHT(O2868,LEN(O2868)-SEARCH("/",O2868,1))</f>
        <v>fiction</v>
      </c>
      <c r="S2868" s="17">
        <f>(((K2868/60)/60)/24)+DATE(1970,1,1)</f>
        <v>42130.795983796299</v>
      </c>
      <c r="T2868" s="15">
        <f>(((J2868/60)/60)/24)+DATE(1970,1,1)</f>
        <v>42175.795983796299</v>
      </c>
      <c r="U2868" t="b">
        <f>AND(L2868,N2868)</f>
        <v>0</v>
      </c>
    </row>
    <row r="2869" spans="1:21" ht="20" customHeight="1" x14ac:dyDescent="0.35">
      <c r="A2869" s="13">
        <f>F2869/E2869</f>
        <v>2.3999999999999998E-3</v>
      </c>
      <c r="B2869">
        <v>1486</v>
      </c>
      <c r="C2869" s="3" t="s">
        <v>1487</v>
      </c>
      <c r="D2869" s="3" t="s">
        <v>5596</v>
      </c>
      <c r="E2869" s="5">
        <v>20000</v>
      </c>
      <c r="F2869" s="5">
        <v>48</v>
      </c>
      <c r="G2869" t="s">
        <v>8221</v>
      </c>
      <c r="H2869" t="s">
        <v>8224</v>
      </c>
      <c r="I2869" t="s">
        <v>8246</v>
      </c>
      <c r="J2869">
        <v>1425009761</v>
      </c>
      <c r="K2869">
        <v>1422417761</v>
      </c>
      <c r="L2869" t="b">
        <v>0</v>
      </c>
      <c r="M2869">
        <v>3</v>
      </c>
      <c r="N2869" t="b">
        <v>0</v>
      </c>
      <c r="O2869" t="s">
        <v>8275</v>
      </c>
      <c r="P2869" s="9">
        <f>IFERROR(F2869/M2869,"NULL")</f>
        <v>16</v>
      </c>
      <c r="Q2869" t="str">
        <f>LEFT(O2869,SEARCH("/",O2869,1)-1)</f>
        <v>publishing</v>
      </c>
      <c r="R2869" t="str">
        <f>RIGHT(O2869,LEN(O2869)-SEARCH("/",O2869,1))</f>
        <v>fiction</v>
      </c>
      <c r="S2869" s="17">
        <f>(((K2869/60)/60)/24)+DATE(1970,1,1)</f>
        <v>42032.168530092589</v>
      </c>
      <c r="T2869" s="15">
        <f>(((J2869/60)/60)/24)+DATE(1970,1,1)</f>
        <v>42062.168530092589</v>
      </c>
      <c r="U2869" t="b">
        <f>AND(L2869,N2869)</f>
        <v>0</v>
      </c>
    </row>
    <row r="2870" spans="1:21" ht="20" customHeight="1" x14ac:dyDescent="0.35">
      <c r="A2870" s="13">
        <f>F2870/E2870</f>
        <v>0</v>
      </c>
      <c r="B2870">
        <v>1487</v>
      </c>
      <c r="C2870" s="3" t="s">
        <v>1488</v>
      </c>
      <c r="D2870" s="3" t="s">
        <v>5597</v>
      </c>
      <c r="E2870" s="5">
        <v>10000</v>
      </c>
      <c r="F2870" s="5">
        <v>0</v>
      </c>
      <c r="G2870" t="s">
        <v>8221</v>
      </c>
      <c r="H2870" t="s">
        <v>8224</v>
      </c>
      <c r="I2870" t="s">
        <v>8246</v>
      </c>
      <c r="J2870">
        <v>1470175271</v>
      </c>
      <c r="K2870">
        <v>1467583271</v>
      </c>
      <c r="L2870" t="b">
        <v>0</v>
      </c>
      <c r="M2870">
        <v>0</v>
      </c>
      <c r="N2870" t="b">
        <v>0</v>
      </c>
      <c r="O2870" t="s">
        <v>8275</v>
      </c>
      <c r="P2870" s="9" t="str">
        <f>IFERROR(F2870/M2870,"NULL")</f>
        <v>NULL</v>
      </c>
      <c r="Q2870" t="str">
        <f>LEFT(O2870,SEARCH("/",O2870,1)-1)</f>
        <v>publishing</v>
      </c>
      <c r="R2870" t="str">
        <f>RIGHT(O2870,LEN(O2870)-SEARCH("/",O2870,1))</f>
        <v>fiction</v>
      </c>
      <c r="S2870" s="17">
        <f>(((K2870/60)/60)/24)+DATE(1970,1,1)</f>
        <v>42554.917488425926</v>
      </c>
      <c r="T2870" s="15">
        <f>(((J2870/60)/60)/24)+DATE(1970,1,1)</f>
        <v>42584.917488425926</v>
      </c>
      <c r="U2870" t="b">
        <f>AND(L2870,N2870)</f>
        <v>0</v>
      </c>
    </row>
    <row r="2871" spans="1:21" ht="20" customHeight="1" x14ac:dyDescent="0.35">
      <c r="A2871" s="13">
        <f>F2871/E2871</f>
        <v>2.4E-2</v>
      </c>
      <c r="B2871">
        <v>1488</v>
      </c>
      <c r="C2871" s="3" t="s">
        <v>1489</v>
      </c>
      <c r="D2871" s="3" t="s">
        <v>5598</v>
      </c>
      <c r="E2871" s="5">
        <v>15000</v>
      </c>
      <c r="F2871" s="5">
        <v>360</v>
      </c>
      <c r="G2871" t="s">
        <v>8221</v>
      </c>
      <c r="H2871" t="s">
        <v>8226</v>
      </c>
      <c r="I2871" t="s">
        <v>8248</v>
      </c>
      <c r="J2871">
        <v>1388928660</v>
      </c>
      <c r="K2871">
        <v>1386336660</v>
      </c>
      <c r="L2871" t="b">
        <v>0</v>
      </c>
      <c r="M2871">
        <v>6</v>
      </c>
      <c r="N2871" t="b">
        <v>0</v>
      </c>
      <c r="O2871" t="s">
        <v>8275</v>
      </c>
      <c r="P2871" s="9">
        <f>IFERROR(F2871/M2871,"NULL")</f>
        <v>60</v>
      </c>
      <c r="Q2871" t="str">
        <f>LEFT(O2871,SEARCH("/",O2871,1)-1)</f>
        <v>publishing</v>
      </c>
      <c r="R2871" t="str">
        <f>RIGHT(O2871,LEN(O2871)-SEARCH("/",O2871,1))</f>
        <v>fiction</v>
      </c>
      <c r="S2871" s="17">
        <f>(((K2871/60)/60)/24)+DATE(1970,1,1)</f>
        <v>41614.563194444447</v>
      </c>
      <c r="T2871" s="15">
        <f>(((J2871/60)/60)/24)+DATE(1970,1,1)</f>
        <v>41644.563194444447</v>
      </c>
      <c r="U2871" t="b">
        <f>AND(L2871,N2871)</f>
        <v>0</v>
      </c>
    </row>
    <row r="2872" spans="1:21" ht="20" customHeight="1" x14ac:dyDescent="0.35">
      <c r="A2872" s="13">
        <f>F2872/E2872</f>
        <v>0</v>
      </c>
      <c r="B2872">
        <v>1489</v>
      </c>
      <c r="C2872" s="3" t="s">
        <v>1490</v>
      </c>
      <c r="D2872" s="3" t="s">
        <v>5599</v>
      </c>
      <c r="E2872" s="5">
        <v>5000</v>
      </c>
      <c r="F2872" s="5">
        <v>0</v>
      </c>
      <c r="G2872" t="s">
        <v>8221</v>
      </c>
      <c r="H2872" t="s">
        <v>8224</v>
      </c>
      <c r="I2872" t="s">
        <v>8246</v>
      </c>
      <c r="J2872">
        <v>1352994052</v>
      </c>
      <c r="K2872">
        <v>1350398452</v>
      </c>
      <c r="L2872" t="b">
        <v>0</v>
      </c>
      <c r="M2872">
        <v>0</v>
      </c>
      <c r="N2872" t="b">
        <v>0</v>
      </c>
      <c r="O2872" t="s">
        <v>8275</v>
      </c>
      <c r="P2872" s="9" t="str">
        <f>IFERROR(F2872/M2872,"NULL")</f>
        <v>NULL</v>
      </c>
      <c r="Q2872" t="str">
        <f>LEFT(O2872,SEARCH("/",O2872,1)-1)</f>
        <v>publishing</v>
      </c>
      <c r="R2872" t="str">
        <f>RIGHT(O2872,LEN(O2872)-SEARCH("/",O2872,1))</f>
        <v>fiction</v>
      </c>
      <c r="S2872" s="17">
        <f>(((K2872/60)/60)/24)+DATE(1970,1,1)</f>
        <v>41198.611712962964</v>
      </c>
      <c r="T2872" s="15">
        <f>(((J2872/60)/60)/24)+DATE(1970,1,1)</f>
        <v>41228.653379629628</v>
      </c>
      <c r="U2872" t="b">
        <f>AND(L2872,N2872)</f>
        <v>0</v>
      </c>
    </row>
    <row r="2873" spans="1:21" ht="20" customHeight="1" x14ac:dyDescent="0.35">
      <c r="A2873" s="13">
        <f>F2873/E2873</f>
        <v>0.30862068965517242</v>
      </c>
      <c r="B2873">
        <v>1490</v>
      </c>
      <c r="C2873" s="3" t="s">
        <v>1491</v>
      </c>
      <c r="D2873" s="3" t="s">
        <v>5600</v>
      </c>
      <c r="E2873" s="5">
        <v>2900</v>
      </c>
      <c r="F2873" s="5">
        <v>895</v>
      </c>
      <c r="G2873" t="s">
        <v>8221</v>
      </c>
      <c r="H2873" t="s">
        <v>8224</v>
      </c>
      <c r="I2873" t="s">
        <v>8246</v>
      </c>
      <c r="J2873">
        <v>1380720474</v>
      </c>
      <c r="K2873">
        <v>1378214874</v>
      </c>
      <c r="L2873" t="b">
        <v>0</v>
      </c>
      <c r="M2873">
        <v>19</v>
      </c>
      <c r="N2873" t="b">
        <v>0</v>
      </c>
      <c r="O2873" t="s">
        <v>8275</v>
      </c>
      <c r="P2873" s="9">
        <f>IFERROR(F2873/M2873,"NULL")</f>
        <v>47.10526315789474</v>
      </c>
      <c r="Q2873" t="str">
        <f>LEFT(O2873,SEARCH("/",O2873,1)-1)</f>
        <v>publishing</v>
      </c>
      <c r="R2873" t="str">
        <f>RIGHT(O2873,LEN(O2873)-SEARCH("/",O2873,1))</f>
        <v>fiction</v>
      </c>
      <c r="S2873" s="17">
        <f>(((K2873/60)/60)/24)+DATE(1970,1,1)</f>
        <v>41520.561041666668</v>
      </c>
      <c r="T2873" s="15">
        <f>(((J2873/60)/60)/24)+DATE(1970,1,1)</f>
        <v>41549.561041666668</v>
      </c>
      <c r="U2873" t="b">
        <f>AND(L2873,N2873)</f>
        <v>0</v>
      </c>
    </row>
    <row r="2874" spans="1:21" ht="20" customHeight="1" x14ac:dyDescent="0.35">
      <c r="A2874" s="13">
        <f>F2874/E2874</f>
        <v>8.3333333333333329E-2</v>
      </c>
      <c r="B2874">
        <v>1491</v>
      </c>
      <c r="C2874" s="3" t="s">
        <v>1492</v>
      </c>
      <c r="D2874" s="3" t="s">
        <v>5601</v>
      </c>
      <c r="E2874" s="5">
        <v>1200</v>
      </c>
      <c r="F2874" s="5">
        <v>100</v>
      </c>
      <c r="G2874" t="s">
        <v>8221</v>
      </c>
      <c r="H2874" t="s">
        <v>8224</v>
      </c>
      <c r="I2874" t="s">
        <v>8246</v>
      </c>
      <c r="J2874">
        <v>1424014680</v>
      </c>
      <c r="K2874">
        <v>1418922443</v>
      </c>
      <c r="L2874" t="b">
        <v>0</v>
      </c>
      <c r="M2874">
        <v>1</v>
      </c>
      <c r="N2874" t="b">
        <v>0</v>
      </c>
      <c r="O2874" t="s">
        <v>8275</v>
      </c>
      <c r="P2874" s="9">
        <f>IFERROR(F2874/M2874,"NULL")</f>
        <v>100</v>
      </c>
      <c r="Q2874" t="str">
        <f>LEFT(O2874,SEARCH("/",O2874,1)-1)</f>
        <v>publishing</v>
      </c>
      <c r="R2874" t="str">
        <f>RIGHT(O2874,LEN(O2874)-SEARCH("/",O2874,1))</f>
        <v>fiction</v>
      </c>
      <c r="S2874" s="17">
        <f>(((K2874/60)/60)/24)+DATE(1970,1,1)</f>
        <v>41991.713460648149</v>
      </c>
      <c r="T2874" s="15">
        <f>(((J2874/60)/60)/24)+DATE(1970,1,1)</f>
        <v>42050.651388888888</v>
      </c>
      <c r="U2874" t="b">
        <f>AND(L2874,N2874)</f>
        <v>0</v>
      </c>
    </row>
    <row r="2875" spans="1:21" ht="20" customHeight="1" x14ac:dyDescent="0.35">
      <c r="A2875" s="13">
        <f>F2875/E2875</f>
        <v>7.4999999999999997E-3</v>
      </c>
      <c r="B2875">
        <v>1492</v>
      </c>
      <c r="C2875" s="3" t="s">
        <v>1493</v>
      </c>
      <c r="D2875" s="3" t="s">
        <v>5602</v>
      </c>
      <c r="E2875" s="5">
        <v>4000</v>
      </c>
      <c r="F2875" s="5">
        <v>30</v>
      </c>
      <c r="G2875" t="s">
        <v>8221</v>
      </c>
      <c r="H2875" t="s">
        <v>8224</v>
      </c>
      <c r="I2875" t="s">
        <v>8246</v>
      </c>
      <c r="J2875">
        <v>1308431646</v>
      </c>
      <c r="K2875">
        <v>1305839646</v>
      </c>
      <c r="L2875" t="b">
        <v>0</v>
      </c>
      <c r="M2875">
        <v>2</v>
      </c>
      <c r="N2875" t="b">
        <v>0</v>
      </c>
      <c r="O2875" t="s">
        <v>8275</v>
      </c>
      <c r="P2875" s="9">
        <f>IFERROR(F2875/M2875,"NULL")</f>
        <v>15</v>
      </c>
      <c r="Q2875" t="str">
        <f>LEFT(O2875,SEARCH("/",O2875,1)-1)</f>
        <v>publishing</v>
      </c>
      <c r="R2875" t="str">
        <f>RIGHT(O2875,LEN(O2875)-SEARCH("/",O2875,1))</f>
        <v>fiction</v>
      </c>
      <c r="S2875" s="17">
        <f>(((K2875/60)/60)/24)+DATE(1970,1,1)</f>
        <v>40682.884791666671</v>
      </c>
      <c r="T2875" s="15">
        <f>(((J2875/60)/60)/24)+DATE(1970,1,1)</f>
        <v>40712.884791666671</v>
      </c>
      <c r="U2875" t="b">
        <f>AND(L2875,N2875)</f>
        <v>0</v>
      </c>
    </row>
    <row r="2876" spans="1:21" ht="20" customHeight="1" x14ac:dyDescent="0.35">
      <c r="A2876" s="13">
        <f>F2876/E2876</f>
        <v>0</v>
      </c>
      <c r="B2876">
        <v>1493</v>
      </c>
      <c r="C2876" s="3" t="s">
        <v>1494</v>
      </c>
      <c r="D2876" s="3" t="s">
        <v>5603</v>
      </c>
      <c r="E2876" s="5">
        <v>2400</v>
      </c>
      <c r="F2876" s="5">
        <v>0</v>
      </c>
      <c r="G2876" t="s">
        <v>8221</v>
      </c>
      <c r="H2876" t="s">
        <v>8224</v>
      </c>
      <c r="I2876" t="s">
        <v>8246</v>
      </c>
      <c r="J2876">
        <v>1371415675</v>
      </c>
      <c r="K2876">
        <v>1368823675</v>
      </c>
      <c r="L2876" t="b">
        <v>0</v>
      </c>
      <c r="M2876">
        <v>0</v>
      </c>
      <c r="N2876" t="b">
        <v>0</v>
      </c>
      <c r="O2876" t="s">
        <v>8275</v>
      </c>
      <c r="P2876" s="9" t="str">
        <f>IFERROR(F2876/M2876,"NULL")</f>
        <v>NULL</v>
      </c>
      <c r="Q2876" t="str">
        <f>LEFT(O2876,SEARCH("/",O2876,1)-1)</f>
        <v>publishing</v>
      </c>
      <c r="R2876" t="str">
        <f>RIGHT(O2876,LEN(O2876)-SEARCH("/",O2876,1))</f>
        <v>fiction</v>
      </c>
      <c r="S2876" s="17">
        <f>(((K2876/60)/60)/24)+DATE(1970,1,1)</f>
        <v>41411.866608796299</v>
      </c>
      <c r="T2876" s="15">
        <f>(((J2876/60)/60)/24)+DATE(1970,1,1)</f>
        <v>41441.866608796299</v>
      </c>
      <c r="U2876" t="b">
        <f>AND(L2876,N2876)</f>
        <v>0</v>
      </c>
    </row>
    <row r="2877" spans="1:21" ht="20" customHeight="1" x14ac:dyDescent="0.35">
      <c r="A2877" s="13">
        <f>F2877/E2877</f>
        <v>8.8999999999999996E-2</v>
      </c>
      <c r="B2877">
        <v>1494</v>
      </c>
      <c r="C2877" s="3" t="s">
        <v>1495</v>
      </c>
      <c r="D2877" s="3" t="s">
        <v>5604</v>
      </c>
      <c r="E2877" s="5">
        <v>5000</v>
      </c>
      <c r="F2877" s="5">
        <v>445</v>
      </c>
      <c r="G2877" t="s">
        <v>8221</v>
      </c>
      <c r="H2877" t="s">
        <v>8224</v>
      </c>
      <c r="I2877" t="s">
        <v>8246</v>
      </c>
      <c r="J2877">
        <v>1428075480</v>
      </c>
      <c r="K2877">
        <v>1425489613</v>
      </c>
      <c r="L2877" t="b">
        <v>0</v>
      </c>
      <c r="M2877">
        <v>11</v>
      </c>
      <c r="N2877" t="b">
        <v>0</v>
      </c>
      <c r="O2877" t="s">
        <v>8275</v>
      </c>
      <c r="P2877" s="9">
        <f>IFERROR(F2877/M2877,"NULL")</f>
        <v>40.454545454545453</v>
      </c>
      <c r="Q2877" t="str">
        <f>LEFT(O2877,SEARCH("/",O2877,1)-1)</f>
        <v>publishing</v>
      </c>
      <c r="R2877" t="str">
        <f>RIGHT(O2877,LEN(O2877)-SEARCH("/",O2877,1))</f>
        <v>fiction</v>
      </c>
      <c r="S2877" s="17">
        <f>(((K2877/60)/60)/24)+DATE(1970,1,1)</f>
        <v>42067.722372685181</v>
      </c>
      <c r="T2877" s="15">
        <f>(((J2877/60)/60)/24)+DATE(1970,1,1)</f>
        <v>42097.651388888888</v>
      </c>
      <c r="U2877" t="b">
        <f>AND(L2877,N2877)</f>
        <v>0</v>
      </c>
    </row>
    <row r="2878" spans="1:21" ht="20" customHeight="1" x14ac:dyDescent="0.35">
      <c r="A2878" s="13">
        <f>F2878/E2878</f>
        <v>0</v>
      </c>
      <c r="B2878">
        <v>1495</v>
      </c>
      <c r="C2878" s="3" t="s">
        <v>1496</v>
      </c>
      <c r="D2878" s="3" t="s">
        <v>5605</v>
      </c>
      <c r="E2878" s="5">
        <v>2000</v>
      </c>
      <c r="F2878" s="5">
        <v>0</v>
      </c>
      <c r="G2878" t="s">
        <v>8221</v>
      </c>
      <c r="H2878" t="s">
        <v>8224</v>
      </c>
      <c r="I2878" t="s">
        <v>8246</v>
      </c>
      <c r="J2878">
        <v>1314471431</v>
      </c>
      <c r="K2878">
        <v>1311879431</v>
      </c>
      <c r="L2878" t="b">
        <v>0</v>
      </c>
      <c r="M2878">
        <v>0</v>
      </c>
      <c r="N2878" t="b">
        <v>0</v>
      </c>
      <c r="O2878" t="s">
        <v>8275</v>
      </c>
      <c r="P2878" s="9" t="str">
        <f>IFERROR(F2878/M2878,"NULL")</f>
        <v>NULL</v>
      </c>
      <c r="Q2878" t="str">
        <f>LEFT(O2878,SEARCH("/",O2878,1)-1)</f>
        <v>publishing</v>
      </c>
      <c r="R2878" t="str">
        <f>RIGHT(O2878,LEN(O2878)-SEARCH("/",O2878,1))</f>
        <v>fiction</v>
      </c>
      <c r="S2878" s="17">
        <f>(((K2878/60)/60)/24)+DATE(1970,1,1)</f>
        <v>40752.789710648147</v>
      </c>
      <c r="T2878" s="15">
        <f>(((J2878/60)/60)/24)+DATE(1970,1,1)</f>
        <v>40782.789710648147</v>
      </c>
      <c r="U2878" t="b">
        <f>AND(L2878,N2878)</f>
        <v>0</v>
      </c>
    </row>
    <row r="2879" spans="1:21" ht="20" customHeight="1" x14ac:dyDescent="0.35">
      <c r="A2879" s="13">
        <f>F2879/E2879</f>
        <v>0</v>
      </c>
      <c r="B2879">
        <v>1496</v>
      </c>
      <c r="C2879" s="3" t="s">
        <v>1497</v>
      </c>
      <c r="D2879" s="3" t="s">
        <v>5606</v>
      </c>
      <c r="E2879" s="5">
        <v>1500</v>
      </c>
      <c r="F2879" s="5">
        <v>0</v>
      </c>
      <c r="G2879" t="s">
        <v>8221</v>
      </c>
      <c r="H2879" t="s">
        <v>8224</v>
      </c>
      <c r="I2879" t="s">
        <v>8246</v>
      </c>
      <c r="J2879">
        <v>1410866659</v>
      </c>
      <c r="K2879">
        <v>1405682659</v>
      </c>
      <c r="L2879" t="b">
        <v>0</v>
      </c>
      <c r="M2879">
        <v>0</v>
      </c>
      <c r="N2879" t="b">
        <v>0</v>
      </c>
      <c r="O2879" t="s">
        <v>8275</v>
      </c>
      <c r="P2879" s="9" t="str">
        <f>IFERROR(F2879/M2879,"NULL")</f>
        <v>NULL</v>
      </c>
      <c r="Q2879" t="str">
        <f>LEFT(O2879,SEARCH("/",O2879,1)-1)</f>
        <v>publishing</v>
      </c>
      <c r="R2879" t="str">
        <f>RIGHT(O2879,LEN(O2879)-SEARCH("/",O2879,1))</f>
        <v>fiction</v>
      </c>
      <c r="S2879" s="17">
        <f>(((K2879/60)/60)/24)+DATE(1970,1,1)</f>
        <v>41838.475219907406</v>
      </c>
      <c r="T2879" s="15">
        <f>(((J2879/60)/60)/24)+DATE(1970,1,1)</f>
        <v>41898.475219907406</v>
      </c>
      <c r="U2879" t="b">
        <f>AND(L2879,N2879)</f>
        <v>0</v>
      </c>
    </row>
    <row r="2880" spans="1:21" ht="20" customHeight="1" x14ac:dyDescent="0.35">
      <c r="A2880" s="13">
        <f>F2880/E2880</f>
        <v>6.666666666666667E-5</v>
      </c>
      <c r="B2880">
        <v>1497</v>
      </c>
      <c r="C2880" s="3" t="s">
        <v>1498</v>
      </c>
      <c r="D2880" s="3" t="s">
        <v>5607</v>
      </c>
      <c r="E2880" s="5">
        <v>15000</v>
      </c>
      <c r="F2880" s="5">
        <v>1</v>
      </c>
      <c r="G2880" t="s">
        <v>8221</v>
      </c>
      <c r="H2880" t="s">
        <v>8224</v>
      </c>
      <c r="I2880" t="s">
        <v>8246</v>
      </c>
      <c r="J2880">
        <v>1375299780</v>
      </c>
      <c r="K2880">
        <v>1371655522</v>
      </c>
      <c r="L2880" t="b">
        <v>0</v>
      </c>
      <c r="M2880">
        <v>1</v>
      </c>
      <c r="N2880" t="b">
        <v>0</v>
      </c>
      <c r="O2880" t="s">
        <v>8275</v>
      </c>
      <c r="P2880" s="9">
        <f>IFERROR(F2880/M2880,"NULL")</f>
        <v>1</v>
      </c>
      <c r="Q2880" t="str">
        <f>LEFT(O2880,SEARCH("/",O2880,1)-1)</f>
        <v>publishing</v>
      </c>
      <c r="R2880" t="str">
        <f>RIGHT(O2880,LEN(O2880)-SEARCH("/",O2880,1))</f>
        <v>fiction</v>
      </c>
      <c r="S2880" s="17">
        <f>(((K2880/60)/60)/24)+DATE(1970,1,1)</f>
        <v>41444.64261574074</v>
      </c>
      <c r="T2880" s="15">
        <f>(((J2880/60)/60)/24)+DATE(1970,1,1)</f>
        <v>41486.821527777778</v>
      </c>
      <c r="U2880" t="b">
        <f>AND(L2880,N2880)</f>
        <v>0</v>
      </c>
    </row>
    <row r="2881" spans="1:21" ht="20" customHeight="1" x14ac:dyDescent="0.35">
      <c r="A2881" s="13">
        <f>F2881/E2881</f>
        <v>1.9E-2</v>
      </c>
      <c r="B2881">
        <v>1498</v>
      </c>
      <c r="C2881" s="3" t="s">
        <v>1499</v>
      </c>
      <c r="D2881" s="3" t="s">
        <v>5608</v>
      </c>
      <c r="E2881" s="5">
        <v>3000</v>
      </c>
      <c r="F2881" s="5">
        <v>57</v>
      </c>
      <c r="G2881" t="s">
        <v>8221</v>
      </c>
      <c r="H2881" t="s">
        <v>8224</v>
      </c>
      <c r="I2881" t="s">
        <v>8246</v>
      </c>
      <c r="J2881">
        <v>1409787378</v>
      </c>
      <c r="K2881">
        <v>1405899378</v>
      </c>
      <c r="L2881" t="b">
        <v>0</v>
      </c>
      <c r="M2881">
        <v>3</v>
      </c>
      <c r="N2881" t="b">
        <v>0</v>
      </c>
      <c r="O2881" t="s">
        <v>8275</v>
      </c>
      <c r="P2881" s="9">
        <f>IFERROR(F2881/M2881,"NULL")</f>
        <v>19</v>
      </c>
      <c r="Q2881" t="str">
        <f>LEFT(O2881,SEARCH("/",O2881,1)-1)</f>
        <v>publishing</v>
      </c>
      <c r="R2881" t="str">
        <f>RIGHT(O2881,LEN(O2881)-SEARCH("/",O2881,1))</f>
        <v>fiction</v>
      </c>
      <c r="S2881" s="17">
        <f>(((K2881/60)/60)/24)+DATE(1970,1,1)</f>
        <v>41840.983541666668</v>
      </c>
      <c r="T2881" s="15">
        <f>(((J2881/60)/60)/24)+DATE(1970,1,1)</f>
        <v>41885.983541666668</v>
      </c>
      <c r="U2881" t="b">
        <f>AND(L2881,N2881)</f>
        <v>0</v>
      </c>
    </row>
    <row r="2882" spans="1:21" ht="20" customHeight="1" x14ac:dyDescent="0.35">
      <c r="A2882" s="13">
        <f>F2882/E2882</f>
        <v>2.5000000000000001E-3</v>
      </c>
      <c r="B2882">
        <v>1499</v>
      </c>
      <c r="C2882" s="3" t="s">
        <v>1500</v>
      </c>
      <c r="D2882" s="3" t="s">
        <v>5609</v>
      </c>
      <c r="E2882" s="5">
        <v>2000</v>
      </c>
      <c r="F2882" s="5">
        <v>5</v>
      </c>
      <c r="G2882" t="s">
        <v>8221</v>
      </c>
      <c r="H2882" t="s">
        <v>8224</v>
      </c>
      <c r="I2882" t="s">
        <v>8246</v>
      </c>
      <c r="J2882">
        <v>1470355833</v>
      </c>
      <c r="K2882">
        <v>1465171833</v>
      </c>
      <c r="L2882" t="b">
        <v>0</v>
      </c>
      <c r="M2882">
        <v>1</v>
      </c>
      <c r="N2882" t="b">
        <v>0</v>
      </c>
      <c r="O2882" t="s">
        <v>8275</v>
      </c>
      <c r="P2882" s="9">
        <f>IFERROR(F2882/M2882,"NULL")</f>
        <v>5</v>
      </c>
      <c r="Q2882" t="str">
        <f>LEFT(O2882,SEARCH("/",O2882,1)-1)</f>
        <v>publishing</v>
      </c>
      <c r="R2882" t="str">
        <f>RIGHT(O2882,LEN(O2882)-SEARCH("/",O2882,1))</f>
        <v>fiction</v>
      </c>
      <c r="S2882" s="17">
        <f>(((K2882/60)/60)/24)+DATE(1970,1,1)</f>
        <v>42527.007326388892</v>
      </c>
      <c r="T2882" s="15">
        <f>(((J2882/60)/60)/24)+DATE(1970,1,1)</f>
        <v>42587.007326388892</v>
      </c>
      <c r="U2882" t="b">
        <f>AND(L2882,N2882)</f>
        <v>0</v>
      </c>
    </row>
    <row r="2883" spans="1:21" ht="20" customHeight="1" x14ac:dyDescent="0.35">
      <c r="A2883" s="13">
        <f>F2883/E2883</f>
        <v>0.25035714285714283</v>
      </c>
      <c r="B2883">
        <v>1500</v>
      </c>
      <c r="C2883" s="3" t="s">
        <v>1501</v>
      </c>
      <c r="D2883" s="3" t="s">
        <v>5610</v>
      </c>
      <c r="E2883" s="5">
        <v>2800</v>
      </c>
      <c r="F2883" s="5">
        <v>701</v>
      </c>
      <c r="G2883" t="s">
        <v>8221</v>
      </c>
      <c r="H2883" t="s">
        <v>8224</v>
      </c>
      <c r="I2883" t="s">
        <v>8246</v>
      </c>
      <c r="J2883">
        <v>1367444557</v>
      </c>
      <c r="K2883">
        <v>1364852557</v>
      </c>
      <c r="L2883" t="b">
        <v>0</v>
      </c>
      <c r="M2883">
        <v>15</v>
      </c>
      <c r="N2883" t="b">
        <v>0</v>
      </c>
      <c r="O2883" t="s">
        <v>8275</v>
      </c>
      <c r="P2883" s="9">
        <f>IFERROR(F2883/M2883,"NULL")</f>
        <v>46.733333333333334</v>
      </c>
      <c r="Q2883" t="str">
        <f>LEFT(O2883,SEARCH("/",O2883,1)-1)</f>
        <v>publishing</v>
      </c>
      <c r="R2883" t="str">
        <f>RIGHT(O2883,LEN(O2883)-SEARCH("/",O2883,1))</f>
        <v>fiction</v>
      </c>
      <c r="S2883" s="17">
        <f>(((K2883/60)/60)/24)+DATE(1970,1,1)</f>
        <v>41365.904594907406</v>
      </c>
      <c r="T2883" s="15">
        <f>(((J2883/60)/60)/24)+DATE(1970,1,1)</f>
        <v>41395.904594907406</v>
      </c>
      <c r="U2883" t="b">
        <f>AND(L2883,N2883)</f>
        <v>0</v>
      </c>
    </row>
    <row r="2884" spans="1:21" ht="20" customHeight="1" x14ac:dyDescent="0.35">
      <c r="A2884" s="13">
        <f>F2884/E2884</f>
        <v>3.3333333333333332E-4</v>
      </c>
      <c r="B2884">
        <v>1541</v>
      </c>
      <c r="C2884" s="3" t="s">
        <v>1542</v>
      </c>
      <c r="D2884" s="3" t="s">
        <v>5651</v>
      </c>
      <c r="E2884" s="5">
        <v>18000</v>
      </c>
      <c r="F2884" s="5">
        <v>6</v>
      </c>
      <c r="G2884" t="s">
        <v>8221</v>
      </c>
      <c r="H2884" t="s">
        <v>8224</v>
      </c>
      <c r="I2884" t="s">
        <v>8246</v>
      </c>
      <c r="J2884">
        <v>1420045538</v>
      </c>
      <c r="K2884">
        <v>1417453538</v>
      </c>
      <c r="L2884" t="b">
        <v>0</v>
      </c>
      <c r="M2884">
        <v>2</v>
      </c>
      <c r="N2884" t="b">
        <v>0</v>
      </c>
      <c r="O2884" t="s">
        <v>8289</v>
      </c>
      <c r="P2884" s="9">
        <f>IFERROR(F2884/M2884,"NULL")</f>
        <v>3</v>
      </c>
      <c r="Q2884" t="str">
        <f>LEFT(O2884,SEARCH("/",O2884,1)-1)</f>
        <v>photography</v>
      </c>
      <c r="R2884" t="str">
        <f>RIGHT(O2884,LEN(O2884)-SEARCH("/",O2884,1))</f>
        <v>nature</v>
      </c>
      <c r="S2884" s="17">
        <f>(((K2884/60)/60)/24)+DATE(1970,1,1)</f>
        <v>41974.712245370371</v>
      </c>
      <c r="T2884" s="15">
        <f>(((J2884/60)/60)/24)+DATE(1970,1,1)</f>
        <v>42004.712245370371</v>
      </c>
      <c r="U2884" t="b">
        <f>AND(L2884,N2884)</f>
        <v>0</v>
      </c>
    </row>
    <row r="2885" spans="1:21" ht="20" customHeight="1" x14ac:dyDescent="0.35">
      <c r="A2885" s="13">
        <f>F2885/E2885</f>
        <v>0.04</v>
      </c>
      <c r="B2885">
        <v>1542</v>
      </c>
      <c r="C2885" s="3" t="s">
        <v>1543</v>
      </c>
      <c r="D2885" s="3" t="s">
        <v>5652</v>
      </c>
      <c r="E2885" s="5">
        <v>500</v>
      </c>
      <c r="F2885" s="5">
        <v>20</v>
      </c>
      <c r="G2885" t="s">
        <v>8221</v>
      </c>
      <c r="H2885" t="s">
        <v>8229</v>
      </c>
      <c r="I2885" t="s">
        <v>8251</v>
      </c>
      <c r="J2885">
        <v>1435708500</v>
      </c>
      <c r="K2885">
        <v>1434412500</v>
      </c>
      <c r="L2885" t="b">
        <v>0</v>
      </c>
      <c r="M2885">
        <v>1</v>
      </c>
      <c r="N2885" t="b">
        <v>0</v>
      </c>
      <c r="O2885" t="s">
        <v>8289</v>
      </c>
      <c r="P2885" s="9">
        <f>IFERROR(F2885/M2885,"NULL")</f>
        <v>20</v>
      </c>
      <c r="Q2885" t="str">
        <f>LEFT(O2885,SEARCH("/",O2885,1)-1)</f>
        <v>photography</v>
      </c>
      <c r="R2885" t="str">
        <f>RIGHT(O2885,LEN(O2885)-SEARCH("/",O2885,1))</f>
        <v>nature</v>
      </c>
      <c r="S2885" s="17">
        <f>(((K2885/60)/60)/24)+DATE(1970,1,1)</f>
        <v>42170.996527777781</v>
      </c>
      <c r="T2885" s="15">
        <f>(((J2885/60)/60)/24)+DATE(1970,1,1)</f>
        <v>42185.996527777781</v>
      </c>
      <c r="U2885" t="b">
        <f>AND(L2885,N2885)</f>
        <v>0</v>
      </c>
    </row>
    <row r="2886" spans="1:21" ht="20" customHeight="1" x14ac:dyDescent="0.35">
      <c r="A2886" s="13">
        <f>F2886/E2886</f>
        <v>4.4444444444444444E-3</v>
      </c>
      <c r="B2886">
        <v>1543</v>
      </c>
      <c r="C2886" s="3" t="s">
        <v>1544</v>
      </c>
      <c r="D2886" s="3" t="s">
        <v>5653</v>
      </c>
      <c r="E2886" s="5">
        <v>2250</v>
      </c>
      <c r="F2886" s="5">
        <v>10</v>
      </c>
      <c r="G2886" t="s">
        <v>8221</v>
      </c>
      <c r="H2886" t="s">
        <v>8224</v>
      </c>
      <c r="I2886" t="s">
        <v>8246</v>
      </c>
      <c r="J2886">
        <v>1416662034</v>
      </c>
      <c r="K2886">
        <v>1414066434</v>
      </c>
      <c r="L2886" t="b">
        <v>0</v>
      </c>
      <c r="M2886">
        <v>1</v>
      </c>
      <c r="N2886" t="b">
        <v>0</v>
      </c>
      <c r="O2886" t="s">
        <v>8289</v>
      </c>
      <c r="P2886" s="9">
        <f>IFERROR(F2886/M2886,"NULL")</f>
        <v>10</v>
      </c>
      <c r="Q2886" t="str">
        <f>LEFT(O2886,SEARCH("/",O2886,1)-1)</f>
        <v>photography</v>
      </c>
      <c r="R2886" t="str">
        <f>RIGHT(O2886,LEN(O2886)-SEARCH("/",O2886,1))</f>
        <v>nature</v>
      </c>
      <c r="S2886" s="17">
        <f>(((K2886/60)/60)/24)+DATE(1970,1,1)</f>
        <v>41935.509652777779</v>
      </c>
      <c r="T2886" s="15">
        <f>(((J2886/60)/60)/24)+DATE(1970,1,1)</f>
        <v>41965.551319444443</v>
      </c>
      <c r="U2886" t="b">
        <f>AND(L2886,N2886)</f>
        <v>0</v>
      </c>
    </row>
    <row r="2887" spans="1:21" ht="20" customHeight="1" x14ac:dyDescent="0.35">
      <c r="A2887" s="13">
        <f>F2887/E2887</f>
        <v>0</v>
      </c>
      <c r="B2887">
        <v>1544</v>
      </c>
      <c r="C2887" s="3" t="s">
        <v>1545</v>
      </c>
      <c r="D2887" s="3" t="s">
        <v>5654</v>
      </c>
      <c r="E2887" s="5">
        <v>1000</v>
      </c>
      <c r="F2887" s="5">
        <v>0</v>
      </c>
      <c r="G2887" t="s">
        <v>8221</v>
      </c>
      <c r="H2887" t="s">
        <v>8224</v>
      </c>
      <c r="I2887" t="s">
        <v>8246</v>
      </c>
      <c r="J2887">
        <v>1427847480</v>
      </c>
      <c r="K2887">
        <v>1424222024</v>
      </c>
      <c r="L2887" t="b">
        <v>0</v>
      </c>
      <c r="M2887">
        <v>0</v>
      </c>
      <c r="N2887" t="b">
        <v>0</v>
      </c>
      <c r="O2887" t="s">
        <v>8289</v>
      </c>
      <c r="P2887" s="9" t="str">
        <f>IFERROR(F2887/M2887,"NULL")</f>
        <v>NULL</v>
      </c>
      <c r="Q2887" t="str">
        <f>LEFT(O2887,SEARCH("/",O2887,1)-1)</f>
        <v>photography</v>
      </c>
      <c r="R2887" t="str">
        <f>RIGHT(O2887,LEN(O2887)-SEARCH("/",O2887,1))</f>
        <v>nature</v>
      </c>
      <c r="S2887" s="17">
        <f>(((K2887/60)/60)/24)+DATE(1970,1,1)</f>
        <v>42053.051203703704</v>
      </c>
      <c r="T2887" s="15">
        <f>(((J2887/60)/60)/24)+DATE(1970,1,1)</f>
        <v>42095.012499999997</v>
      </c>
      <c r="U2887" t="b">
        <f>AND(L2887,N2887)</f>
        <v>0</v>
      </c>
    </row>
    <row r="2888" spans="1:21" ht="20" customHeight="1" x14ac:dyDescent="0.35">
      <c r="A2888" s="13">
        <f>F2888/E2888</f>
        <v>3.3333333333333332E-4</v>
      </c>
      <c r="B2888">
        <v>1545</v>
      </c>
      <c r="C2888" s="3" t="s">
        <v>1546</v>
      </c>
      <c r="D2888" s="3" t="s">
        <v>5655</v>
      </c>
      <c r="E2888" s="5">
        <v>3000</v>
      </c>
      <c r="F2888" s="5">
        <v>1</v>
      </c>
      <c r="G2888" t="s">
        <v>8221</v>
      </c>
      <c r="H2888" t="s">
        <v>8224</v>
      </c>
      <c r="I2888" t="s">
        <v>8246</v>
      </c>
      <c r="J2888">
        <v>1425330960</v>
      </c>
      <c r="K2888">
        <v>1422393234</v>
      </c>
      <c r="L2888" t="b">
        <v>0</v>
      </c>
      <c r="M2888">
        <v>1</v>
      </c>
      <c r="N2888" t="b">
        <v>0</v>
      </c>
      <c r="O2888" t="s">
        <v>8289</v>
      </c>
      <c r="P2888" s="9">
        <f>IFERROR(F2888/M2888,"NULL")</f>
        <v>1</v>
      </c>
      <c r="Q2888" t="str">
        <f>LEFT(O2888,SEARCH("/",O2888,1)-1)</f>
        <v>photography</v>
      </c>
      <c r="R2888" t="str">
        <f>RIGHT(O2888,LEN(O2888)-SEARCH("/",O2888,1))</f>
        <v>nature</v>
      </c>
      <c r="S2888" s="17">
        <f>(((K2888/60)/60)/24)+DATE(1970,1,1)</f>
        <v>42031.884652777779</v>
      </c>
      <c r="T2888" s="15">
        <f>(((J2888/60)/60)/24)+DATE(1970,1,1)</f>
        <v>42065.886111111111</v>
      </c>
      <c r="U2888" t="b">
        <f>AND(L2888,N2888)</f>
        <v>0</v>
      </c>
    </row>
    <row r="2889" spans="1:21" ht="20" customHeight="1" x14ac:dyDescent="0.35">
      <c r="A2889" s="13">
        <f>F2889/E2889</f>
        <v>0.28899999999999998</v>
      </c>
      <c r="B2889">
        <v>1546</v>
      </c>
      <c r="C2889" s="3" t="s">
        <v>1547</v>
      </c>
      <c r="D2889" s="3" t="s">
        <v>5656</v>
      </c>
      <c r="E2889" s="5">
        <v>1000</v>
      </c>
      <c r="F2889" s="5">
        <v>289</v>
      </c>
      <c r="G2889" t="s">
        <v>8221</v>
      </c>
      <c r="H2889" t="s">
        <v>8225</v>
      </c>
      <c r="I2889" t="s">
        <v>8247</v>
      </c>
      <c r="J2889">
        <v>1410930399</v>
      </c>
      <c r="K2889">
        <v>1405746399</v>
      </c>
      <c r="L2889" t="b">
        <v>0</v>
      </c>
      <c r="M2889">
        <v>11</v>
      </c>
      <c r="N2889" t="b">
        <v>0</v>
      </c>
      <c r="O2889" t="s">
        <v>8289</v>
      </c>
      <c r="P2889" s="9">
        <f>IFERROR(F2889/M2889,"NULL")</f>
        <v>26.272727272727273</v>
      </c>
      <c r="Q2889" t="str">
        <f>LEFT(O2889,SEARCH("/",O2889,1)-1)</f>
        <v>photography</v>
      </c>
      <c r="R2889" t="str">
        <f>RIGHT(O2889,LEN(O2889)-SEARCH("/",O2889,1))</f>
        <v>nature</v>
      </c>
      <c r="S2889" s="17">
        <f>(((K2889/60)/60)/24)+DATE(1970,1,1)</f>
        <v>41839.212951388887</v>
      </c>
      <c r="T2889" s="15">
        <f>(((J2889/60)/60)/24)+DATE(1970,1,1)</f>
        <v>41899.212951388887</v>
      </c>
      <c r="U2889" t="b">
        <f>AND(L2889,N2889)</f>
        <v>0</v>
      </c>
    </row>
    <row r="2890" spans="1:21" ht="20" customHeight="1" x14ac:dyDescent="0.35">
      <c r="A2890" s="13">
        <f>F2890/E2890</f>
        <v>0</v>
      </c>
      <c r="B2890">
        <v>1547</v>
      </c>
      <c r="C2890" s="3" t="s">
        <v>1548</v>
      </c>
      <c r="D2890" s="3" t="s">
        <v>5657</v>
      </c>
      <c r="E2890" s="5">
        <v>20</v>
      </c>
      <c r="F2890" s="5">
        <v>0</v>
      </c>
      <c r="G2890" t="s">
        <v>8221</v>
      </c>
      <c r="H2890" t="s">
        <v>8224</v>
      </c>
      <c r="I2890" t="s">
        <v>8246</v>
      </c>
      <c r="J2890">
        <v>1487844882</v>
      </c>
      <c r="K2890">
        <v>1487240082</v>
      </c>
      <c r="L2890" t="b">
        <v>0</v>
      </c>
      <c r="M2890">
        <v>0</v>
      </c>
      <c r="N2890" t="b">
        <v>0</v>
      </c>
      <c r="O2890" t="s">
        <v>8289</v>
      </c>
      <c r="P2890" s="9" t="str">
        <f>IFERROR(F2890/M2890,"NULL")</f>
        <v>NULL</v>
      </c>
      <c r="Q2890" t="str">
        <f>LEFT(O2890,SEARCH("/",O2890,1)-1)</f>
        <v>photography</v>
      </c>
      <c r="R2890" t="str">
        <f>RIGHT(O2890,LEN(O2890)-SEARCH("/",O2890,1))</f>
        <v>nature</v>
      </c>
      <c r="S2890" s="17">
        <f>(((K2890/60)/60)/24)+DATE(1970,1,1)</f>
        <v>42782.426875000005</v>
      </c>
      <c r="T2890" s="15">
        <f>(((J2890/60)/60)/24)+DATE(1970,1,1)</f>
        <v>42789.426875000005</v>
      </c>
      <c r="U2890" t="b">
        <f>AND(L2890,N2890)</f>
        <v>0</v>
      </c>
    </row>
    <row r="2891" spans="1:21" ht="20" customHeight="1" x14ac:dyDescent="0.35">
      <c r="A2891" s="13">
        <f>F2891/E2891</f>
        <v>8.5714285714285715E-2</v>
      </c>
      <c r="B2891">
        <v>1548</v>
      </c>
      <c r="C2891" s="3" t="s">
        <v>1549</v>
      </c>
      <c r="D2891" s="3" t="s">
        <v>5658</v>
      </c>
      <c r="E2891" s="5">
        <v>700</v>
      </c>
      <c r="F2891" s="5">
        <v>60</v>
      </c>
      <c r="G2891" t="s">
        <v>8221</v>
      </c>
      <c r="H2891" t="s">
        <v>8224</v>
      </c>
      <c r="I2891" t="s">
        <v>8246</v>
      </c>
      <c r="J2891">
        <v>1447020620</v>
      </c>
      <c r="K2891">
        <v>1444425020</v>
      </c>
      <c r="L2891" t="b">
        <v>0</v>
      </c>
      <c r="M2891">
        <v>1</v>
      </c>
      <c r="N2891" t="b">
        <v>0</v>
      </c>
      <c r="O2891" t="s">
        <v>8289</v>
      </c>
      <c r="P2891" s="9">
        <f>IFERROR(F2891/M2891,"NULL")</f>
        <v>60</v>
      </c>
      <c r="Q2891" t="str">
        <f>LEFT(O2891,SEARCH("/",O2891,1)-1)</f>
        <v>photography</v>
      </c>
      <c r="R2891" t="str">
        <f>RIGHT(O2891,LEN(O2891)-SEARCH("/",O2891,1))</f>
        <v>nature</v>
      </c>
      <c r="S2891" s="17">
        <f>(((K2891/60)/60)/24)+DATE(1970,1,1)</f>
        <v>42286.88217592593</v>
      </c>
      <c r="T2891" s="15">
        <f>(((J2891/60)/60)/24)+DATE(1970,1,1)</f>
        <v>42316.923842592587</v>
      </c>
      <c r="U2891" t="b">
        <f>AND(L2891,N2891)</f>
        <v>0</v>
      </c>
    </row>
    <row r="2892" spans="1:21" ht="20" customHeight="1" x14ac:dyDescent="0.35">
      <c r="A2892" s="13">
        <f>F2892/E2892</f>
        <v>0.34</v>
      </c>
      <c r="B2892">
        <v>1549</v>
      </c>
      <c r="C2892" s="3" t="s">
        <v>1550</v>
      </c>
      <c r="D2892" s="3" t="s">
        <v>5659</v>
      </c>
      <c r="E2892" s="5">
        <v>500</v>
      </c>
      <c r="F2892" s="5">
        <v>170</v>
      </c>
      <c r="G2892" t="s">
        <v>8221</v>
      </c>
      <c r="H2892" t="s">
        <v>8224</v>
      </c>
      <c r="I2892" t="s">
        <v>8246</v>
      </c>
      <c r="J2892">
        <v>1446524159</v>
      </c>
      <c r="K2892">
        <v>1443928559</v>
      </c>
      <c r="L2892" t="b">
        <v>0</v>
      </c>
      <c r="M2892">
        <v>6</v>
      </c>
      <c r="N2892" t="b">
        <v>0</v>
      </c>
      <c r="O2892" t="s">
        <v>8289</v>
      </c>
      <c r="P2892" s="9">
        <f>IFERROR(F2892/M2892,"NULL")</f>
        <v>28.333333333333332</v>
      </c>
      <c r="Q2892" t="str">
        <f>LEFT(O2892,SEARCH("/",O2892,1)-1)</f>
        <v>photography</v>
      </c>
      <c r="R2892" t="str">
        <f>RIGHT(O2892,LEN(O2892)-SEARCH("/",O2892,1))</f>
        <v>nature</v>
      </c>
      <c r="S2892" s="17">
        <f>(((K2892/60)/60)/24)+DATE(1970,1,1)</f>
        <v>42281.136099537034</v>
      </c>
      <c r="T2892" s="15">
        <f>(((J2892/60)/60)/24)+DATE(1970,1,1)</f>
        <v>42311.177766203706</v>
      </c>
      <c r="U2892" t="b">
        <f>AND(L2892,N2892)</f>
        <v>0</v>
      </c>
    </row>
    <row r="2893" spans="1:21" ht="20" customHeight="1" x14ac:dyDescent="0.35">
      <c r="A2893" s="13">
        <f>F2893/E2893</f>
        <v>0.13466666666666666</v>
      </c>
      <c r="B2893">
        <v>1550</v>
      </c>
      <c r="C2893" s="3" t="s">
        <v>1551</v>
      </c>
      <c r="D2893" s="3" t="s">
        <v>5660</v>
      </c>
      <c r="E2893" s="5">
        <v>750</v>
      </c>
      <c r="F2893" s="5">
        <v>101</v>
      </c>
      <c r="G2893" t="s">
        <v>8221</v>
      </c>
      <c r="H2893" t="s">
        <v>8225</v>
      </c>
      <c r="I2893" t="s">
        <v>8247</v>
      </c>
      <c r="J2893">
        <v>1463050034</v>
      </c>
      <c r="K2893">
        <v>1460458034</v>
      </c>
      <c r="L2893" t="b">
        <v>0</v>
      </c>
      <c r="M2893">
        <v>7</v>
      </c>
      <c r="N2893" t="b">
        <v>0</v>
      </c>
      <c r="O2893" t="s">
        <v>8289</v>
      </c>
      <c r="P2893" s="9">
        <f>IFERROR(F2893/M2893,"NULL")</f>
        <v>14.428571428571429</v>
      </c>
      <c r="Q2893" t="str">
        <f>LEFT(O2893,SEARCH("/",O2893,1)-1)</f>
        <v>photography</v>
      </c>
      <c r="R2893" t="str">
        <f>RIGHT(O2893,LEN(O2893)-SEARCH("/",O2893,1))</f>
        <v>nature</v>
      </c>
      <c r="S2893" s="17">
        <f>(((K2893/60)/60)/24)+DATE(1970,1,1)</f>
        <v>42472.449467592596</v>
      </c>
      <c r="T2893" s="15">
        <f>(((J2893/60)/60)/24)+DATE(1970,1,1)</f>
        <v>42502.449467592596</v>
      </c>
      <c r="U2893" t="b">
        <f>AND(L2893,N2893)</f>
        <v>0</v>
      </c>
    </row>
    <row r="2894" spans="1:21" ht="20" customHeight="1" x14ac:dyDescent="0.35">
      <c r="A2894" s="13">
        <f>F2894/E2894</f>
        <v>0</v>
      </c>
      <c r="B2894">
        <v>1551</v>
      </c>
      <c r="C2894" s="3" t="s">
        <v>1552</v>
      </c>
      <c r="D2894" s="3" t="s">
        <v>5661</v>
      </c>
      <c r="E2894" s="5">
        <v>3500</v>
      </c>
      <c r="F2894" s="5">
        <v>0</v>
      </c>
      <c r="G2894" t="s">
        <v>8221</v>
      </c>
      <c r="H2894" t="s">
        <v>8224</v>
      </c>
      <c r="I2894" t="s">
        <v>8246</v>
      </c>
      <c r="J2894">
        <v>1432756039</v>
      </c>
      <c r="K2894">
        <v>1430164039</v>
      </c>
      <c r="L2894" t="b">
        <v>0</v>
      </c>
      <c r="M2894">
        <v>0</v>
      </c>
      <c r="N2894" t="b">
        <v>0</v>
      </c>
      <c r="O2894" t="s">
        <v>8289</v>
      </c>
      <c r="P2894" s="9" t="str">
        <f>IFERROR(F2894/M2894,"NULL")</f>
        <v>NULL</v>
      </c>
      <c r="Q2894" t="str">
        <f>LEFT(O2894,SEARCH("/",O2894,1)-1)</f>
        <v>photography</v>
      </c>
      <c r="R2894" t="str">
        <f>RIGHT(O2894,LEN(O2894)-SEARCH("/",O2894,1))</f>
        <v>nature</v>
      </c>
      <c r="S2894" s="17">
        <f>(((K2894/60)/60)/24)+DATE(1970,1,1)</f>
        <v>42121.824525462958</v>
      </c>
      <c r="T2894" s="15">
        <f>(((J2894/60)/60)/24)+DATE(1970,1,1)</f>
        <v>42151.824525462958</v>
      </c>
      <c r="U2894" t="b">
        <f>AND(L2894,N2894)</f>
        <v>0</v>
      </c>
    </row>
    <row r="2895" spans="1:21" ht="20" customHeight="1" x14ac:dyDescent="0.35">
      <c r="A2895" s="13">
        <f>F2895/E2895</f>
        <v>0.49186046511627907</v>
      </c>
      <c r="B2895">
        <v>1552</v>
      </c>
      <c r="C2895" s="3" t="s">
        <v>1553</v>
      </c>
      <c r="D2895" s="3" t="s">
        <v>5662</v>
      </c>
      <c r="E2895" s="5">
        <v>4300</v>
      </c>
      <c r="F2895" s="5">
        <v>2115</v>
      </c>
      <c r="G2895" t="s">
        <v>8221</v>
      </c>
      <c r="H2895" t="s">
        <v>8224</v>
      </c>
      <c r="I2895" t="s">
        <v>8246</v>
      </c>
      <c r="J2895">
        <v>1412135940</v>
      </c>
      <c r="K2895">
        <v>1410366708</v>
      </c>
      <c r="L2895" t="b">
        <v>0</v>
      </c>
      <c r="M2895">
        <v>16</v>
      </c>
      <c r="N2895" t="b">
        <v>0</v>
      </c>
      <c r="O2895" t="s">
        <v>8289</v>
      </c>
      <c r="P2895" s="9">
        <f>IFERROR(F2895/M2895,"NULL")</f>
        <v>132.1875</v>
      </c>
      <c r="Q2895" t="str">
        <f>LEFT(O2895,SEARCH("/",O2895,1)-1)</f>
        <v>photography</v>
      </c>
      <c r="R2895" t="str">
        <f>RIGHT(O2895,LEN(O2895)-SEARCH("/",O2895,1))</f>
        <v>nature</v>
      </c>
      <c r="S2895" s="17">
        <f>(((K2895/60)/60)/24)+DATE(1970,1,1)</f>
        <v>41892.688750000001</v>
      </c>
      <c r="T2895" s="15">
        <f>(((J2895/60)/60)/24)+DATE(1970,1,1)</f>
        <v>41913.165972222225</v>
      </c>
      <c r="U2895" t="b">
        <f>AND(L2895,N2895)</f>
        <v>0</v>
      </c>
    </row>
    <row r="2896" spans="1:21" ht="20" customHeight="1" x14ac:dyDescent="0.35">
      <c r="A2896" s="13">
        <f>F2896/E2896</f>
        <v>0</v>
      </c>
      <c r="B2896">
        <v>1553</v>
      </c>
      <c r="C2896" s="3" t="s">
        <v>1554</v>
      </c>
      <c r="D2896" s="3" t="s">
        <v>5663</v>
      </c>
      <c r="E2896" s="5">
        <v>6000</v>
      </c>
      <c r="F2896" s="5">
        <v>0</v>
      </c>
      <c r="G2896" t="s">
        <v>8221</v>
      </c>
      <c r="H2896" t="s">
        <v>8224</v>
      </c>
      <c r="I2896" t="s">
        <v>8246</v>
      </c>
      <c r="J2896">
        <v>1441176447</v>
      </c>
      <c r="K2896">
        <v>1438584447</v>
      </c>
      <c r="L2896" t="b">
        <v>0</v>
      </c>
      <c r="M2896">
        <v>0</v>
      </c>
      <c r="N2896" t="b">
        <v>0</v>
      </c>
      <c r="O2896" t="s">
        <v>8289</v>
      </c>
      <c r="P2896" s="9" t="str">
        <f>IFERROR(F2896/M2896,"NULL")</f>
        <v>NULL</v>
      </c>
      <c r="Q2896" t="str">
        <f>LEFT(O2896,SEARCH("/",O2896,1)-1)</f>
        <v>photography</v>
      </c>
      <c r="R2896" t="str">
        <f>RIGHT(O2896,LEN(O2896)-SEARCH("/",O2896,1))</f>
        <v>nature</v>
      </c>
      <c r="S2896" s="17">
        <f>(((K2896/60)/60)/24)+DATE(1970,1,1)</f>
        <v>42219.282951388886</v>
      </c>
      <c r="T2896" s="15">
        <f>(((J2896/60)/60)/24)+DATE(1970,1,1)</f>
        <v>42249.282951388886</v>
      </c>
      <c r="U2896" t="b">
        <f>AND(L2896,N2896)</f>
        <v>0</v>
      </c>
    </row>
    <row r="2897" spans="1:21" ht="20" customHeight="1" x14ac:dyDescent="0.35">
      <c r="A2897" s="13">
        <f>F2897/E2897</f>
        <v>0</v>
      </c>
      <c r="B2897">
        <v>1554</v>
      </c>
      <c r="C2897" s="3" t="s">
        <v>1555</v>
      </c>
      <c r="D2897" s="3" t="s">
        <v>5664</v>
      </c>
      <c r="E2897" s="5">
        <v>20000</v>
      </c>
      <c r="F2897" s="5">
        <v>0</v>
      </c>
      <c r="G2897" t="s">
        <v>8221</v>
      </c>
      <c r="H2897" t="s">
        <v>8226</v>
      </c>
      <c r="I2897" t="s">
        <v>8248</v>
      </c>
      <c r="J2897">
        <v>1438495390</v>
      </c>
      <c r="K2897">
        <v>1435903390</v>
      </c>
      <c r="L2897" t="b">
        <v>0</v>
      </c>
      <c r="M2897">
        <v>0</v>
      </c>
      <c r="N2897" t="b">
        <v>0</v>
      </c>
      <c r="O2897" t="s">
        <v>8289</v>
      </c>
      <c r="P2897" s="9" t="str">
        <f>IFERROR(F2897/M2897,"NULL")</f>
        <v>NULL</v>
      </c>
      <c r="Q2897" t="str">
        <f>LEFT(O2897,SEARCH("/",O2897,1)-1)</f>
        <v>photography</v>
      </c>
      <c r="R2897" t="str">
        <f>RIGHT(O2897,LEN(O2897)-SEARCH("/",O2897,1))</f>
        <v>nature</v>
      </c>
      <c r="S2897" s="17">
        <f>(((K2897/60)/60)/24)+DATE(1970,1,1)</f>
        <v>42188.252199074079</v>
      </c>
      <c r="T2897" s="15">
        <f>(((J2897/60)/60)/24)+DATE(1970,1,1)</f>
        <v>42218.252199074079</v>
      </c>
      <c r="U2897" t="b">
        <f>AND(L2897,N2897)</f>
        <v>0</v>
      </c>
    </row>
    <row r="2898" spans="1:21" ht="20" customHeight="1" x14ac:dyDescent="0.35">
      <c r="A2898" s="13">
        <f>F2898/E2898</f>
        <v>0</v>
      </c>
      <c r="B2898">
        <v>1555</v>
      </c>
      <c r="C2898" s="3" t="s">
        <v>1556</v>
      </c>
      <c r="D2898" s="3" t="s">
        <v>5665</v>
      </c>
      <c r="E2898" s="5">
        <v>750</v>
      </c>
      <c r="F2898" s="5">
        <v>0</v>
      </c>
      <c r="G2898" t="s">
        <v>8221</v>
      </c>
      <c r="H2898" t="s">
        <v>8224</v>
      </c>
      <c r="I2898" t="s">
        <v>8246</v>
      </c>
      <c r="J2898">
        <v>1442509200</v>
      </c>
      <c r="K2898">
        <v>1440513832</v>
      </c>
      <c r="L2898" t="b">
        <v>0</v>
      </c>
      <c r="M2898">
        <v>0</v>
      </c>
      <c r="N2898" t="b">
        <v>0</v>
      </c>
      <c r="O2898" t="s">
        <v>8289</v>
      </c>
      <c r="P2898" s="9" t="str">
        <f>IFERROR(F2898/M2898,"NULL")</f>
        <v>NULL</v>
      </c>
      <c r="Q2898" t="str">
        <f>LEFT(O2898,SEARCH("/",O2898,1)-1)</f>
        <v>photography</v>
      </c>
      <c r="R2898" t="str">
        <f>RIGHT(O2898,LEN(O2898)-SEARCH("/",O2898,1))</f>
        <v>nature</v>
      </c>
      <c r="S2898" s="17">
        <f>(((K2898/60)/60)/24)+DATE(1970,1,1)</f>
        <v>42241.613796296297</v>
      </c>
      <c r="T2898" s="15">
        <f>(((J2898/60)/60)/24)+DATE(1970,1,1)</f>
        <v>42264.708333333328</v>
      </c>
      <c r="U2898" t="b">
        <f>AND(L2898,N2898)</f>
        <v>0</v>
      </c>
    </row>
    <row r="2899" spans="1:21" ht="20" customHeight="1" x14ac:dyDescent="0.35">
      <c r="A2899" s="13">
        <f>F2899/E2899</f>
        <v>0.45133333333333331</v>
      </c>
      <c r="B2899">
        <v>1556</v>
      </c>
      <c r="C2899" s="3" t="s">
        <v>1557</v>
      </c>
      <c r="D2899" s="3" t="s">
        <v>5666</v>
      </c>
      <c r="E2899" s="5">
        <v>1500</v>
      </c>
      <c r="F2899" s="5">
        <v>677</v>
      </c>
      <c r="G2899" t="s">
        <v>8221</v>
      </c>
      <c r="H2899" t="s">
        <v>8229</v>
      </c>
      <c r="I2899" t="s">
        <v>8251</v>
      </c>
      <c r="J2899">
        <v>1467603624</v>
      </c>
      <c r="K2899">
        <v>1465011624</v>
      </c>
      <c r="L2899" t="b">
        <v>0</v>
      </c>
      <c r="M2899">
        <v>12</v>
      </c>
      <c r="N2899" t="b">
        <v>0</v>
      </c>
      <c r="O2899" t="s">
        <v>8289</v>
      </c>
      <c r="P2899" s="9">
        <f>IFERROR(F2899/M2899,"NULL")</f>
        <v>56.416666666666664</v>
      </c>
      <c r="Q2899" t="str">
        <f>LEFT(O2899,SEARCH("/",O2899,1)-1)</f>
        <v>photography</v>
      </c>
      <c r="R2899" t="str">
        <f>RIGHT(O2899,LEN(O2899)-SEARCH("/",O2899,1))</f>
        <v>nature</v>
      </c>
      <c r="S2899" s="17">
        <f>(((K2899/60)/60)/24)+DATE(1970,1,1)</f>
        <v>42525.153055555551</v>
      </c>
      <c r="T2899" s="15">
        <f>(((J2899/60)/60)/24)+DATE(1970,1,1)</f>
        <v>42555.153055555551</v>
      </c>
      <c r="U2899" t="b">
        <f>AND(L2899,N2899)</f>
        <v>0</v>
      </c>
    </row>
    <row r="2900" spans="1:21" ht="20" customHeight="1" x14ac:dyDescent="0.35">
      <c r="A2900" s="13">
        <f>F2900/E2900</f>
        <v>0.04</v>
      </c>
      <c r="B2900">
        <v>1557</v>
      </c>
      <c r="C2900" s="3" t="s">
        <v>1558</v>
      </c>
      <c r="D2900" s="3" t="s">
        <v>5667</v>
      </c>
      <c r="E2900" s="5">
        <v>2500</v>
      </c>
      <c r="F2900" s="5">
        <v>100</v>
      </c>
      <c r="G2900" t="s">
        <v>8221</v>
      </c>
      <c r="H2900" t="s">
        <v>8224</v>
      </c>
      <c r="I2900" t="s">
        <v>8246</v>
      </c>
      <c r="J2900">
        <v>1411227633</v>
      </c>
      <c r="K2900">
        <v>1408549233</v>
      </c>
      <c r="L2900" t="b">
        <v>0</v>
      </c>
      <c r="M2900">
        <v>1</v>
      </c>
      <c r="N2900" t="b">
        <v>0</v>
      </c>
      <c r="O2900" t="s">
        <v>8289</v>
      </c>
      <c r="P2900" s="9">
        <f>IFERROR(F2900/M2900,"NULL")</f>
        <v>100</v>
      </c>
      <c r="Q2900" t="str">
        <f>LEFT(O2900,SEARCH("/",O2900,1)-1)</f>
        <v>photography</v>
      </c>
      <c r="R2900" t="str">
        <f>RIGHT(O2900,LEN(O2900)-SEARCH("/",O2900,1))</f>
        <v>nature</v>
      </c>
      <c r="S2900" s="17">
        <f>(((K2900/60)/60)/24)+DATE(1970,1,1)</f>
        <v>41871.65315972222</v>
      </c>
      <c r="T2900" s="15">
        <f>(((J2900/60)/60)/24)+DATE(1970,1,1)</f>
        <v>41902.65315972222</v>
      </c>
      <c r="U2900" t="b">
        <f>AND(L2900,N2900)</f>
        <v>0</v>
      </c>
    </row>
    <row r="2901" spans="1:21" ht="20" customHeight="1" x14ac:dyDescent="0.35">
      <c r="A2901" s="13">
        <f>F2901/E2901</f>
        <v>4.6666666666666669E-2</v>
      </c>
      <c r="B2901">
        <v>1558</v>
      </c>
      <c r="C2901" s="3" t="s">
        <v>1559</v>
      </c>
      <c r="D2901" s="3" t="s">
        <v>5668</v>
      </c>
      <c r="E2901" s="5">
        <v>750</v>
      </c>
      <c r="F2901" s="5">
        <v>35</v>
      </c>
      <c r="G2901" t="s">
        <v>8221</v>
      </c>
      <c r="H2901" t="s">
        <v>8225</v>
      </c>
      <c r="I2901" t="s">
        <v>8247</v>
      </c>
      <c r="J2901">
        <v>1440763920</v>
      </c>
      <c r="K2901">
        <v>1435656759</v>
      </c>
      <c r="L2901" t="b">
        <v>0</v>
      </c>
      <c r="M2901">
        <v>3</v>
      </c>
      <c r="N2901" t="b">
        <v>0</v>
      </c>
      <c r="O2901" t="s">
        <v>8289</v>
      </c>
      <c r="P2901" s="9">
        <f>IFERROR(F2901/M2901,"NULL")</f>
        <v>11.666666666666666</v>
      </c>
      <c r="Q2901" t="str">
        <f>LEFT(O2901,SEARCH("/",O2901,1)-1)</f>
        <v>photography</v>
      </c>
      <c r="R2901" t="str">
        <f>RIGHT(O2901,LEN(O2901)-SEARCH("/",O2901,1))</f>
        <v>nature</v>
      </c>
      <c r="S2901" s="17">
        <f>(((K2901/60)/60)/24)+DATE(1970,1,1)</f>
        <v>42185.397673611107</v>
      </c>
      <c r="T2901" s="15">
        <f>(((J2901/60)/60)/24)+DATE(1970,1,1)</f>
        <v>42244.508333333331</v>
      </c>
      <c r="U2901" t="b">
        <f>AND(L2901,N2901)</f>
        <v>0</v>
      </c>
    </row>
    <row r="2902" spans="1:21" ht="20" customHeight="1" x14ac:dyDescent="0.35">
      <c r="A2902" s="13">
        <f>F2902/E2902</f>
        <v>3.3333333333333335E-3</v>
      </c>
      <c r="B2902">
        <v>1559</v>
      </c>
      <c r="C2902" s="3" t="s">
        <v>1560</v>
      </c>
      <c r="D2902" s="3" t="s">
        <v>5669</v>
      </c>
      <c r="E2902" s="5">
        <v>15000</v>
      </c>
      <c r="F2902" s="5">
        <v>50</v>
      </c>
      <c r="G2902" t="s">
        <v>8221</v>
      </c>
      <c r="H2902" t="s">
        <v>8224</v>
      </c>
      <c r="I2902" t="s">
        <v>8246</v>
      </c>
      <c r="J2902">
        <v>1430270199</v>
      </c>
      <c r="K2902">
        <v>1428974199</v>
      </c>
      <c r="L2902" t="b">
        <v>0</v>
      </c>
      <c r="M2902">
        <v>1</v>
      </c>
      <c r="N2902" t="b">
        <v>0</v>
      </c>
      <c r="O2902" t="s">
        <v>8289</v>
      </c>
      <c r="P2902" s="9">
        <f>IFERROR(F2902/M2902,"NULL")</f>
        <v>50</v>
      </c>
      <c r="Q2902" t="str">
        <f>LEFT(O2902,SEARCH("/",O2902,1)-1)</f>
        <v>photography</v>
      </c>
      <c r="R2902" t="str">
        <f>RIGHT(O2902,LEN(O2902)-SEARCH("/",O2902,1))</f>
        <v>nature</v>
      </c>
      <c r="S2902" s="17">
        <f>(((K2902/60)/60)/24)+DATE(1970,1,1)</f>
        <v>42108.05322916666</v>
      </c>
      <c r="T2902" s="15">
        <f>(((J2902/60)/60)/24)+DATE(1970,1,1)</f>
        <v>42123.05322916666</v>
      </c>
      <c r="U2902" t="b">
        <f>AND(L2902,N2902)</f>
        <v>0</v>
      </c>
    </row>
    <row r="2903" spans="1:21" ht="20" customHeight="1" x14ac:dyDescent="0.35">
      <c r="A2903" s="13">
        <f>F2903/E2903</f>
        <v>3.7600000000000001E-2</v>
      </c>
      <c r="B2903">
        <v>1560</v>
      </c>
      <c r="C2903" s="3" t="s">
        <v>1561</v>
      </c>
      <c r="D2903" s="3" t="s">
        <v>5670</v>
      </c>
      <c r="E2903" s="5">
        <v>2500</v>
      </c>
      <c r="F2903" s="5">
        <v>94</v>
      </c>
      <c r="G2903" t="s">
        <v>8221</v>
      </c>
      <c r="H2903" t="s">
        <v>8224</v>
      </c>
      <c r="I2903" t="s">
        <v>8246</v>
      </c>
      <c r="J2903">
        <v>1415842193</v>
      </c>
      <c r="K2903">
        <v>1414110593</v>
      </c>
      <c r="L2903" t="b">
        <v>0</v>
      </c>
      <c r="M2903">
        <v>4</v>
      </c>
      <c r="N2903" t="b">
        <v>0</v>
      </c>
      <c r="O2903" t="s">
        <v>8289</v>
      </c>
      <c r="P2903" s="9">
        <f>IFERROR(F2903/M2903,"NULL")</f>
        <v>23.5</v>
      </c>
      <c r="Q2903" t="str">
        <f>LEFT(O2903,SEARCH("/",O2903,1)-1)</f>
        <v>photography</v>
      </c>
      <c r="R2903" t="str">
        <f>RIGHT(O2903,LEN(O2903)-SEARCH("/",O2903,1))</f>
        <v>nature</v>
      </c>
      <c r="S2903" s="17">
        <f>(((K2903/60)/60)/24)+DATE(1970,1,1)</f>
        <v>41936.020752314813</v>
      </c>
      <c r="T2903" s="15">
        <f>(((J2903/60)/60)/24)+DATE(1970,1,1)</f>
        <v>41956.062418981484</v>
      </c>
      <c r="U2903" t="b">
        <f>AND(L2903,N2903)</f>
        <v>0</v>
      </c>
    </row>
    <row r="2904" spans="1:21" ht="20" customHeight="1" x14ac:dyDescent="0.35">
      <c r="A2904" s="13">
        <f>F2904/E2904</f>
        <v>5.0000000000000001E-3</v>
      </c>
      <c r="B2904">
        <v>1581</v>
      </c>
      <c r="C2904" s="3" t="s">
        <v>1582</v>
      </c>
      <c r="D2904" s="3" t="s">
        <v>5691</v>
      </c>
      <c r="E2904" s="5">
        <v>1000</v>
      </c>
      <c r="F2904" s="5">
        <v>5</v>
      </c>
      <c r="G2904" t="s">
        <v>8221</v>
      </c>
      <c r="H2904" t="s">
        <v>8225</v>
      </c>
      <c r="I2904" t="s">
        <v>8247</v>
      </c>
      <c r="J2904">
        <v>1450521990</v>
      </c>
      <c r="K2904">
        <v>1447757190</v>
      </c>
      <c r="L2904" t="b">
        <v>0</v>
      </c>
      <c r="M2904">
        <v>1</v>
      </c>
      <c r="N2904" t="b">
        <v>0</v>
      </c>
      <c r="O2904" t="s">
        <v>8291</v>
      </c>
      <c r="P2904" s="9">
        <f>IFERROR(F2904/M2904,"NULL")</f>
        <v>5</v>
      </c>
      <c r="Q2904" t="str">
        <f>LEFT(O2904,SEARCH("/",O2904,1)-1)</f>
        <v>photography</v>
      </c>
      <c r="R2904" t="str">
        <f>RIGHT(O2904,LEN(O2904)-SEARCH("/",O2904,1))</f>
        <v>places</v>
      </c>
      <c r="S2904" s="17">
        <f>(((K2904/60)/60)/24)+DATE(1970,1,1)</f>
        <v>42325.448958333334</v>
      </c>
      <c r="T2904" s="15">
        <f>(((J2904/60)/60)/24)+DATE(1970,1,1)</f>
        <v>42357.448958333334</v>
      </c>
      <c r="U2904" t="b">
        <f>AND(L2904,N2904)</f>
        <v>0</v>
      </c>
    </row>
    <row r="2905" spans="1:21" ht="20" customHeight="1" x14ac:dyDescent="0.35">
      <c r="A2905" s="13">
        <f>F2905/E2905</f>
        <v>9.2999999999999999E-2</v>
      </c>
      <c r="B2905">
        <v>1582</v>
      </c>
      <c r="C2905" s="3" t="s">
        <v>1583</v>
      </c>
      <c r="D2905" s="3" t="s">
        <v>5692</v>
      </c>
      <c r="E2905" s="5">
        <v>1000</v>
      </c>
      <c r="F2905" s="5">
        <v>93</v>
      </c>
      <c r="G2905" t="s">
        <v>8221</v>
      </c>
      <c r="H2905" t="s">
        <v>8224</v>
      </c>
      <c r="I2905" t="s">
        <v>8246</v>
      </c>
      <c r="J2905">
        <v>1445894400</v>
      </c>
      <c r="K2905">
        <v>1440961053</v>
      </c>
      <c r="L2905" t="b">
        <v>0</v>
      </c>
      <c r="M2905">
        <v>3</v>
      </c>
      <c r="N2905" t="b">
        <v>0</v>
      </c>
      <c r="O2905" t="s">
        <v>8291</v>
      </c>
      <c r="P2905" s="9">
        <f>IFERROR(F2905/M2905,"NULL")</f>
        <v>31</v>
      </c>
      <c r="Q2905" t="str">
        <f>LEFT(O2905,SEARCH("/",O2905,1)-1)</f>
        <v>photography</v>
      </c>
      <c r="R2905" t="str">
        <f>RIGHT(O2905,LEN(O2905)-SEARCH("/",O2905,1))</f>
        <v>places</v>
      </c>
      <c r="S2905" s="17">
        <f>(((K2905/60)/60)/24)+DATE(1970,1,1)</f>
        <v>42246.789965277778</v>
      </c>
      <c r="T2905" s="15">
        <f>(((J2905/60)/60)/24)+DATE(1970,1,1)</f>
        <v>42303.888888888891</v>
      </c>
      <c r="U2905" t="b">
        <f>AND(L2905,N2905)</f>
        <v>0</v>
      </c>
    </row>
    <row r="2906" spans="1:21" ht="20" customHeight="1" x14ac:dyDescent="0.35">
      <c r="A2906" s="13">
        <f>F2906/E2906</f>
        <v>7.5000000000000002E-4</v>
      </c>
      <c r="B2906">
        <v>1583</v>
      </c>
      <c r="C2906" s="3" t="s">
        <v>1584</v>
      </c>
      <c r="D2906" s="3" t="s">
        <v>5693</v>
      </c>
      <c r="E2906" s="5">
        <v>20000</v>
      </c>
      <c r="F2906" s="5">
        <v>15</v>
      </c>
      <c r="G2906" t="s">
        <v>8221</v>
      </c>
      <c r="H2906" t="s">
        <v>8225</v>
      </c>
      <c r="I2906" t="s">
        <v>8247</v>
      </c>
      <c r="J2906">
        <v>1411681391</v>
      </c>
      <c r="K2906">
        <v>1409089391</v>
      </c>
      <c r="L2906" t="b">
        <v>0</v>
      </c>
      <c r="M2906">
        <v>1</v>
      </c>
      <c r="N2906" t="b">
        <v>0</v>
      </c>
      <c r="O2906" t="s">
        <v>8291</v>
      </c>
      <c r="P2906" s="9">
        <f>IFERROR(F2906/M2906,"NULL")</f>
        <v>15</v>
      </c>
      <c r="Q2906" t="str">
        <f>LEFT(O2906,SEARCH("/",O2906,1)-1)</f>
        <v>photography</v>
      </c>
      <c r="R2906" t="str">
        <f>RIGHT(O2906,LEN(O2906)-SEARCH("/",O2906,1))</f>
        <v>places</v>
      </c>
      <c r="S2906" s="17">
        <f>(((K2906/60)/60)/24)+DATE(1970,1,1)</f>
        <v>41877.904988425929</v>
      </c>
      <c r="T2906" s="15">
        <f>(((J2906/60)/60)/24)+DATE(1970,1,1)</f>
        <v>41907.904988425929</v>
      </c>
      <c r="U2906" t="b">
        <f>AND(L2906,N2906)</f>
        <v>0</v>
      </c>
    </row>
    <row r="2907" spans="1:21" ht="20" customHeight="1" x14ac:dyDescent="0.35">
      <c r="A2907" s="13">
        <f>F2907/E2907</f>
        <v>0</v>
      </c>
      <c r="B2907">
        <v>1584</v>
      </c>
      <c r="C2907" s="3" t="s">
        <v>1585</v>
      </c>
      <c r="D2907" s="3" t="s">
        <v>5694</v>
      </c>
      <c r="E2907" s="5">
        <v>1200</v>
      </c>
      <c r="F2907" s="5">
        <v>0</v>
      </c>
      <c r="G2907" t="s">
        <v>8221</v>
      </c>
      <c r="H2907" t="s">
        <v>8224</v>
      </c>
      <c r="I2907" t="s">
        <v>8246</v>
      </c>
      <c r="J2907">
        <v>1401464101</v>
      </c>
      <c r="K2907">
        <v>1400600101</v>
      </c>
      <c r="L2907" t="b">
        <v>0</v>
      </c>
      <c r="M2907">
        <v>0</v>
      </c>
      <c r="N2907" t="b">
        <v>0</v>
      </c>
      <c r="O2907" t="s">
        <v>8291</v>
      </c>
      <c r="P2907" s="9" t="str">
        <f>IFERROR(F2907/M2907,"NULL")</f>
        <v>NULL</v>
      </c>
      <c r="Q2907" t="str">
        <f>LEFT(O2907,SEARCH("/",O2907,1)-1)</f>
        <v>photography</v>
      </c>
      <c r="R2907" t="str">
        <f>RIGHT(O2907,LEN(O2907)-SEARCH("/",O2907,1))</f>
        <v>places</v>
      </c>
      <c r="S2907" s="17">
        <f>(((K2907/60)/60)/24)+DATE(1970,1,1)</f>
        <v>41779.649317129632</v>
      </c>
      <c r="T2907" s="15">
        <f>(((J2907/60)/60)/24)+DATE(1970,1,1)</f>
        <v>41789.649317129632</v>
      </c>
      <c r="U2907" t="b">
        <f>AND(L2907,N2907)</f>
        <v>0</v>
      </c>
    </row>
    <row r="2908" spans="1:21" ht="20" customHeight="1" x14ac:dyDescent="0.35">
      <c r="A2908" s="13">
        <f>F2908/E2908</f>
        <v>0.79</v>
      </c>
      <c r="B2908">
        <v>1585</v>
      </c>
      <c r="C2908" s="3" t="s">
        <v>1586</v>
      </c>
      <c r="D2908" s="3" t="s">
        <v>5695</v>
      </c>
      <c r="E2908" s="5">
        <v>2000</v>
      </c>
      <c r="F2908" s="5">
        <v>1580</v>
      </c>
      <c r="G2908" t="s">
        <v>8221</v>
      </c>
      <c r="H2908" t="s">
        <v>8229</v>
      </c>
      <c r="I2908" t="s">
        <v>8251</v>
      </c>
      <c r="J2908">
        <v>1482663600</v>
      </c>
      <c r="K2908">
        <v>1480800568</v>
      </c>
      <c r="L2908" t="b">
        <v>0</v>
      </c>
      <c r="M2908">
        <v>12</v>
      </c>
      <c r="N2908" t="b">
        <v>0</v>
      </c>
      <c r="O2908" t="s">
        <v>8291</v>
      </c>
      <c r="P2908" s="9">
        <f>IFERROR(F2908/M2908,"NULL")</f>
        <v>131.66666666666666</v>
      </c>
      <c r="Q2908" t="str">
        <f>LEFT(O2908,SEARCH("/",O2908,1)-1)</f>
        <v>photography</v>
      </c>
      <c r="R2908" t="str">
        <f>RIGHT(O2908,LEN(O2908)-SEARCH("/",O2908,1))</f>
        <v>places</v>
      </c>
      <c r="S2908" s="17">
        <f>(((K2908/60)/60)/24)+DATE(1970,1,1)</f>
        <v>42707.895462962959</v>
      </c>
      <c r="T2908" s="15">
        <f>(((J2908/60)/60)/24)+DATE(1970,1,1)</f>
        <v>42729.458333333328</v>
      </c>
      <c r="U2908" t="b">
        <f>AND(L2908,N2908)</f>
        <v>0</v>
      </c>
    </row>
    <row r="2909" spans="1:21" ht="20" customHeight="1" x14ac:dyDescent="0.35">
      <c r="A2909" s="13">
        <f>F2909/E2909</f>
        <v>0</v>
      </c>
      <c r="B2909">
        <v>1586</v>
      </c>
      <c r="C2909" s="3" t="s">
        <v>1587</v>
      </c>
      <c r="D2909" s="3" t="s">
        <v>5696</v>
      </c>
      <c r="E2909" s="5">
        <v>1500</v>
      </c>
      <c r="F2909" s="5">
        <v>0</v>
      </c>
      <c r="G2909" t="s">
        <v>8221</v>
      </c>
      <c r="H2909" t="s">
        <v>8224</v>
      </c>
      <c r="I2909" t="s">
        <v>8246</v>
      </c>
      <c r="J2909">
        <v>1428197422</v>
      </c>
      <c r="K2909">
        <v>1425609022</v>
      </c>
      <c r="L2909" t="b">
        <v>0</v>
      </c>
      <c r="M2909">
        <v>0</v>
      </c>
      <c r="N2909" t="b">
        <v>0</v>
      </c>
      <c r="O2909" t="s">
        <v>8291</v>
      </c>
      <c r="P2909" s="9" t="str">
        <f>IFERROR(F2909/M2909,"NULL")</f>
        <v>NULL</v>
      </c>
      <c r="Q2909" t="str">
        <f>LEFT(O2909,SEARCH("/",O2909,1)-1)</f>
        <v>photography</v>
      </c>
      <c r="R2909" t="str">
        <f>RIGHT(O2909,LEN(O2909)-SEARCH("/",O2909,1))</f>
        <v>places</v>
      </c>
      <c r="S2909" s="17">
        <f>(((K2909/60)/60)/24)+DATE(1970,1,1)</f>
        <v>42069.104421296302</v>
      </c>
      <c r="T2909" s="15">
        <f>(((J2909/60)/60)/24)+DATE(1970,1,1)</f>
        <v>42099.062754629631</v>
      </c>
      <c r="U2909" t="b">
        <f>AND(L2909,N2909)</f>
        <v>0</v>
      </c>
    </row>
    <row r="2910" spans="1:21" ht="20" customHeight="1" x14ac:dyDescent="0.35">
      <c r="A2910" s="13">
        <f>F2910/E2910</f>
        <v>1.3333333333333334E-4</v>
      </c>
      <c r="B2910">
        <v>1587</v>
      </c>
      <c r="C2910" s="3" t="s">
        <v>1588</v>
      </c>
      <c r="D2910" s="3" t="s">
        <v>5697</v>
      </c>
      <c r="E2910" s="5">
        <v>7500</v>
      </c>
      <c r="F2910" s="5">
        <v>1</v>
      </c>
      <c r="G2910" t="s">
        <v>8221</v>
      </c>
      <c r="H2910" t="s">
        <v>8224</v>
      </c>
      <c r="I2910" t="s">
        <v>8246</v>
      </c>
      <c r="J2910">
        <v>1418510965</v>
      </c>
      <c r="K2910">
        <v>1415918965</v>
      </c>
      <c r="L2910" t="b">
        <v>0</v>
      </c>
      <c r="M2910">
        <v>1</v>
      </c>
      <c r="N2910" t="b">
        <v>0</v>
      </c>
      <c r="O2910" t="s">
        <v>8291</v>
      </c>
      <c r="P2910" s="9">
        <f>IFERROR(F2910/M2910,"NULL")</f>
        <v>1</v>
      </c>
      <c r="Q2910" t="str">
        <f>LEFT(O2910,SEARCH("/",O2910,1)-1)</f>
        <v>photography</v>
      </c>
      <c r="R2910" t="str">
        <f>RIGHT(O2910,LEN(O2910)-SEARCH("/",O2910,1))</f>
        <v>places</v>
      </c>
      <c r="S2910" s="17">
        <f>(((K2910/60)/60)/24)+DATE(1970,1,1)</f>
        <v>41956.950983796298</v>
      </c>
      <c r="T2910" s="15">
        <f>(((J2910/60)/60)/24)+DATE(1970,1,1)</f>
        <v>41986.950983796298</v>
      </c>
      <c r="U2910" t="b">
        <f>AND(L2910,N2910)</f>
        <v>0</v>
      </c>
    </row>
    <row r="2911" spans="1:21" ht="20" customHeight="1" x14ac:dyDescent="0.35">
      <c r="A2911" s="13">
        <f>F2911/E2911</f>
        <v>0</v>
      </c>
      <c r="B2911">
        <v>1588</v>
      </c>
      <c r="C2911" s="3" t="s">
        <v>1589</v>
      </c>
      <c r="D2911" s="3" t="s">
        <v>5698</v>
      </c>
      <c r="E2911" s="5">
        <v>516</v>
      </c>
      <c r="F2911" s="5">
        <v>0</v>
      </c>
      <c r="G2911" t="s">
        <v>8221</v>
      </c>
      <c r="H2911" t="s">
        <v>8224</v>
      </c>
      <c r="I2911" t="s">
        <v>8246</v>
      </c>
      <c r="J2911">
        <v>1422735120</v>
      </c>
      <c r="K2911">
        <v>1420091999</v>
      </c>
      <c r="L2911" t="b">
        <v>0</v>
      </c>
      <c r="M2911">
        <v>0</v>
      </c>
      <c r="N2911" t="b">
        <v>0</v>
      </c>
      <c r="O2911" t="s">
        <v>8291</v>
      </c>
      <c r="P2911" s="9" t="str">
        <f>IFERROR(F2911/M2911,"NULL")</f>
        <v>NULL</v>
      </c>
      <c r="Q2911" t="str">
        <f>LEFT(O2911,SEARCH("/",O2911,1)-1)</f>
        <v>photography</v>
      </c>
      <c r="R2911" t="str">
        <f>RIGHT(O2911,LEN(O2911)-SEARCH("/",O2911,1))</f>
        <v>places</v>
      </c>
      <c r="S2911" s="17">
        <f>(((K2911/60)/60)/24)+DATE(1970,1,1)</f>
        <v>42005.24998842593</v>
      </c>
      <c r="T2911" s="15">
        <f>(((J2911/60)/60)/24)+DATE(1970,1,1)</f>
        <v>42035.841666666667</v>
      </c>
      <c r="U2911" t="b">
        <f>AND(L2911,N2911)</f>
        <v>0</v>
      </c>
    </row>
    <row r="2912" spans="1:21" ht="20" customHeight="1" x14ac:dyDescent="0.35">
      <c r="A2912" s="13">
        <f>F2912/E2912</f>
        <v>0</v>
      </c>
      <c r="B2912">
        <v>1589</v>
      </c>
      <c r="C2912" s="3" t="s">
        <v>1590</v>
      </c>
      <c r="D2912" s="3" t="s">
        <v>5699</v>
      </c>
      <c r="E2912" s="5">
        <v>1200</v>
      </c>
      <c r="F2912" s="5">
        <v>0</v>
      </c>
      <c r="G2912" t="s">
        <v>8221</v>
      </c>
      <c r="H2912" t="s">
        <v>8224</v>
      </c>
      <c r="I2912" t="s">
        <v>8246</v>
      </c>
      <c r="J2912">
        <v>1444433886</v>
      </c>
      <c r="K2912">
        <v>1441841886</v>
      </c>
      <c r="L2912" t="b">
        <v>0</v>
      </c>
      <c r="M2912">
        <v>0</v>
      </c>
      <c r="N2912" t="b">
        <v>0</v>
      </c>
      <c r="O2912" t="s">
        <v>8291</v>
      </c>
      <c r="P2912" s="9" t="str">
        <f>IFERROR(F2912/M2912,"NULL")</f>
        <v>NULL</v>
      </c>
      <c r="Q2912" t="str">
        <f>LEFT(O2912,SEARCH("/",O2912,1)-1)</f>
        <v>photography</v>
      </c>
      <c r="R2912" t="str">
        <f>RIGHT(O2912,LEN(O2912)-SEARCH("/",O2912,1))</f>
        <v>places</v>
      </c>
      <c r="S2912" s="17">
        <f>(((K2912/60)/60)/24)+DATE(1970,1,1)</f>
        <v>42256.984791666662</v>
      </c>
      <c r="T2912" s="15">
        <f>(((J2912/60)/60)/24)+DATE(1970,1,1)</f>
        <v>42286.984791666662</v>
      </c>
      <c r="U2912" t="b">
        <f>AND(L2912,N2912)</f>
        <v>0</v>
      </c>
    </row>
    <row r="2913" spans="1:21" ht="20" customHeight="1" x14ac:dyDescent="0.35">
      <c r="A2913" s="13">
        <f>F2913/E2913</f>
        <v>1.7000000000000001E-2</v>
      </c>
      <c r="B2913">
        <v>1590</v>
      </c>
      <c r="C2913" s="3" t="s">
        <v>1591</v>
      </c>
      <c r="D2913" s="3" t="s">
        <v>5700</v>
      </c>
      <c r="E2913" s="5">
        <v>60000</v>
      </c>
      <c r="F2913" s="5">
        <v>1020</v>
      </c>
      <c r="G2913" t="s">
        <v>8221</v>
      </c>
      <c r="H2913" t="s">
        <v>8237</v>
      </c>
      <c r="I2913" t="s">
        <v>8249</v>
      </c>
      <c r="J2913">
        <v>1443040464</v>
      </c>
      <c r="K2913">
        <v>1440448464</v>
      </c>
      <c r="L2913" t="b">
        <v>0</v>
      </c>
      <c r="M2913">
        <v>2</v>
      </c>
      <c r="N2913" t="b">
        <v>0</v>
      </c>
      <c r="O2913" t="s">
        <v>8291</v>
      </c>
      <c r="P2913" s="9">
        <f>IFERROR(F2913/M2913,"NULL")</f>
        <v>510</v>
      </c>
      <c r="Q2913" t="str">
        <f>LEFT(O2913,SEARCH("/",O2913,1)-1)</f>
        <v>photography</v>
      </c>
      <c r="R2913" t="str">
        <f>RIGHT(O2913,LEN(O2913)-SEARCH("/",O2913,1))</f>
        <v>places</v>
      </c>
      <c r="S2913" s="17">
        <f>(((K2913/60)/60)/24)+DATE(1970,1,1)</f>
        <v>42240.857222222221</v>
      </c>
      <c r="T2913" s="15">
        <f>(((J2913/60)/60)/24)+DATE(1970,1,1)</f>
        <v>42270.857222222221</v>
      </c>
      <c r="U2913" t="b">
        <f>AND(L2913,N2913)</f>
        <v>0</v>
      </c>
    </row>
    <row r="2914" spans="1:21" ht="20" customHeight="1" x14ac:dyDescent="0.35">
      <c r="A2914" s="13">
        <f>F2914/E2914</f>
        <v>0.29228571428571426</v>
      </c>
      <c r="B2914">
        <v>1591</v>
      </c>
      <c r="C2914" s="3" t="s">
        <v>1592</v>
      </c>
      <c r="D2914" s="3" t="s">
        <v>5701</v>
      </c>
      <c r="E2914" s="5">
        <v>14000</v>
      </c>
      <c r="F2914" s="5">
        <v>4092</v>
      </c>
      <c r="G2914" t="s">
        <v>8221</v>
      </c>
      <c r="H2914" t="s">
        <v>8225</v>
      </c>
      <c r="I2914" t="s">
        <v>8247</v>
      </c>
      <c r="J2914">
        <v>1459700741</v>
      </c>
      <c r="K2914">
        <v>1457112341</v>
      </c>
      <c r="L2914" t="b">
        <v>0</v>
      </c>
      <c r="M2914">
        <v>92</v>
      </c>
      <c r="N2914" t="b">
        <v>0</v>
      </c>
      <c r="O2914" t="s">
        <v>8291</v>
      </c>
      <c r="P2914" s="9">
        <f>IFERROR(F2914/M2914,"NULL")</f>
        <v>44.478260869565219</v>
      </c>
      <c r="Q2914" t="str">
        <f>LEFT(O2914,SEARCH("/",O2914,1)-1)</f>
        <v>photography</v>
      </c>
      <c r="R2914" t="str">
        <f>RIGHT(O2914,LEN(O2914)-SEARCH("/",O2914,1))</f>
        <v>places</v>
      </c>
      <c r="S2914" s="17">
        <f>(((K2914/60)/60)/24)+DATE(1970,1,1)</f>
        <v>42433.726168981477</v>
      </c>
      <c r="T2914" s="15">
        <f>(((J2914/60)/60)/24)+DATE(1970,1,1)</f>
        <v>42463.68450231482</v>
      </c>
      <c r="U2914" t="b">
        <f>AND(L2914,N2914)</f>
        <v>0</v>
      </c>
    </row>
    <row r="2915" spans="1:21" ht="20" customHeight="1" x14ac:dyDescent="0.35">
      <c r="A2915" s="13">
        <f>F2915/E2915</f>
        <v>0</v>
      </c>
      <c r="B2915">
        <v>1592</v>
      </c>
      <c r="C2915" s="3" t="s">
        <v>1593</v>
      </c>
      <c r="D2915" s="3" t="s">
        <v>5702</v>
      </c>
      <c r="E2915" s="5">
        <v>25</v>
      </c>
      <c r="F2915" s="5">
        <v>0</v>
      </c>
      <c r="G2915" t="s">
        <v>8221</v>
      </c>
      <c r="H2915" t="s">
        <v>8224</v>
      </c>
      <c r="I2915" t="s">
        <v>8246</v>
      </c>
      <c r="J2915">
        <v>1427503485</v>
      </c>
      <c r="K2915">
        <v>1423619085</v>
      </c>
      <c r="L2915" t="b">
        <v>0</v>
      </c>
      <c r="M2915">
        <v>0</v>
      </c>
      <c r="N2915" t="b">
        <v>0</v>
      </c>
      <c r="O2915" t="s">
        <v>8291</v>
      </c>
      <c r="P2915" s="9" t="str">
        <f>IFERROR(F2915/M2915,"NULL")</f>
        <v>NULL</v>
      </c>
      <c r="Q2915" t="str">
        <f>LEFT(O2915,SEARCH("/",O2915,1)-1)</f>
        <v>photography</v>
      </c>
      <c r="R2915" t="str">
        <f>RIGHT(O2915,LEN(O2915)-SEARCH("/",O2915,1))</f>
        <v>places</v>
      </c>
      <c r="S2915" s="17">
        <f>(((K2915/60)/60)/24)+DATE(1970,1,1)</f>
        <v>42046.072743055556</v>
      </c>
      <c r="T2915" s="15">
        <f>(((J2915/60)/60)/24)+DATE(1970,1,1)</f>
        <v>42091.031076388885</v>
      </c>
      <c r="U2915" t="b">
        <f>AND(L2915,N2915)</f>
        <v>0</v>
      </c>
    </row>
    <row r="2916" spans="1:21" ht="20" customHeight="1" x14ac:dyDescent="0.35">
      <c r="A2916" s="13">
        <f>F2916/E2916</f>
        <v>1.3636363636363637E-4</v>
      </c>
      <c r="B2916">
        <v>1593</v>
      </c>
      <c r="C2916" s="3" t="s">
        <v>1594</v>
      </c>
      <c r="D2916" s="3" t="s">
        <v>5703</v>
      </c>
      <c r="E2916" s="5">
        <v>22000</v>
      </c>
      <c r="F2916" s="5">
        <v>3</v>
      </c>
      <c r="G2916" t="s">
        <v>8221</v>
      </c>
      <c r="H2916" t="s">
        <v>8224</v>
      </c>
      <c r="I2916" t="s">
        <v>8246</v>
      </c>
      <c r="J2916">
        <v>1425154655</v>
      </c>
      <c r="K2916">
        <v>1422562655</v>
      </c>
      <c r="L2916" t="b">
        <v>0</v>
      </c>
      <c r="M2916">
        <v>3</v>
      </c>
      <c r="N2916" t="b">
        <v>0</v>
      </c>
      <c r="O2916" t="s">
        <v>8291</v>
      </c>
      <c r="P2916" s="9">
        <f>IFERROR(F2916/M2916,"NULL")</f>
        <v>1</v>
      </c>
      <c r="Q2916" t="str">
        <f>LEFT(O2916,SEARCH("/",O2916,1)-1)</f>
        <v>photography</v>
      </c>
      <c r="R2916" t="str">
        <f>RIGHT(O2916,LEN(O2916)-SEARCH("/",O2916,1))</f>
        <v>places</v>
      </c>
      <c r="S2916" s="17">
        <f>(((K2916/60)/60)/24)+DATE(1970,1,1)</f>
        <v>42033.845543981486</v>
      </c>
      <c r="T2916" s="15">
        <f>(((J2916/60)/60)/24)+DATE(1970,1,1)</f>
        <v>42063.845543981486</v>
      </c>
      <c r="U2916" t="b">
        <f>AND(L2916,N2916)</f>
        <v>0</v>
      </c>
    </row>
    <row r="2917" spans="1:21" ht="20" customHeight="1" x14ac:dyDescent="0.35">
      <c r="A2917" s="13">
        <f>F2917/E2917</f>
        <v>0.20499999999999999</v>
      </c>
      <c r="B2917">
        <v>1594</v>
      </c>
      <c r="C2917" s="3" t="s">
        <v>1595</v>
      </c>
      <c r="D2917" s="3" t="s">
        <v>5704</v>
      </c>
      <c r="E2917" s="5">
        <v>1000</v>
      </c>
      <c r="F2917" s="5">
        <v>205</v>
      </c>
      <c r="G2917" t="s">
        <v>8221</v>
      </c>
      <c r="H2917" t="s">
        <v>8224</v>
      </c>
      <c r="I2917" t="s">
        <v>8246</v>
      </c>
      <c r="J2917">
        <v>1463329260</v>
      </c>
      <c r="K2917">
        <v>1458147982</v>
      </c>
      <c r="L2917" t="b">
        <v>0</v>
      </c>
      <c r="M2917">
        <v>10</v>
      </c>
      <c r="N2917" t="b">
        <v>0</v>
      </c>
      <c r="O2917" t="s">
        <v>8291</v>
      </c>
      <c r="P2917" s="9">
        <f>IFERROR(F2917/M2917,"NULL")</f>
        <v>20.5</v>
      </c>
      <c r="Q2917" t="str">
        <f>LEFT(O2917,SEARCH("/",O2917,1)-1)</f>
        <v>photography</v>
      </c>
      <c r="R2917" t="str">
        <f>RIGHT(O2917,LEN(O2917)-SEARCH("/",O2917,1))</f>
        <v>places</v>
      </c>
      <c r="S2917" s="17">
        <f>(((K2917/60)/60)/24)+DATE(1970,1,1)</f>
        <v>42445.712754629625</v>
      </c>
      <c r="T2917" s="15">
        <f>(((J2917/60)/60)/24)+DATE(1970,1,1)</f>
        <v>42505.681249999994</v>
      </c>
      <c r="U2917" t="b">
        <f>AND(L2917,N2917)</f>
        <v>0</v>
      </c>
    </row>
    <row r="2918" spans="1:21" ht="20" customHeight="1" x14ac:dyDescent="0.35">
      <c r="A2918" s="13">
        <f>F2918/E2918</f>
        <v>2.8E-3</v>
      </c>
      <c r="B2918">
        <v>1595</v>
      </c>
      <c r="C2918" s="3" t="s">
        <v>1596</v>
      </c>
      <c r="D2918" s="3" t="s">
        <v>5705</v>
      </c>
      <c r="E2918" s="5">
        <v>100000</v>
      </c>
      <c r="F2918" s="5">
        <v>280</v>
      </c>
      <c r="G2918" t="s">
        <v>8221</v>
      </c>
      <c r="H2918" t="s">
        <v>8224</v>
      </c>
      <c r="I2918" t="s">
        <v>8246</v>
      </c>
      <c r="J2918">
        <v>1403122380</v>
      </c>
      <c r="K2918">
        <v>1400634728</v>
      </c>
      <c r="L2918" t="b">
        <v>0</v>
      </c>
      <c r="M2918">
        <v>7</v>
      </c>
      <c r="N2918" t="b">
        <v>0</v>
      </c>
      <c r="O2918" t="s">
        <v>8291</v>
      </c>
      <c r="P2918" s="9">
        <f>IFERROR(F2918/M2918,"NULL")</f>
        <v>40</v>
      </c>
      <c r="Q2918" t="str">
        <f>LEFT(O2918,SEARCH("/",O2918,1)-1)</f>
        <v>photography</v>
      </c>
      <c r="R2918" t="str">
        <f>RIGHT(O2918,LEN(O2918)-SEARCH("/",O2918,1))</f>
        <v>places</v>
      </c>
      <c r="S2918" s="17">
        <f>(((K2918/60)/60)/24)+DATE(1970,1,1)</f>
        <v>41780.050092592595</v>
      </c>
      <c r="T2918" s="15">
        <f>(((J2918/60)/60)/24)+DATE(1970,1,1)</f>
        <v>41808.842361111114</v>
      </c>
      <c r="U2918" t="b">
        <f>AND(L2918,N2918)</f>
        <v>0</v>
      </c>
    </row>
    <row r="2919" spans="1:21" ht="20" customHeight="1" x14ac:dyDescent="0.35">
      <c r="A2919" s="13">
        <f>F2919/E2919</f>
        <v>2.3076923076923078E-2</v>
      </c>
      <c r="B2919">
        <v>1596</v>
      </c>
      <c r="C2919" s="3" t="s">
        <v>1597</v>
      </c>
      <c r="D2919" s="3" t="s">
        <v>5706</v>
      </c>
      <c r="E2919" s="5">
        <v>3250</v>
      </c>
      <c r="F2919" s="5">
        <v>75</v>
      </c>
      <c r="G2919" t="s">
        <v>8221</v>
      </c>
      <c r="H2919" t="s">
        <v>8225</v>
      </c>
      <c r="I2919" t="s">
        <v>8247</v>
      </c>
      <c r="J2919">
        <v>1418469569</v>
      </c>
      <c r="K2919">
        <v>1414577969</v>
      </c>
      <c r="L2919" t="b">
        <v>0</v>
      </c>
      <c r="M2919">
        <v>3</v>
      </c>
      <c r="N2919" t="b">
        <v>0</v>
      </c>
      <c r="O2919" t="s">
        <v>8291</v>
      </c>
      <c r="P2919" s="9">
        <f>IFERROR(F2919/M2919,"NULL")</f>
        <v>25</v>
      </c>
      <c r="Q2919" t="str">
        <f>LEFT(O2919,SEARCH("/",O2919,1)-1)</f>
        <v>photography</v>
      </c>
      <c r="R2919" t="str">
        <f>RIGHT(O2919,LEN(O2919)-SEARCH("/",O2919,1))</f>
        <v>places</v>
      </c>
      <c r="S2919" s="17">
        <f>(((K2919/60)/60)/24)+DATE(1970,1,1)</f>
        <v>41941.430196759262</v>
      </c>
      <c r="T2919" s="15">
        <f>(((J2919/60)/60)/24)+DATE(1970,1,1)</f>
        <v>41986.471863425926</v>
      </c>
      <c r="U2919" t="b">
        <f>AND(L2919,N2919)</f>
        <v>0</v>
      </c>
    </row>
    <row r="2920" spans="1:21" ht="20" customHeight="1" x14ac:dyDescent="0.35">
      <c r="A2920" s="13">
        <f>F2920/E2920</f>
        <v>0</v>
      </c>
      <c r="B2920">
        <v>1597</v>
      </c>
      <c r="C2920" s="3" t="s">
        <v>1598</v>
      </c>
      <c r="D2920" s="3" t="s">
        <v>5707</v>
      </c>
      <c r="E2920" s="5">
        <v>15000</v>
      </c>
      <c r="F2920" s="5">
        <v>0</v>
      </c>
      <c r="G2920" t="s">
        <v>8221</v>
      </c>
      <c r="H2920" t="s">
        <v>8224</v>
      </c>
      <c r="I2920" t="s">
        <v>8246</v>
      </c>
      <c r="J2920">
        <v>1474360197</v>
      </c>
      <c r="K2920">
        <v>1471768197</v>
      </c>
      <c r="L2920" t="b">
        <v>0</v>
      </c>
      <c r="M2920">
        <v>0</v>
      </c>
      <c r="N2920" t="b">
        <v>0</v>
      </c>
      <c r="O2920" t="s">
        <v>8291</v>
      </c>
      <c r="P2920" s="9" t="str">
        <f>IFERROR(F2920/M2920,"NULL")</f>
        <v>NULL</v>
      </c>
      <c r="Q2920" t="str">
        <f>LEFT(O2920,SEARCH("/",O2920,1)-1)</f>
        <v>photography</v>
      </c>
      <c r="R2920" t="str">
        <f>RIGHT(O2920,LEN(O2920)-SEARCH("/",O2920,1))</f>
        <v>places</v>
      </c>
      <c r="S2920" s="17">
        <f>(((K2920/60)/60)/24)+DATE(1970,1,1)</f>
        <v>42603.354131944448</v>
      </c>
      <c r="T2920" s="15">
        <f>(((J2920/60)/60)/24)+DATE(1970,1,1)</f>
        <v>42633.354131944448</v>
      </c>
      <c r="U2920" t="b">
        <f>AND(L2920,N2920)</f>
        <v>0</v>
      </c>
    </row>
    <row r="2921" spans="1:21" ht="20" customHeight="1" x14ac:dyDescent="0.35">
      <c r="A2921" s="13">
        <f>F2921/E2921</f>
        <v>1.25E-3</v>
      </c>
      <c r="B2921">
        <v>1598</v>
      </c>
      <c r="C2921" s="3" t="s">
        <v>1599</v>
      </c>
      <c r="D2921" s="3" t="s">
        <v>5708</v>
      </c>
      <c r="E2921" s="5">
        <v>800</v>
      </c>
      <c r="F2921" s="5">
        <v>1</v>
      </c>
      <c r="G2921" t="s">
        <v>8221</v>
      </c>
      <c r="H2921" t="s">
        <v>8224</v>
      </c>
      <c r="I2921" t="s">
        <v>8246</v>
      </c>
      <c r="J2921">
        <v>1437926458</v>
      </c>
      <c r="K2921">
        <v>1432742458</v>
      </c>
      <c r="L2921" t="b">
        <v>0</v>
      </c>
      <c r="M2921">
        <v>1</v>
      </c>
      <c r="N2921" t="b">
        <v>0</v>
      </c>
      <c r="O2921" t="s">
        <v>8291</v>
      </c>
      <c r="P2921" s="9">
        <f>IFERROR(F2921/M2921,"NULL")</f>
        <v>1</v>
      </c>
      <c r="Q2921" t="str">
        <f>LEFT(O2921,SEARCH("/",O2921,1)-1)</f>
        <v>photography</v>
      </c>
      <c r="R2921" t="str">
        <f>RIGHT(O2921,LEN(O2921)-SEARCH("/",O2921,1))</f>
        <v>places</v>
      </c>
      <c r="S2921" s="17">
        <f>(((K2921/60)/60)/24)+DATE(1970,1,1)</f>
        <v>42151.667337962965</v>
      </c>
      <c r="T2921" s="15">
        <f>(((J2921/60)/60)/24)+DATE(1970,1,1)</f>
        <v>42211.667337962965</v>
      </c>
      <c r="U2921" t="b">
        <f>AND(L2921,N2921)</f>
        <v>0</v>
      </c>
    </row>
    <row r="2922" spans="1:21" ht="20" customHeight="1" x14ac:dyDescent="0.35">
      <c r="A2922" s="13">
        <f>F2922/E2922</f>
        <v>0</v>
      </c>
      <c r="B2922">
        <v>1599</v>
      </c>
      <c r="C2922" s="3" t="s">
        <v>1600</v>
      </c>
      <c r="D2922" s="3" t="s">
        <v>5709</v>
      </c>
      <c r="E2922" s="5">
        <v>500</v>
      </c>
      <c r="F2922" s="5">
        <v>0</v>
      </c>
      <c r="G2922" t="s">
        <v>8221</v>
      </c>
      <c r="H2922" t="s">
        <v>8225</v>
      </c>
      <c r="I2922" t="s">
        <v>8247</v>
      </c>
      <c r="J2922">
        <v>1460116576</v>
      </c>
      <c r="K2922">
        <v>1457528176</v>
      </c>
      <c r="L2922" t="b">
        <v>0</v>
      </c>
      <c r="M2922">
        <v>0</v>
      </c>
      <c r="N2922" t="b">
        <v>0</v>
      </c>
      <c r="O2922" t="s">
        <v>8291</v>
      </c>
      <c r="P2922" s="9" t="str">
        <f>IFERROR(F2922/M2922,"NULL")</f>
        <v>NULL</v>
      </c>
      <c r="Q2922" t="str">
        <f>LEFT(O2922,SEARCH("/",O2922,1)-1)</f>
        <v>photography</v>
      </c>
      <c r="R2922" t="str">
        <f>RIGHT(O2922,LEN(O2922)-SEARCH("/",O2922,1))</f>
        <v>places</v>
      </c>
      <c r="S2922" s="17">
        <f>(((K2922/60)/60)/24)+DATE(1970,1,1)</f>
        <v>42438.53907407407</v>
      </c>
      <c r="T2922" s="15">
        <f>(((J2922/60)/60)/24)+DATE(1970,1,1)</f>
        <v>42468.497407407413</v>
      </c>
      <c r="U2922" t="b">
        <f>AND(L2922,N2922)</f>
        <v>0</v>
      </c>
    </row>
    <row r="2923" spans="1:21" ht="20" customHeight="1" x14ac:dyDescent="0.35">
      <c r="A2923" s="13">
        <f>F2923/E2923</f>
        <v>7.3400000000000007E-2</v>
      </c>
      <c r="B2923">
        <v>1600</v>
      </c>
      <c r="C2923" s="3" t="s">
        <v>1601</v>
      </c>
      <c r="D2923" s="3" t="s">
        <v>5710</v>
      </c>
      <c r="E2923" s="5">
        <v>5000</v>
      </c>
      <c r="F2923" s="5">
        <v>367</v>
      </c>
      <c r="G2923" t="s">
        <v>8221</v>
      </c>
      <c r="H2923" t="s">
        <v>8224</v>
      </c>
      <c r="I2923" t="s">
        <v>8246</v>
      </c>
      <c r="J2923">
        <v>1405401060</v>
      </c>
      <c r="K2923">
        <v>1401585752</v>
      </c>
      <c r="L2923" t="b">
        <v>0</v>
      </c>
      <c r="M2923">
        <v>9</v>
      </c>
      <c r="N2923" t="b">
        <v>0</v>
      </c>
      <c r="O2923" t="s">
        <v>8291</v>
      </c>
      <c r="P2923" s="9">
        <f>IFERROR(F2923/M2923,"NULL")</f>
        <v>40.777777777777779</v>
      </c>
      <c r="Q2923" t="str">
        <f>LEFT(O2923,SEARCH("/",O2923,1)-1)</f>
        <v>photography</v>
      </c>
      <c r="R2923" t="str">
        <f>RIGHT(O2923,LEN(O2923)-SEARCH("/",O2923,1))</f>
        <v>places</v>
      </c>
      <c r="S2923" s="17">
        <f>(((K2923/60)/60)/24)+DATE(1970,1,1)</f>
        <v>41791.057314814818</v>
      </c>
      <c r="T2923" s="15">
        <f>(((J2923/60)/60)/24)+DATE(1970,1,1)</f>
        <v>41835.21597222222</v>
      </c>
      <c r="U2923" t="b">
        <f>AND(L2923,N2923)</f>
        <v>0</v>
      </c>
    </row>
    <row r="2924" spans="1:21" ht="20" customHeight="1" x14ac:dyDescent="0.35">
      <c r="A2924" s="13">
        <f>F2924/E2924</f>
        <v>1.9801980198019802E-3</v>
      </c>
      <c r="B2924">
        <v>1701</v>
      </c>
      <c r="C2924" s="3" t="s">
        <v>1702</v>
      </c>
      <c r="D2924" s="3" t="s">
        <v>5811</v>
      </c>
      <c r="E2924" s="5">
        <v>5050</v>
      </c>
      <c r="F2924" s="5">
        <v>10</v>
      </c>
      <c r="G2924" t="s">
        <v>8221</v>
      </c>
      <c r="H2924" t="s">
        <v>8224</v>
      </c>
      <c r="I2924" t="s">
        <v>8246</v>
      </c>
      <c r="J2924">
        <v>1421337405</v>
      </c>
      <c r="K2924">
        <v>1418745405</v>
      </c>
      <c r="L2924" t="b">
        <v>0</v>
      </c>
      <c r="M2924">
        <v>2</v>
      </c>
      <c r="N2924" t="b">
        <v>0</v>
      </c>
      <c r="O2924" t="s">
        <v>8293</v>
      </c>
      <c r="P2924" s="9">
        <f>IFERROR(F2924/M2924,"NULL")</f>
        <v>5</v>
      </c>
      <c r="Q2924" t="str">
        <f>LEFT(O2924,SEARCH("/",O2924,1)-1)</f>
        <v>music</v>
      </c>
      <c r="R2924" t="str">
        <f>RIGHT(O2924,LEN(O2924)-SEARCH("/",O2924,1))</f>
        <v>faith</v>
      </c>
      <c r="S2924" s="17">
        <f>(((K2924/60)/60)/24)+DATE(1970,1,1)</f>
        <v>41989.664409722223</v>
      </c>
      <c r="T2924" s="15">
        <f>(((J2924/60)/60)/24)+DATE(1970,1,1)</f>
        <v>42019.664409722223</v>
      </c>
      <c r="U2924" t="b">
        <f>AND(L2924,N2924)</f>
        <v>0</v>
      </c>
    </row>
    <row r="2925" spans="1:21" ht="20" customHeight="1" x14ac:dyDescent="0.35">
      <c r="A2925" s="13">
        <f>F2925/E2925</f>
        <v>6.0606060606060605E-5</v>
      </c>
      <c r="B2925">
        <v>1702</v>
      </c>
      <c r="C2925" s="3" t="s">
        <v>1703</v>
      </c>
      <c r="D2925" s="3" t="s">
        <v>5812</v>
      </c>
      <c r="E2925" s="5">
        <v>16500</v>
      </c>
      <c r="F2925" s="5">
        <v>1</v>
      </c>
      <c r="G2925" t="s">
        <v>8221</v>
      </c>
      <c r="H2925" t="s">
        <v>8224</v>
      </c>
      <c r="I2925" t="s">
        <v>8246</v>
      </c>
      <c r="J2925">
        <v>1427745150</v>
      </c>
      <c r="K2925">
        <v>1425156750</v>
      </c>
      <c r="L2925" t="b">
        <v>0</v>
      </c>
      <c r="M2925">
        <v>1</v>
      </c>
      <c r="N2925" t="b">
        <v>0</v>
      </c>
      <c r="O2925" t="s">
        <v>8293</v>
      </c>
      <c r="P2925" s="9">
        <f>IFERROR(F2925/M2925,"NULL")</f>
        <v>1</v>
      </c>
      <c r="Q2925" t="str">
        <f>LEFT(O2925,SEARCH("/",O2925,1)-1)</f>
        <v>music</v>
      </c>
      <c r="R2925" t="str">
        <f>RIGHT(O2925,LEN(O2925)-SEARCH("/",O2925,1))</f>
        <v>faith</v>
      </c>
      <c r="S2925" s="17">
        <f>(((K2925/60)/60)/24)+DATE(1970,1,1)</f>
        <v>42063.869791666672</v>
      </c>
      <c r="T2925" s="15">
        <f>(((J2925/60)/60)/24)+DATE(1970,1,1)</f>
        <v>42093.828125</v>
      </c>
      <c r="U2925" t="b">
        <f>AND(L2925,N2925)</f>
        <v>0</v>
      </c>
    </row>
    <row r="2926" spans="1:21" ht="20" customHeight="1" x14ac:dyDescent="0.35">
      <c r="A2926" s="13">
        <f>F2926/E2926</f>
        <v>1.0200000000000001E-2</v>
      </c>
      <c r="B2926">
        <v>1703</v>
      </c>
      <c r="C2926" s="3" t="s">
        <v>1704</v>
      </c>
      <c r="D2926" s="3" t="s">
        <v>5813</v>
      </c>
      <c r="E2926" s="5">
        <v>5000</v>
      </c>
      <c r="F2926" s="5">
        <v>51</v>
      </c>
      <c r="G2926" t="s">
        <v>8221</v>
      </c>
      <c r="H2926" t="s">
        <v>8224</v>
      </c>
      <c r="I2926" t="s">
        <v>8246</v>
      </c>
      <c r="J2926">
        <v>1441003537</v>
      </c>
      <c r="K2926">
        <v>1435819537</v>
      </c>
      <c r="L2926" t="b">
        <v>0</v>
      </c>
      <c r="M2926">
        <v>2</v>
      </c>
      <c r="N2926" t="b">
        <v>0</v>
      </c>
      <c r="O2926" t="s">
        <v>8293</v>
      </c>
      <c r="P2926" s="9">
        <f>IFERROR(F2926/M2926,"NULL")</f>
        <v>25.5</v>
      </c>
      <c r="Q2926" t="str">
        <f>LEFT(O2926,SEARCH("/",O2926,1)-1)</f>
        <v>music</v>
      </c>
      <c r="R2926" t="str">
        <f>RIGHT(O2926,LEN(O2926)-SEARCH("/",O2926,1))</f>
        <v>faith</v>
      </c>
      <c r="S2926" s="17">
        <f>(((K2926/60)/60)/24)+DATE(1970,1,1)</f>
        <v>42187.281678240746</v>
      </c>
      <c r="T2926" s="15">
        <f>(((J2926/60)/60)/24)+DATE(1970,1,1)</f>
        <v>42247.281678240746</v>
      </c>
      <c r="U2926" t="b">
        <f>AND(L2926,N2926)</f>
        <v>0</v>
      </c>
    </row>
    <row r="2927" spans="1:21" ht="20" customHeight="1" x14ac:dyDescent="0.35">
      <c r="A2927" s="13">
        <f>F2927/E2927</f>
        <v>0.65100000000000002</v>
      </c>
      <c r="B2927">
        <v>1704</v>
      </c>
      <c r="C2927" s="3" t="s">
        <v>1705</v>
      </c>
      <c r="D2927" s="3" t="s">
        <v>5814</v>
      </c>
      <c r="E2927" s="5">
        <v>2000</v>
      </c>
      <c r="F2927" s="5">
        <v>1302</v>
      </c>
      <c r="G2927" t="s">
        <v>8221</v>
      </c>
      <c r="H2927" t="s">
        <v>8224</v>
      </c>
      <c r="I2927" t="s">
        <v>8246</v>
      </c>
      <c r="J2927">
        <v>1424056873</v>
      </c>
      <c r="K2927">
        <v>1421464873</v>
      </c>
      <c r="L2927" t="b">
        <v>0</v>
      </c>
      <c r="M2927">
        <v>11</v>
      </c>
      <c r="N2927" t="b">
        <v>0</v>
      </c>
      <c r="O2927" t="s">
        <v>8293</v>
      </c>
      <c r="P2927" s="9">
        <f>IFERROR(F2927/M2927,"NULL")</f>
        <v>118.36363636363636</v>
      </c>
      <c r="Q2927" t="str">
        <f>LEFT(O2927,SEARCH("/",O2927,1)-1)</f>
        <v>music</v>
      </c>
      <c r="R2927" t="str">
        <f>RIGHT(O2927,LEN(O2927)-SEARCH("/",O2927,1))</f>
        <v>faith</v>
      </c>
      <c r="S2927" s="17">
        <f>(((K2927/60)/60)/24)+DATE(1970,1,1)</f>
        <v>42021.139733796299</v>
      </c>
      <c r="T2927" s="15">
        <f>(((J2927/60)/60)/24)+DATE(1970,1,1)</f>
        <v>42051.139733796299</v>
      </c>
      <c r="U2927" t="b">
        <f>AND(L2927,N2927)</f>
        <v>0</v>
      </c>
    </row>
    <row r="2928" spans="1:21" ht="20" customHeight="1" x14ac:dyDescent="0.35">
      <c r="A2928" s="13">
        <f>F2928/E2928</f>
        <v>0</v>
      </c>
      <c r="B2928">
        <v>1705</v>
      </c>
      <c r="C2928" s="3" t="s">
        <v>1706</v>
      </c>
      <c r="D2928" s="3" t="s">
        <v>5815</v>
      </c>
      <c r="E2928" s="5">
        <v>2000</v>
      </c>
      <c r="F2928" s="5">
        <v>0</v>
      </c>
      <c r="G2928" t="s">
        <v>8221</v>
      </c>
      <c r="H2928" t="s">
        <v>8224</v>
      </c>
      <c r="I2928" t="s">
        <v>8246</v>
      </c>
      <c r="J2928">
        <v>1441814400</v>
      </c>
      <c r="K2928">
        <v>1440807846</v>
      </c>
      <c r="L2928" t="b">
        <v>0</v>
      </c>
      <c r="M2928">
        <v>0</v>
      </c>
      <c r="N2928" t="b">
        <v>0</v>
      </c>
      <c r="O2928" t="s">
        <v>8293</v>
      </c>
      <c r="P2928" s="9" t="str">
        <f>IFERROR(F2928/M2928,"NULL")</f>
        <v>NULL</v>
      </c>
      <c r="Q2928" t="str">
        <f>LEFT(O2928,SEARCH("/",O2928,1)-1)</f>
        <v>music</v>
      </c>
      <c r="R2928" t="str">
        <f>RIGHT(O2928,LEN(O2928)-SEARCH("/",O2928,1))</f>
        <v>faith</v>
      </c>
      <c r="S2928" s="17">
        <f>(((K2928/60)/60)/24)+DATE(1970,1,1)</f>
        <v>42245.016736111109</v>
      </c>
      <c r="T2928" s="15">
        <f>(((J2928/60)/60)/24)+DATE(1970,1,1)</f>
        <v>42256.666666666672</v>
      </c>
      <c r="U2928" t="b">
        <f>AND(L2928,N2928)</f>
        <v>0</v>
      </c>
    </row>
    <row r="2929" spans="1:21" ht="20" customHeight="1" x14ac:dyDescent="0.35">
      <c r="A2929" s="13">
        <f>F2929/E2929</f>
        <v>0</v>
      </c>
      <c r="B2929">
        <v>1706</v>
      </c>
      <c r="C2929" s="3" t="s">
        <v>1707</v>
      </c>
      <c r="D2929" s="3" t="s">
        <v>5816</v>
      </c>
      <c r="E2929" s="5">
        <v>5500</v>
      </c>
      <c r="F2929" s="5">
        <v>0</v>
      </c>
      <c r="G2929" t="s">
        <v>8221</v>
      </c>
      <c r="H2929" t="s">
        <v>8236</v>
      </c>
      <c r="I2929" t="s">
        <v>8249</v>
      </c>
      <c r="J2929">
        <v>1440314472</v>
      </c>
      <c r="K2929">
        <v>1435130472</v>
      </c>
      <c r="L2929" t="b">
        <v>0</v>
      </c>
      <c r="M2929">
        <v>0</v>
      </c>
      <c r="N2929" t="b">
        <v>0</v>
      </c>
      <c r="O2929" t="s">
        <v>8293</v>
      </c>
      <c r="P2929" s="9" t="str">
        <f>IFERROR(F2929/M2929,"NULL")</f>
        <v>NULL</v>
      </c>
      <c r="Q2929" t="str">
        <f>LEFT(O2929,SEARCH("/",O2929,1)-1)</f>
        <v>music</v>
      </c>
      <c r="R2929" t="str">
        <f>RIGHT(O2929,LEN(O2929)-SEARCH("/",O2929,1))</f>
        <v>faith</v>
      </c>
      <c r="S2929" s="17">
        <f>(((K2929/60)/60)/24)+DATE(1970,1,1)</f>
        <v>42179.306388888886</v>
      </c>
      <c r="T2929" s="15">
        <f>(((J2929/60)/60)/24)+DATE(1970,1,1)</f>
        <v>42239.306388888886</v>
      </c>
      <c r="U2929" t="b">
        <f>AND(L2929,N2929)</f>
        <v>0</v>
      </c>
    </row>
    <row r="2930" spans="1:21" ht="20" customHeight="1" x14ac:dyDescent="0.35">
      <c r="A2930" s="13">
        <f>F2930/E2930</f>
        <v>9.74E-2</v>
      </c>
      <c r="B2930">
        <v>1707</v>
      </c>
      <c r="C2930" s="3" t="s">
        <v>1708</v>
      </c>
      <c r="D2930" s="3" t="s">
        <v>5817</v>
      </c>
      <c r="E2930" s="5">
        <v>5000</v>
      </c>
      <c r="F2930" s="5">
        <v>487</v>
      </c>
      <c r="G2930" t="s">
        <v>8221</v>
      </c>
      <c r="H2930" t="s">
        <v>8224</v>
      </c>
      <c r="I2930" t="s">
        <v>8246</v>
      </c>
      <c r="J2930">
        <v>1459181895</v>
      </c>
      <c r="K2930">
        <v>1456593495</v>
      </c>
      <c r="L2930" t="b">
        <v>0</v>
      </c>
      <c r="M2930">
        <v>9</v>
      </c>
      <c r="N2930" t="b">
        <v>0</v>
      </c>
      <c r="O2930" t="s">
        <v>8293</v>
      </c>
      <c r="P2930" s="9">
        <f>IFERROR(F2930/M2930,"NULL")</f>
        <v>54.111111111111114</v>
      </c>
      <c r="Q2930" t="str">
        <f>LEFT(O2930,SEARCH("/",O2930,1)-1)</f>
        <v>music</v>
      </c>
      <c r="R2930" t="str">
        <f>RIGHT(O2930,LEN(O2930)-SEARCH("/",O2930,1))</f>
        <v>faith</v>
      </c>
      <c r="S2930" s="17">
        <f>(((K2930/60)/60)/24)+DATE(1970,1,1)</f>
        <v>42427.721006944441</v>
      </c>
      <c r="T2930" s="15">
        <f>(((J2930/60)/60)/24)+DATE(1970,1,1)</f>
        <v>42457.679340277777</v>
      </c>
      <c r="U2930" t="b">
        <f>AND(L2930,N2930)</f>
        <v>0</v>
      </c>
    </row>
    <row r="2931" spans="1:21" ht="20" customHeight="1" x14ac:dyDescent="0.35">
      <c r="A2931" s="13">
        <f>F2931/E2931</f>
        <v>0</v>
      </c>
      <c r="B2931">
        <v>1708</v>
      </c>
      <c r="C2931" s="3" t="s">
        <v>1709</v>
      </c>
      <c r="D2931" s="3" t="s">
        <v>5818</v>
      </c>
      <c r="E2931" s="5">
        <v>7000</v>
      </c>
      <c r="F2931" s="5">
        <v>0</v>
      </c>
      <c r="G2931" t="s">
        <v>8221</v>
      </c>
      <c r="H2931" t="s">
        <v>8224</v>
      </c>
      <c r="I2931" t="s">
        <v>8246</v>
      </c>
      <c r="J2931">
        <v>1462135706</v>
      </c>
      <c r="K2931">
        <v>1458679706</v>
      </c>
      <c r="L2931" t="b">
        <v>0</v>
      </c>
      <c r="M2931">
        <v>0</v>
      </c>
      <c r="N2931" t="b">
        <v>0</v>
      </c>
      <c r="O2931" t="s">
        <v>8293</v>
      </c>
      <c r="P2931" s="9" t="str">
        <f>IFERROR(F2931/M2931,"NULL")</f>
        <v>NULL</v>
      </c>
      <c r="Q2931" t="str">
        <f>LEFT(O2931,SEARCH("/",O2931,1)-1)</f>
        <v>music</v>
      </c>
      <c r="R2931" t="str">
        <f>RIGHT(O2931,LEN(O2931)-SEARCH("/",O2931,1))</f>
        <v>faith</v>
      </c>
      <c r="S2931" s="17">
        <f>(((K2931/60)/60)/24)+DATE(1970,1,1)</f>
        <v>42451.866967592592</v>
      </c>
      <c r="T2931" s="15">
        <f>(((J2931/60)/60)/24)+DATE(1970,1,1)</f>
        <v>42491.866967592592</v>
      </c>
      <c r="U2931" t="b">
        <f>AND(L2931,N2931)</f>
        <v>0</v>
      </c>
    </row>
    <row r="2932" spans="1:21" ht="20" customHeight="1" x14ac:dyDescent="0.35">
      <c r="A2932" s="13">
        <f>F2932/E2932</f>
        <v>4.8571428571428571E-2</v>
      </c>
      <c r="B2932">
        <v>1709</v>
      </c>
      <c r="C2932" s="3" t="s">
        <v>1710</v>
      </c>
      <c r="D2932" s="3" t="s">
        <v>5819</v>
      </c>
      <c r="E2932" s="5">
        <v>1750</v>
      </c>
      <c r="F2932" s="5">
        <v>85</v>
      </c>
      <c r="G2932" t="s">
        <v>8221</v>
      </c>
      <c r="H2932" t="s">
        <v>8224</v>
      </c>
      <c r="I2932" t="s">
        <v>8246</v>
      </c>
      <c r="J2932">
        <v>1409513940</v>
      </c>
      <c r="K2932">
        <v>1405949514</v>
      </c>
      <c r="L2932" t="b">
        <v>0</v>
      </c>
      <c r="M2932">
        <v>4</v>
      </c>
      <c r="N2932" t="b">
        <v>0</v>
      </c>
      <c r="O2932" t="s">
        <v>8293</v>
      </c>
      <c r="P2932" s="9">
        <f>IFERROR(F2932/M2932,"NULL")</f>
        <v>21.25</v>
      </c>
      <c r="Q2932" t="str">
        <f>LEFT(O2932,SEARCH("/",O2932,1)-1)</f>
        <v>music</v>
      </c>
      <c r="R2932" t="str">
        <f>RIGHT(O2932,LEN(O2932)-SEARCH("/",O2932,1))</f>
        <v>faith</v>
      </c>
      <c r="S2932" s="17">
        <f>(((K2932/60)/60)/24)+DATE(1970,1,1)</f>
        <v>41841.56381944444</v>
      </c>
      <c r="T2932" s="15">
        <f>(((J2932/60)/60)/24)+DATE(1970,1,1)</f>
        <v>41882.818749999999</v>
      </c>
      <c r="U2932" t="b">
        <f>AND(L2932,N2932)</f>
        <v>0</v>
      </c>
    </row>
    <row r="2933" spans="1:21" ht="20" customHeight="1" x14ac:dyDescent="0.35">
      <c r="A2933" s="13">
        <f>F2933/E2933</f>
        <v>6.7999999999999996E-3</v>
      </c>
      <c r="B2933">
        <v>1710</v>
      </c>
      <c r="C2933" s="3" t="s">
        <v>1711</v>
      </c>
      <c r="D2933" s="3" t="s">
        <v>5820</v>
      </c>
      <c r="E2933" s="5">
        <v>5000</v>
      </c>
      <c r="F2933" s="5">
        <v>34</v>
      </c>
      <c r="G2933" t="s">
        <v>8221</v>
      </c>
      <c r="H2933" t="s">
        <v>8236</v>
      </c>
      <c r="I2933" t="s">
        <v>8249</v>
      </c>
      <c r="J2933">
        <v>1453122000</v>
      </c>
      <c r="K2933">
        <v>1449151888</v>
      </c>
      <c r="L2933" t="b">
        <v>0</v>
      </c>
      <c r="M2933">
        <v>1</v>
      </c>
      <c r="N2933" t="b">
        <v>0</v>
      </c>
      <c r="O2933" t="s">
        <v>8293</v>
      </c>
      <c r="P2933" s="9">
        <f>IFERROR(F2933/M2933,"NULL")</f>
        <v>34</v>
      </c>
      <c r="Q2933" t="str">
        <f>LEFT(O2933,SEARCH("/",O2933,1)-1)</f>
        <v>music</v>
      </c>
      <c r="R2933" t="str">
        <f>RIGHT(O2933,LEN(O2933)-SEARCH("/",O2933,1))</f>
        <v>faith</v>
      </c>
      <c r="S2933" s="17">
        <f>(((K2933/60)/60)/24)+DATE(1970,1,1)</f>
        <v>42341.59129629629</v>
      </c>
      <c r="T2933" s="15">
        <f>(((J2933/60)/60)/24)+DATE(1970,1,1)</f>
        <v>42387.541666666672</v>
      </c>
      <c r="U2933" t="b">
        <f>AND(L2933,N2933)</f>
        <v>0</v>
      </c>
    </row>
    <row r="2934" spans="1:21" ht="20" customHeight="1" x14ac:dyDescent="0.35">
      <c r="A2934" s="13">
        <f>F2934/E2934</f>
        <v>0.105</v>
      </c>
      <c r="B2934">
        <v>1711</v>
      </c>
      <c r="C2934" s="3" t="s">
        <v>1712</v>
      </c>
      <c r="D2934" s="3" t="s">
        <v>5821</v>
      </c>
      <c r="E2934" s="5">
        <v>10000</v>
      </c>
      <c r="F2934" s="5">
        <v>1050</v>
      </c>
      <c r="G2934" t="s">
        <v>8221</v>
      </c>
      <c r="H2934" t="s">
        <v>8224</v>
      </c>
      <c r="I2934" t="s">
        <v>8246</v>
      </c>
      <c r="J2934">
        <v>1409585434</v>
      </c>
      <c r="K2934">
        <v>1406907034</v>
      </c>
      <c r="L2934" t="b">
        <v>0</v>
      </c>
      <c r="M2934">
        <v>2</v>
      </c>
      <c r="N2934" t="b">
        <v>0</v>
      </c>
      <c r="O2934" t="s">
        <v>8293</v>
      </c>
      <c r="P2934" s="9">
        <f>IFERROR(F2934/M2934,"NULL")</f>
        <v>525</v>
      </c>
      <c r="Q2934" t="str">
        <f>LEFT(O2934,SEARCH("/",O2934,1)-1)</f>
        <v>music</v>
      </c>
      <c r="R2934" t="str">
        <f>RIGHT(O2934,LEN(O2934)-SEARCH("/",O2934,1))</f>
        <v>faith</v>
      </c>
      <c r="S2934" s="17">
        <f>(((K2934/60)/60)/24)+DATE(1970,1,1)</f>
        <v>41852.646226851852</v>
      </c>
      <c r="T2934" s="15">
        <f>(((J2934/60)/60)/24)+DATE(1970,1,1)</f>
        <v>41883.646226851852</v>
      </c>
      <c r="U2934" t="b">
        <f>AND(L2934,N2934)</f>
        <v>0</v>
      </c>
    </row>
    <row r="2935" spans="1:21" ht="20" customHeight="1" x14ac:dyDescent="0.35">
      <c r="A2935" s="13">
        <f>F2935/E2935</f>
        <v>0</v>
      </c>
      <c r="B2935">
        <v>1712</v>
      </c>
      <c r="C2935" s="3" t="s">
        <v>1713</v>
      </c>
      <c r="D2935" s="3" t="s">
        <v>5822</v>
      </c>
      <c r="E2935" s="5">
        <v>5000</v>
      </c>
      <c r="F2935" s="5">
        <v>0</v>
      </c>
      <c r="G2935" t="s">
        <v>8221</v>
      </c>
      <c r="H2935" t="s">
        <v>8224</v>
      </c>
      <c r="I2935" t="s">
        <v>8246</v>
      </c>
      <c r="J2935">
        <v>1435701353</v>
      </c>
      <c r="K2935">
        <v>1430517353</v>
      </c>
      <c r="L2935" t="b">
        <v>0</v>
      </c>
      <c r="M2935">
        <v>0</v>
      </c>
      <c r="N2935" t="b">
        <v>0</v>
      </c>
      <c r="O2935" t="s">
        <v>8293</v>
      </c>
      <c r="P2935" s="9" t="str">
        <f>IFERROR(F2935/M2935,"NULL")</f>
        <v>NULL</v>
      </c>
      <c r="Q2935" t="str">
        <f>LEFT(O2935,SEARCH("/",O2935,1)-1)</f>
        <v>music</v>
      </c>
      <c r="R2935" t="str">
        <f>RIGHT(O2935,LEN(O2935)-SEARCH("/",O2935,1))</f>
        <v>faith</v>
      </c>
      <c r="S2935" s="17">
        <f>(((K2935/60)/60)/24)+DATE(1970,1,1)</f>
        <v>42125.913807870369</v>
      </c>
      <c r="T2935" s="15">
        <f>(((J2935/60)/60)/24)+DATE(1970,1,1)</f>
        <v>42185.913807870369</v>
      </c>
      <c r="U2935" t="b">
        <f>AND(L2935,N2935)</f>
        <v>0</v>
      </c>
    </row>
    <row r="2936" spans="1:21" ht="20" customHeight="1" x14ac:dyDescent="0.35">
      <c r="A2936" s="13">
        <f>F2936/E2936</f>
        <v>1.6666666666666666E-2</v>
      </c>
      <c r="B2936">
        <v>1713</v>
      </c>
      <c r="C2936" s="3" t="s">
        <v>1714</v>
      </c>
      <c r="D2936" s="3" t="s">
        <v>5823</v>
      </c>
      <c r="E2936" s="5">
        <v>3000</v>
      </c>
      <c r="F2936" s="5">
        <v>50</v>
      </c>
      <c r="G2936" t="s">
        <v>8221</v>
      </c>
      <c r="H2936" t="s">
        <v>8224</v>
      </c>
      <c r="I2936" t="s">
        <v>8246</v>
      </c>
      <c r="J2936">
        <v>1412536412</v>
      </c>
      <c r="K2936">
        <v>1409944412</v>
      </c>
      <c r="L2936" t="b">
        <v>0</v>
      </c>
      <c r="M2936">
        <v>1</v>
      </c>
      <c r="N2936" t="b">
        <v>0</v>
      </c>
      <c r="O2936" t="s">
        <v>8293</v>
      </c>
      <c r="P2936" s="9">
        <f>IFERROR(F2936/M2936,"NULL")</f>
        <v>50</v>
      </c>
      <c r="Q2936" t="str">
        <f>LEFT(O2936,SEARCH("/",O2936,1)-1)</f>
        <v>music</v>
      </c>
      <c r="R2936" t="str">
        <f>RIGHT(O2936,LEN(O2936)-SEARCH("/",O2936,1))</f>
        <v>faith</v>
      </c>
      <c r="S2936" s="17">
        <f>(((K2936/60)/60)/24)+DATE(1970,1,1)</f>
        <v>41887.801064814819</v>
      </c>
      <c r="T2936" s="15">
        <f>(((J2936/60)/60)/24)+DATE(1970,1,1)</f>
        <v>41917.801064814819</v>
      </c>
      <c r="U2936" t="b">
        <f>AND(L2936,N2936)</f>
        <v>0</v>
      </c>
    </row>
    <row r="2937" spans="1:21" ht="20" customHeight="1" x14ac:dyDescent="0.35">
      <c r="A2937" s="13">
        <f>F2937/E2937</f>
        <v>7.868E-2</v>
      </c>
      <c r="B2937">
        <v>1714</v>
      </c>
      <c r="C2937" s="3" t="s">
        <v>1715</v>
      </c>
      <c r="D2937" s="3" t="s">
        <v>5824</v>
      </c>
      <c r="E2937" s="5">
        <v>25000</v>
      </c>
      <c r="F2937" s="5">
        <v>1967</v>
      </c>
      <c r="G2937" t="s">
        <v>8221</v>
      </c>
      <c r="H2937" t="s">
        <v>8224</v>
      </c>
      <c r="I2937" t="s">
        <v>8246</v>
      </c>
      <c r="J2937">
        <v>1430517761</v>
      </c>
      <c r="K2937">
        <v>1427925761</v>
      </c>
      <c r="L2937" t="b">
        <v>0</v>
      </c>
      <c r="M2937">
        <v>17</v>
      </c>
      <c r="N2937" t="b">
        <v>0</v>
      </c>
      <c r="O2937" t="s">
        <v>8293</v>
      </c>
      <c r="P2937" s="9">
        <f>IFERROR(F2937/M2937,"NULL")</f>
        <v>115.70588235294117</v>
      </c>
      <c r="Q2937" t="str">
        <f>LEFT(O2937,SEARCH("/",O2937,1)-1)</f>
        <v>music</v>
      </c>
      <c r="R2937" t="str">
        <f>RIGHT(O2937,LEN(O2937)-SEARCH("/",O2937,1))</f>
        <v>faith</v>
      </c>
      <c r="S2937" s="17">
        <f>(((K2937/60)/60)/24)+DATE(1970,1,1)</f>
        <v>42095.918530092589</v>
      </c>
      <c r="T2937" s="15">
        <f>(((J2937/60)/60)/24)+DATE(1970,1,1)</f>
        <v>42125.918530092589</v>
      </c>
      <c r="U2937" t="b">
        <f>AND(L2937,N2937)</f>
        <v>0</v>
      </c>
    </row>
    <row r="2938" spans="1:21" ht="20" customHeight="1" x14ac:dyDescent="0.35">
      <c r="A2938" s="13">
        <f>F2938/E2938</f>
        <v>2.2000000000000001E-3</v>
      </c>
      <c r="B2938">
        <v>1715</v>
      </c>
      <c r="C2938" s="3" t="s">
        <v>1716</v>
      </c>
      <c r="D2938" s="3" t="s">
        <v>5825</v>
      </c>
      <c r="E2938" s="5">
        <v>5000</v>
      </c>
      <c r="F2938" s="5">
        <v>11</v>
      </c>
      <c r="G2938" t="s">
        <v>8221</v>
      </c>
      <c r="H2938" t="s">
        <v>8224</v>
      </c>
      <c r="I2938" t="s">
        <v>8246</v>
      </c>
      <c r="J2938">
        <v>1427772120</v>
      </c>
      <c r="K2938">
        <v>1425186785</v>
      </c>
      <c r="L2938" t="b">
        <v>0</v>
      </c>
      <c r="M2938">
        <v>2</v>
      </c>
      <c r="N2938" t="b">
        <v>0</v>
      </c>
      <c r="O2938" t="s">
        <v>8293</v>
      </c>
      <c r="P2938" s="9">
        <f>IFERROR(F2938/M2938,"NULL")</f>
        <v>5.5</v>
      </c>
      <c r="Q2938" t="str">
        <f>LEFT(O2938,SEARCH("/",O2938,1)-1)</f>
        <v>music</v>
      </c>
      <c r="R2938" t="str">
        <f>RIGHT(O2938,LEN(O2938)-SEARCH("/",O2938,1))</f>
        <v>faith</v>
      </c>
      <c r="S2938" s="17">
        <f>(((K2938/60)/60)/24)+DATE(1970,1,1)</f>
        <v>42064.217418981483</v>
      </c>
      <c r="T2938" s="15">
        <f>(((J2938/60)/60)/24)+DATE(1970,1,1)</f>
        <v>42094.140277777777</v>
      </c>
      <c r="U2938" t="b">
        <f>AND(L2938,N2938)</f>
        <v>0</v>
      </c>
    </row>
    <row r="2939" spans="1:21" ht="20" customHeight="1" x14ac:dyDescent="0.35">
      <c r="A2939" s="13">
        <f>F2939/E2939</f>
        <v>7.4999999999999997E-2</v>
      </c>
      <c r="B2939">
        <v>1716</v>
      </c>
      <c r="C2939" s="3" t="s">
        <v>1717</v>
      </c>
      <c r="D2939" s="3" t="s">
        <v>5826</v>
      </c>
      <c r="E2939" s="5">
        <v>2000</v>
      </c>
      <c r="F2939" s="5">
        <v>150</v>
      </c>
      <c r="G2939" t="s">
        <v>8221</v>
      </c>
      <c r="H2939" t="s">
        <v>8224</v>
      </c>
      <c r="I2939" t="s">
        <v>8246</v>
      </c>
      <c r="J2939">
        <v>1481295099</v>
      </c>
      <c r="K2939">
        <v>1477835499</v>
      </c>
      <c r="L2939" t="b">
        <v>0</v>
      </c>
      <c r="M2939">
        <v>3</v>
      </c>
      <c r="N2939" t="b">
        <v>0</v>
      </c>
      <c r="O2939" t="s">
        <v>8293</v>
      </c>
      <c r="P2939" s="9">
        <f>IFERROR(F2939/M2939,"NULL")</f>
        <v>50</v>
      </c>
      <c r="Q2939" t="str">
        <f>LEFT(O2939,SEARCH("/",O2939,1)-1)</f>
        <v>music</v>
      </c>
      <c r="R2939" t="str">
        <f>RIGHT(O2939,LEN(O2939)-SEARCH("/",O2939,1))</f>
        <v>faith</v>
      </c>
      <c r="S2939" s="17">
        <f>(((K2939/60)/60)/24)+DATE(1970,1,1)</f>
        <v>42673.577534722222</v>
      </c>
      <c r="T2939" s="15">
        <f>(((J2939/60)/60)/24)+DATE(1970,1,1)</f>
        <v>42713.619201388887</v>
      </c>
      <c r="U2939" t="b">
        <f>AND(L2939,N2939)</f>
        <v>0</v>
      </c>
    </row>
    <row r="2940" spans="1:21" ht="20" customHeight="1" x14ac:dyDescent="0.35">
      <c r="A2940" s="13">
        <f>F2940/E2940</f>
        <v>0.42725880551301687</v>
      </c>
      <c r="B2940">
        <v>1717</v>
      </c>
      <c r="C2940" s="3" t="s">
        <v>1718</v>
      </c>
      <c r="D2940" s="3" t="s">
        <v>5827</v>
      </c>
      <c r="E2940" s="5">
        <v>3265</v>
      </c>
      <c r="F2940" s="5">
        <v>1395</v>
      </c>
      <c r="G2940" t="s">
        <v>8221</v>
      </c>
      <c r="H2940" t="s">
        <v>8224</v>
      </c>
      <c r="I2940" t="s">
        <v>8246</v>
      </c>
      <c r="J2940">
        <v>1461211200</v>
      </c>
      <c r="K2940">
        <v>1459467238</v>
      </c>
      <c r="L2940" t="b">
        <v>0</v>
      </c>
      <c r="M2940">
        <v>41</v>
      </c>
      <c r="N2940" t="b">
        <v>0</v>
      </c>
      <c r="O2940" t="s">
        <v>8293</v>
      </c>
      <c r="P2940" s="9">
        <f>IFERROR(F2940/M2940,"NULL")</f>
        <v>34.024390243902438</v>
      </c>
      <c r="Q2940" t="str">
        <f>LEFT(O2940,SEARCH("/",O2940,1)-1)</f>
        <v>music</v>
      </c>
      <c r="R2940" t="str">
        <f>RIGHT(O2940,LEN(O2940)-SEARCH("/",O2940,1))</f>
        <v>faith</v>
      </c>
      <c r="S2940" s="17">
        <f>(((K2940/60)/60)/24)+DATE(1970,1,1)</f>
        <v>42460.98192129629</v>
      </c>
      <c r="T2940" s="15">
        <f>(((J2940/60)/60)/24)+DATE(1970,1,1)</f>
        <v>42481.166666666672</v>
      </c>
      <c r="U2940" t="b">
        <f>AND(L2940,N2940)</f>
        <v>0</v>
      </c>
    </row>
    <row r="2941" spans="1:21" ht="20" customHeight="1" x14ac:dyDescent="0.35">
      <c r="A2941" s="13">
        <f>F2941/E2941</f>
        <v>2.142857142857143E-3</v>
      </c>
      <c r="B2941">
        <v>1718</v>
      </c>
      <c r="C2941" s="3" t="s">
        <v>1719</v>
      </c>
      <c r="D2941" s="3" t="s">
        <v>5828</v>
      </c>
      <c r="E2941" s="5">
        <v>35000</v>
      </c>
      <c r="F2941" s="5">
        <v>75</v>
      </c>
      <c r="G2941" t="s">
        <v>8221</v>
      </c>
      <c r="H2941" t="s">
        <v>8224</v>
      </c>
      <c r="I2941" t="s">
        <v>8246</v>
      </c>
      <c r="J2941">
        <v>1463201940</v>
      </c>
      <c r="K2941">
        <v>1459435149</v>
      </c>
      <c r="L2941" t="b">
        <v>0</v>
      </c>
      <c r="M2941">
        <v>2</v>
      </c>
      <c r="N2941" t="b">
        <v>0</v>
      </c>
      <c r="O2941" t="s">
        <v>8293</v>
      </c>
      <c r="P2941" s="9">
        <f>IFERROR(F2941/M2941,"NULL")</f>
        <v>37.5</v>
      </c>
      <c r="Q2941" t="str">
        <f>LEFT(O2941,SEARCH("/",O2941,1)-1)</f>
        <v>music</v>
      </c>
      <c r="R2941" t="str">
        <f>RIGHT(O2941,LEN(O2941)-SEARCH("/",O2941,1))</f>
        <v>faith</v>
      </c>
      <c r="S2941" s="17">
        <f>(((K2941/60)/60)/24)+DATE(1970,1,1)</f>
        <v>42460.610520833332</v>
      </c>
      <c r="T2941" s="15">
        <f>(((J2941/60)/60)/24)+DATE(1970,1,1)</f>
        <v>42504.207638888889</v>
      </c>
      <c r="U2941" t="b">
        <f>AND(L2941,N2941)</f>
        <v>0</v>
      </c>
    </row>
    <row r="2942" spans="1:21" ht="20" customHeight="1" x14ac:dyDescent="0.35">
      <c r="A2942" s="13">
        <f>F2942/E2942</f>
        <v>8.7500000000000008E-3</v>
      </c>
      <c r="B2942">
        <v>1719</v>
      </c>
      <c r="C2942" s="3" t="s">
        <v>1720</v>
      </c>
      <c r="D2942" s="3" t="s">
        <v>5829</v>
      </c>
      <c r="E2942" s="5">
        <v>4000</v>
      </c>
      <c r="F2942" s="5">
        <v>35</v>
      </c>
      <c r="G2942" t="s">
        <v>8221</v>
      </c>
      <c r="H2942" t="s">
        <v>8224</v>
      </c>
      <c r="I2942" t="s">
        <v>8246</v>
      </c>
      <c r="J2942">
        <v>1410958191</v>
      </c>
      <c r="K2942">
        <v>1408366191</v>
      </c>
      <c r="L2942" t="b">
        <v>0</v>
      </c>
      <c r="M2942">
        <v>3</v>
      </c>
      <c r="N2942" t="b">
        <v>0</v>
      </c>
      <c r="O2942" t="s">
        <v>8293</v>
      </c>
      <c r="P2942" s="9">
        <f>IFERROR(F2942/M2942,"NULL")</f>
        <v>11.666666666666666</v>
      </c>
      <c r="Q2942" t="str">
        <f>LEFT(O2942,SEARCH("/",O2942,1)-1)</f>
        <v>music</v>
      </c>
      <c r="R2942" t="str">
        <f>RIGHT(O2942,LEN(O2942)-SEARCH("/",O2942,1))</f>
        <v>faith</v>
      </c>
      <c r="S2942" s="17">
        <f>(((K2942/60)/60)/24)+DATE(1970,1,1)</f>
        <v>41869.534618055557</v>
      </c>
      <c r="T2942" s="15">
        <f>(((J2942/60)/60)/24)+DATE(1970,1,1)</f>
        <v>41899.534618055557</v>
      </c>
      <c r="U2942" t="b">
        <f>AND(L2942,N2942)</f>
        <v>0</v>
      </c>
    </row>
    <row r="2943" spans="1:21" ht="20" customHeight="1" x14ac:dyDescent="0.35">
      <c r="A2943" s="13">
        <f>F2943/E2943</f>
        <v>5.6250000000000001E-2</v>
      </c>
      <c r="B2943">
        <v>1720</v>
      </c>
      <c r="C2943" s="3" t="s">
        <v>1721</v>
      </c>
      <c r="D2943" s="3" t="s">
        <v>5830</v>
      </c>
      <c r="E2943" s="5">
        <v>4000</v>
      </c>
      <c r="F2943" s="5">
        <v>225</v>
      </c>
      <c r="G2943" t="s">
        <v>8221</v>
      </c>
      <c r="H2943" t="s">
        <v>8224</v>
      </c>
      <c r="I2943" t="s">
        <v>8246</v>
      </c>
      <c r="J2943">
        <v>1415562471</v>
      </c>
      <c r="K2943">
        <v>1412966871</v>
      </c>
      <c r="L2943" t="b">
        <v>0</v>
      </c>
      <c r="M2943">
        <v>8</v>
      </c>
      <c r="N2943" t="b">
        <v>0</v>
      </c>
      <c r="O2943" t="s">
        <v>8293</v>
      </c>
      <c r="P2943" s="9">
        <f>IFERROR(F2943/M2943,"NULL")</f>
        <v>28.125</v>
      </c>
      <c r="Q2943" t="str">
        <f>LEFT(O2943,SEARCH("/",O2943,1)-1)</f>
        <v>music</v>
      </c>
      <c r="R2943" t="str">
        <f>RIGHT(O2943,LEN(O2943)-SEARCH("/",O2943,1))</f>
        <v>faith</v>
      </c>
      <c r="S2943" s="17">
        <f>(((K2943/60)/60)/24)+DATE(1970,1,1)</f>
        <v>41922.783229166671</v>
      </c>
      <c r="T2943" s="15">
        <f>(((J2943/60)/60)/24)+DATE(1970,1,1)</f>
        <v>41952.824895833335</v>
      </c>
      <c r="U2943" t="b">
        <f>AND(L2943,N2943)</f>
        <v>0</v>
      </c>
    </row>
    <row r="2944" spans="1:21" ht="20" customHeight="1" x14ac:dyDescent="0.35">
      <c r="A2944" s="13">
        <f>F2944/E2944</f>
        <v>0</v>
      </c>
      <c r="B2944">
        <v>1721</v>
      </c>
      <c r="C2944" s="3" t="s">
        <v>1722</v>
      </c>
      <c r="D2944" s="3" t="s">
        <v>5831</v>
      </c>
      <c r="E2944" s="5">
        <v>5000</v>
      </c>
      <c r="F2944" s="5">
        <v>0</v>
      </c>
      <c r="G2944" t="s">
        <v>8221</v>
      </c>
      <c r="H2944" t="s">
        <v>8224</v>
      </c>
      <c r="I2944" t="s">
        <v>8246</v>
      </c>
      <c r="J2944">
        <v>1449831863</v>
      </c>
      <c r="K2944">
        <v>1447239863</v>
      </c>
      <c r="L2944" t="b">
        <v>0</v>
      </c>
      <c r="M2944">
        <v>0</v>
      </c>
      <c r="N2944" t="b">
        <v>0</v>
      </c>
      <c r="O2944" t="s">
        <v>8293</v>
      </c>
      <c r="P2944" s="9" t="str">
        <f>IFERROR(F2944/M2944,"NULL")</f>
        <v>NULL</v>
      </c>
      <c r="Q2944" t="str">
        <f>LEFT(O2944,SEARCH("/",O2944,1)-1)</f>
        <v>music</v>
      </c>
      <c r="R2944" t="str">
        <f>RIGHT(O2944,LEN(O2944)-SEARCH("/",O2944,1))</f>
        <v>faith</v>
      </c>
      <c r="S2944" s="17">
        <f>(((K2944/60)/60)/24)+DATE(1970,1,1)</f>
        <v>42319.461377314816</v>
      </c>
      <c r="T2944" s="15">
        <f>(((J2944/60)/60)/24)+DATE(1970,1,1)</f>
        <v>42349.461377314816</v>
      </c>
      <c r="U2944" t="b">
        <f>AND(L2944,N2944)</f>
        <v>0</v>
      </c>
    </row>
    <row r="2945" spans="1:21" ht="20" customHeight="1" x14ac:dyDescent="0.35">
      <c r="A2945" s="13">
        <f>F2945/E2945</f>
        <v>3.4722222222222224E-4</v>
      </c>
      <c r="B2945">
        <v>1722</v>
      </c>
      <c r="C2945" s="3" t="s">
        <v>1723</v>
      </c>
      <c r="D2945" s="3" t="s">
        <v>5832</v>
      </c>
      <c r="E2945" s="5">
        <v>2880</v>
      </c>
      <c r="F2945" s="5">
        <v>1</v>
      </c>
      <c r="G2945" t="s">
        <v>8221</v>
      </c>
      <c r="H2945" t="s">
        <v>8224</v>
      </c>
      <c r="I2945" t="s">
        <v>8246</v>
      </c>
      <c r="J2945">
        <v>1459642200</v>
      </c>
      <c r="K2945">
        <v>1456441429</v>
      </c>
      <c r="L2945" t="b">
        <v>0</v>
      </c>
      <c r="M2945">
        <v>1</v>
      </c>
      <c r="N2945" t="b">
        <v>0</v>
      </c>
      <c r="O2945" t="s">
        <v>8293</v>
      </c>
      <c r="P2945" s="9">
        <f>IFERROR(F2945/M2945,"NULL")</f>
        <v>1</v>
      </c>
      <c r="Q2945" t="str">
        <f>LEFT(O2945,SEARCH("/",O2945,1)-1)</f>
        <v>music</v>
      </c>
      <c r="R2945" t="str">
        <f>RIGHT(O2945,LEN(O2945)-SEARCH("/",O2945,1))</f>
        <v>faith</v>
      </c>
      <c r="S2945" s="17">
        <f>(((K2945/60)/60)/24)+DATE(1970,1,1)</f>
        <v>42425.960983796293</v>
      </c>
      <c r="T2945" s="15">
        <f>(((J2945/60)/60)/24)+DATE(1970,1,1)</f>
        <v>42463.006944444445</v>
      </c>
      <c r="U2945" t="b">
        <f>AND(L2945,N2945)</f>
        <v>0</v>
      </c>
    </row>
    <row r="2946" spans="1:21" ht="20" customHeight="1" x14ac:dyDescent="0.35">
      <c r="A2946" s="13">
        <f>F2946/E2946</f>
        <v>6.5000000000000002E-2</v>
      </c>
      <c r="B2946">
        <v>1723</v>
      </c>
      <c r="C2946" s="3" t="s">
        <v>1724</v>
      </c>
      <c r="D2946" s="3" t="s">
        <v>5833</v>
      </c>
      <c r="E2946" s="5">
        <v>10000</v>
      </c>
      <c r="F2946" s="5">
        <v>650</v>
      </c>
      <c r="G2946" t="s">
        <v>8221</v>
      </c>
      <c r="H2946" t="s">
        <v>8224</v>
      </c>
      <c r="I2946" t="s">
        <v>8246</v>
      </c>
      <c r="J2946">
        <v>1435730400</v>
      </c>
      <c r="K2946">
        <v>1430855315</v>
      </c>
      <c r="L2946" t="b">
        <v>0</v>
      </c>
      <c r="M2946">
        <v>3</v>
      </c>
      <c r="N2946" t="b">
        <v>0</v>
      </c>
      <c r="O2946" t="s">
        <v>8293</v>
      </c>
      <c r="P2946" s="9">
        <f>IFERROR(F2946/M2946,"NULL")</f>
        <v>216.66666666666666</v>
      </c>
      <c r="Q2946" t="str">
        <f>LEFT(O2946,SEARCH("/",O2946,1)-1)</f>
        <v>music</v>
      </c>
      <c r="R2946" t="str">
        <f>RIGHT(O2946,LEN(O2946)-SEARCH("/",O2946,1))</f>
        <v>faith</v>
      </c>
      <c r="S2946" s="17">
        <f>(((K2946/60)/60)/24)+DATE(1970,1,1)</f>
        <v>42129.82540509259</v>
      </c>
      <c r="T2946" s="15">
        <f>(((J2946/60)/60)/24)+DATE(1970,1,1)</f>
        <v>42186.25</v>
      </c>
      <c r="U2946" t="b">
        <f>AND(L2946,N2946)</f>
        <v>0</v>
      </c>
    </row>
    <row r="2947" spans="1:21" ht="20" customHeight="1" x14ac:dyDescent="0.35">
      <c r="A2947" s="13">
        <f>F2947/E2947</f>
        <v>5.8333333333333336E-3</v>
      </c>
      <c r="B2947">
        <v>1724</v>
      </c>
      <c r="C2947" s="3" t="s">
        <v>1725</v>
      </c>
      <c r="D2947" s="3" t="s">
        <v>5834</v>
      </c>
      <c r="E2947" s="5">
        <v>6000</v>
      </c>
      <c r="F2947" s="5">
        <v>35</v>
      </c>
      <c r="G2947" t="s">
        <v>8221</v>
      </c>
      <c r="H2947" t="s">
        <v>8224</v>
      </c>
      <c r="I2947" t="s">
        <v>8246</v>
      </c>
      <c r="J2947">
        <v>1414707762</v>
      </c>
      <c r="K2947">
        <v>1412115762</v>
      </c>
      <c r="L2947" t="b">
        <v>0</v>
      </c>
      <c r="M2947">
        <v>4</v>
      </c>
      <c r="N2947" t="b">
        <v>0</v>
      </c>
      <c r="O2947" t="s">
        <v>8293</v>
      </c>
      <c r="P2947" s="9">
        <f>IFERROR(F2947/M2947,"NULL")</f>
        <v>8.75</v>
      </c>
      <c r="Q2947" t="str">
        <f>LEFT(O2947,SEARCH("/",O2947,1)-1)</f>
        <v>music</v>
      </c>
      <c r="R2947" t="str">
        <f>RIGHT(O2947,LEN(O2947)-SEARCH("/",O2947,1))</f>
        <v>faith</v>
      </c>
      <c r="S2947" s="17">
        <f>(((K2947/60)/60)/24)+DATE(1970,1,1)</f>
        <v>41912.932430555556</v>
      </c>
      <c r="T2947" s="15">
        <f>(((J2947/60)/60)/24)+DATE(1970,1,1)</f>
        <v>41942.932430555556</v>
      </c>
      <c r="U2947" t="b">
        <f>AND(L2947,N2947)</f>
        <v>0</v>
      </c>
    </row>
    <row r="2948" spans="1:21" ht="20" customHeight="1" x14ac:dyDescent="0.35">
      <c r="A2948" s="13">
        <f>F2948/E2948</f>
        <v>0.10181818181818182</v>
      </c>
      <c r="B2948">
        <v>1725</v>
      </c>
      <c r="C2948" s="3" t="s">
        <v>1726</v>
      </c>
      <c r="D2948" s="3" t="s">
        <v>5835</v>
      </c>
      <c r="E2948" s="5">
        <v>5500</v>
      </c>
      <c r="F2948" s="5">
        <v>560</v>
      </c>
      <c r="G2948" t="s">
        <v>8221</v>
      </c>
      <c r="H2948" t="s">
        <v>8224</v>
      </c>
      <c r="I2948" t="s">
        <v>8246</v>
      </c>
      <c r="J2948">
        <v>1408922049</v>
      </c>
      <c r="K2948">
        <v>1406330049</v>
      </c>
      <c r="L2948" t="b">
        <v>0</v>
      </c>
      <c r="M2948">
        <v>9</v>
      </c>
      <c r="N2948" t="b">
        <v>0</v>
      </c>
      <c r="O2948" t="s">
        <v>8293</v>
      </c>
      <c r="P2948" s="9">
        <f>IFERROR(F2948/M2948,"NULL")</f>
        <v>62.222222222222221</v>
      </c>
      <c r="Q2948" t="str">
        <f>LEFT(O2948,SEARCH("/",O2948,1)-1)</f>
        <v>music</v>
      </c>
      <c r="R2948" t="str">
        <f>RIGHT(O2948,LEN(O2948)-SEARCH("/",O2948,1))</f>
        <v>faith</v>
      </c>
      <c r="S2948" s="17">
        <f>(((K2948/60)/60)/24)+DATE(1970,1,1)</f>
        <v>41845.968159722222</v>
      </c>
      <c r="T2948" s="15">
        <f>(((J2948/60)/60)/24)+DATE(1970,1,1)</f>
        <v>41875.968159722222</v>
      </c>
      <c r="U2948" t="b">
        <f>AND(L2948,N2948)</f>
        <v>0</v>
      </c>
    </row>
    <row r="2949" spans="1:21" ht="20" customHeight="1" x14ac:dyDescent="0.35">
      <c r="A2949" s="13">
        <f>F2949/E2949</f>
        <v>0.33784615384615385</v>
      </c>
      <c r="B2949">
        <v>1726</v>
      </c>
      <c r="C2949" s="3" t="s">
        <v>1727</v>
      </c>
      <c r="D2949" s="3" t="s">
        <v>5836</v>
      </c>
      <c r="E2949" s="5">
        <v>6500</v>
      </c>
      <c r="F2949" s="5">
        <v>2196</v>
      </c>
      <c r="G2949" t="s">
        <v>8221</v>
      </c>
      <c r="H2949" t="s">
        <v>8224</v>
      </c>
      <c r="I2949" t="s">
        <v>8246</v>
      </c>
      <c r="J2949">
        <v>1403906664</v>
      </c>
      <c r="K2949">
        <v>1401401064</v>
      </c>
      <c r="L2949" t="b">
        <v>0</v>
      </c>
      <c r="M2949">
        <v>16</v>
      </c>
      <c r="N2949" t="b">
        <v>0</v>
      </c>
      <c r="O2949" t="s">
        <v>8293</v>
      </c>
      <c r="P2949" s="9">
        <f>IFERROR(F2949/M2949,"NULL")</f>
        <v>137.25</v>
      </c>
      <c r="Q2949" t="str">
        <f>LEFT(O2949,SEARCH("/",O2949,1)-1)</f>
        <v>music</v>
      </c>
      <c r="R2949" t="str">
        <f>RIGHT(O2949,LEN(O2949)-SEARCH("/",O2949,1))</f>
        <v>faith</v>
      </c>
      <c r="S2949" s="17">
        <f>(((K2949/60)/60)/24)+DATE(1970,1,1)</f>
        <v>41788.919722222221</v>
      </c>
      <c r="T2949" s="15">
        <f>(((J2949/60)/60)/24)+DATE(1970,1,1)</f>
        <v>41817.919722222221</v>
      </c>
      <c r="U2949" t="b">
        <f>AND(L2949,N2949)</f>
        <v>0</v>
      </c>
    </row>
    <row r="2950" spans="1:21" ht="20" customHeight="1" x14ac:dyDescent="0.35">
      <c r="A2950" s="13">
        <f>F2950/E2950</f>
        <v>3.3333333333333332E-4</v>
      </c>
      <c r="B2950">
        <v>1727</v>
      </c>
      <c r="C2950" s="3" t="s">
        <v>1728</v>
      </c>
      <c r="D2950" s="3" t="s">
        <v>5837</v>
      </c>
      <c r="E2950" s="5">
        <v>3000</v>
      </c>
      <c r="F2950" s="5">
        <v>1</v>
      </c>
      <c r="G2950" t="s">
        <v>8221</v>
      </c>
      <c r="H2950" t="s">
        <v>8225</v>
      </c>
      <c r="I2950" t="s">
        <v>8247</v>
      </c>
      <c r="J2950">
        <v>1428231600</v>
      </c>
      <c r="K2950">
        <v>1423520177</v>
      </c>
      <c r="L2950" t="b">
        <v>0</v>
      </c>
      <c r="M2950">
        <v>1</v>
      </c>
      <c r="N2950" t="b">
        <v>0</v>
      </c>
      <c r="O2950" t="s">
        <v>8293</v>
      </c>
      <c r="P2950" s="9">
        <f>IFERROR(F2950/M2950,"NULL")</f>
        <v>1</v>
      </c>
      <c r="Q2950" t="str">
        <f>LEFT(O2950,SEARCH("/",O2950,1)-1)</f>
        <v>music</v>
      </c>
      <c r="R2950" t="str">
        <f>RIGHT(O2950,LEN(O2950)-SEARCH("/",O2950,1))</f>
        <v>faith</v>
      </c>
      <c r="S2950" s="17">
        <f>(((K2950/60)/60)/24)+DATE(1970,1,1)</f>
        <v>42044.927974537044</v>
      </c>
      <c r="T2950" s="15">
        <f>(((J2950/60)/60)/24)+DATE(1970,1,1)</f>
        <v>42099.458333333328</v>
      </c>
      <c r="U2950" t="b">
        <f>AND(L2950,N2950)</f>
        <v>0</v>
      </c>
    </row>
    <row r="2951" spans="1:21" ht="20" customHeight="1" x14ac:dyDescent="0.35">
      <c r="A2951" s="13">
        <f>F2951/E2951</f>
        <v>0.68400000000000005</v>
      </c>
      <c r="B2951">
        <v>1728</v>
      </c>
      <c r="C2951" s="3" t="s">
        <v>1729</v>
      </c>
      <c r="D2951" s="3" t="s">
        <v>5838</v>
      </c>
      <c r="E2951" s="5">
        <v>1250</v>
      </c>
      <c r="F2951" s="5">
        <v>855</v>
      </c>
      <c r="G2951" t="s">
        <v>8221</v>
      </c>
      <c r="H2951" t="s">
        <v>8224</v>
      </c>
      <c r="I2951" t="s">
        <v>8246</v>
      </c>
      <c r="J2951">
        <v>1445439674</v>
      </c>
      <c r="K2951">
        <v>1442847674</v>
      </c>
      <c r="L2951" t="b">
        <v>0</v>
      </c>
      <c r="M2951">
        <v>7</v>
      </c>
      <c r="N2951" t="b">
        <v>0</v>
      </c>
      <c r="O2951" t="s">
        <v>8293</v>
      </c>
      <c r="P2951" s="9">
        <f>IFERROR(F2951/M2951,"NULL")</f>
        <v>122.14285714285714</v>
      </c>
      <c r="Q2951" t="str">
        <f>LEFT(O2951,SEARCH("/",O2951,1)-1)</f>
        <v>music</v>
      </c>
      <c r="R2951" t="str">
        <f>RIGHT(O2951,LEN(O2951)-SEARCH("/",O2951,1))</f>
        <v>faith</v>
      </c>
      <c r="S2951" s="17">
        <f>(((K2951/60)/60)/24)+DATE(1970,1,1)</f>
        <v>42268.625856481478</v>
      </c>
      <c r="T2951" s="15">
        <f>(((J2951/60)/60)/24)+DATE(1970,1,1)</f>
        <v>42298.625856481478</v>
      </c>
      <c r="U2951" t="b">
        <f>AND(L2951,N2951)</f>
        <v>0</v>
      </c>
    </row>
    <row r="2952" spans="1:21" ht="20" customHeight="1" x14ac:dyDescent="0.35">
      <c r="A2952" s="13">
        <f>F2952/E2952</f>
        <v>0</v>
      </c>
      <c r="B2952">
        <v>1729</v>
      </c>
      <c r="C2952" s="3" t="s">
        <v>1730</v>
      </c>
      <c r="D2952" s="3" t="s">
        <v>5839</v>
      </c>
      <c r="E2952" s="5">
        <v>10000</v>
      </c>
      <c r="F2952" s="5">
        <v>0</v>
      </c>
      <c r="G2952" t="s">
        <v>8221</v>
      </c>
      <c r="H2952" t="s">
        <v>8224</v>
      </c>
      <c r="I2952" t="s">
        <v>8246</v>
      </c>
      <c r="J2952">
        <v>1465521306</v>
      </c>
      <c r="K2952">
        <v>1460337306</v>
      </c>
      <c r="L2952" t="b">
        <v>0</v>
      </c>
      <c r="M2952">
        <v>0</v>
      </c>
      <c r="N2952" t="b">
        <v>0</v>
      </c>
      <c r="O2952" t="s">
        <v>8293</v>
      </c>
      <c r="P2952" s="9" t="str">
        <f>IFERROR(F2952/M2952,"NULL")</f>
        <v>NULL</v>
      </c>
      <c r="Q2952" t="str">
        <f>LEFT(O2952,SEARCH("/",O2952,1)-1)</f>
        <v>music</v>
      </c>
      <c r="R2952" t="str">
        <f>RIGHT(O2952,LEN(O2952)-SEARCH("/",O2952,1))</f>
        <v>faith</v>
      </c>
      <c r="S2952" s="17">
        <f>(((K2952/60)/60)/24)+DATE(1970,1,1)</f>
        <v>42471.052152777775</v>
      </c>
      <c r="T2952" s="15">
        <f>(((J2952/60)/60)/24)+DATE(1970,1,1)</f>
        <v>42531.052152777775</v>
      </c>
      <c r="U2952" t="b">
        <f>AND(L2952,N2952)</f>
        <v>0</v>
      </c>
    </row>
    <row r="2953" spans="1:21" ht="20" customHeight="1" x14ac:dyDescent="0.35">
      <c r="A2953" s="13">
        <f>F2953/E2953</f>
        <v>0</v>
      </c>
      <c r="B2953">
        <v>1730</v>
      </c>
      <c r="C2953" s="3" t="s">
        <v>1731</v>
      </c>
      <c r="D2953" s="3" t="s">
        <v>5840</v>
      </c>
      <c r="E2953" s="5">
        <v>3000</v>
      </c>
      <c r="F2953" s="5">
        <v>0</v>
      </c>
      <c r="G2953" t="s">
        <v>8221</v>
      </c>
      <c r="H2953" t="s">
        <v>8224</v>
      </c>
      <c r="I2953" t="s">
        <v>8246</v>
      </c>
      <c r="J2953">
        <v>1445738783</v>
      </c>
      <c r="K2953">
        <v>1443146783</v>
      </c>
      <c r="L2953" t="b">
        <v>0</v>
      </c>
      <c r="M2953">
        <v>0</v>
      </c>
      <c r="N2953" t="b">
        <v>0</v>
      </c>
      <c r="O2953" t="s">
        <v>8293</v>
      </c>
      <c r="P2953" s="9" t="str">
        <f>IFERROR(F2953/M2953,"NULL")</f>
        <v>NULL</v>
      </c>
      <c r="Q2953" t="str">
        <f>LEFT(O2953,SEARCH("/",O2953,1)-1)</f>
        <v>music</v>
      </c>
      <c r="R2953" t="str">
        <f>RIGHT(O2953,LEN(O2953)-SEARCH("/",O2953,1))</f>
        <v>faith</v>
      </c>
      <c r="S2953" s="17">
        <f>(((K2953/60)/60)/24)+DATE(1970,1,1)</f>
        <v>42272.087766203709</v>
      </c>
      <c r="T2953" s="15">
        <f>(((J2953/60)/60)/24)+DATE(1970,1,1)</f>
        <v>42302.087766203709</v>
      </c>
      <c r="U2953" t="b">
        <f>AND(L2953,N2953)</f>
        <v>0</v>
      </c>
    </row>
    <row r="2954" spans="1:21" ht="20" customHeight="1" x14ac:dyDescent="0.35">
      <c r="A2954" s="13">
        <f>F2954/E2954</f>
        <v>0</v>
      </c>
      <c r="B2954">
        <v>1731</v>
      </c>
      <c r="C2954" s="3" t="s">
        <v>1732</v>
      </c>
      <c r="D2954" s="3" t="s">
        <v>5841</v>
      </c>
      <c r="E2954" s="5">
        <v>1000</v>
      </c>
      <c r="F2954" s="5">
        <v>0</v>
      </c>
      <c r="G2954" t="s">
        <v>8221</v>
      </c>
      <c r="H2954" t="s">
        <v>8224</v>
      </c>
      <c r="I2954" t="s">
        <v>8246</v>
      </c>
      <c r="J2954">
        <v>1434034800</v>
      </c>
      <c r="K2954">
        <v>1432849552</v>
      </c>
      <c r="L2954" t="b">
        <v>0</v>
      </c>
      <c r="M2954">
        <v>0</v>
      </c>
      <c r="N2954" t="b">
        <v>0</v>
      </c>
      <c r="O2954" t="s">
        <v>8293</v>
      </c>
      <c r="P2954" s="9" t="str">
        <f>IFERROR(F2954/M2954,"NULL")</f>
        <v>NULL</v>
      </c>
      <c r="Q2954" t="str">
        <f>LEFT(O2954,SEARCH("/",O2954,1)-1)</f>
        <v>music</v>
      </c>
      <c r="R2954" t="str">
        <f>RIGHT(O2954,LEN(O2954)-SEARCH("/",O2954,1))</f>
        <v>faith</v>
      </c>
      <c r="S2954" s="17">
        <f>(((K2954/60)/60)/24)+DATE(1970,1,1)</f>
        <v>42152.906851851847</v>
      </c>
      <c r="T2954" s="15">
        <f>(((J2954/60)/60)/24)+DATE(1970,1,1)</f>
        <v>42166.625</v>
      </c>
      <c r="U2954" t="b">
        <f>AND(L2954,N2954)</f>
        <v>0</v>
      </c>
    </row>
    <row r="2955" spans="1:21" ht="20" customHeight="1" x14ac:dyDescent="0.35">
      <c r="A2955" s="13">
        <f>F2955/E2955</f>
        <v>0</v>
      </c>
      <c r="B2955">
        <v>1732</v>
      </c>
      <c r="C2955" s="3" t="s">
        <v>1733</v>
      </c>
      <c r="D2955" s="3" t="s">
        <v>5842</v>
      </c>
      <c r="E2955" s="5">
        <v>4000</v>
      </c>
      <c r="F2955" s="5">
        <v>0</v>
      </c>
      <c r="G2955" t="s">
        <v>8221</v>
      </c>
      <c r="H2955" t="s">
        <v>8224</v>
      </c>
      <c r="I2955" t="s">
        <v>8246</v>
      </c>
      <c r="J2955">
        <v>1452920400</v>
      </c>
      <c r="K2955">
        <v>1447777481</v>
      </c>
      <c r="L2955" t="b">
        <v>0</v>
      </c>
      <c r="M2955">
        <v>0</v>
      </c>
      <c r="N2955" t="b">
        <v>0</v>
      </c>
      <c r="O2955" t="s">
        <v>8293</v>
      </c>
      <c r="P2955" s="9" t="str">
        <f>IFERROR(F2955/M2955,"NULL")</f>
        <v>NULL</v>
      </c>
      <c r="Q2955" t="str">
        <f>LEFT(O2955,SEARCH("/",O2955,1)-1)</f>
        <v>music</v>
      </c>
      <c r="R2955" t="str">
        <f>RIGHT(O2955,LEN(O2955)-SEARCH("/",O2955,1))</f>
        <v>faith</v>
      </c>
      <c r="S2955" s="17">
        <f>(((K2955/60)/60)/24)+DATE(1970,1,1)</f>
        <v>42325.683807870373</v>
      </c>
      <c r="T2955" s="15">
        <f>(((J2955/60)/60)/24)+DATE(1970,1,1)</f>
        <v>42385.208333333328</v>
      </c>
      <c r="U2955" t="b">
        <f>AND(L2955,N2955)</f>
        <v>0</v>
      </c>
    </row>
    <row r="2956" spans="1:21" ht="20" customHeight="1" x14ac:dyDescent="0.35">
      <c r="A2956" s="13">
        <f>F2956/E2956</f>
        <v>0</v>
      </c>
      <c r="B2956">
        <v>1733</v>
      </c>
      <c r="C2956" s="3" t="s">
        <v>1734</v>
      </c>
      <c r="D2956" s="3" t="s">
        <v>5843</v>
      </c>
      <c r="E2956" s="5">
        <v>10000</v>
      </c>
      <c r="F2956" s="5">
        <v>0</v>
      </c>
      <c r="G2956" t="s">
        <v>8221</v>
      </c>
      <c r="H2956" t="s">
        <v>8224</v>
      </c>
      <c r="I2956" t="s">
        <v>8246</v>
      </c>
      <c r="J2956">
        <v>1473802200</v>
      </c>
      <c r="K2956">
        <v>1472746374</v>
      </c>
      <c r="L2956" t="b">
        <v>0</v>
      </c>
      <c r="M2956">
        <v>0</v>
      </c>
      <c r="N2956" t="b">
        <v>0</v>
      </c>
      <c r="O2956" t="s">
        <v>8293</v>
      </c>
      <c r="P2956" s="9" t="str">
        <f>IFERROR(F2956/M2956,"NULL")</f>
        <v>NULL</v>
      </c>
      <c r="Q2956" t="str">
        <f>LEFT(O2956,SEARCH("/",O2956,1)-1)</f>
        <v>music</v>
      </c>
      <c r="R2956" t="str">
        <f>RIGHT(O2956,LEN(O2956)-SEARCH("/",O2956,1))</f>
        <v>faith</v>
      </c>
      <c r="S2956" s="17">
        <f>(((K2956/60)/60)/24)+DATE(1970,1,1)</f>
        <v>42614.675625000003</v>
      </c>
      <c r="T2956" s="15">
        <f>(((J2956/60)/60)/24)+DATE(1970,1,1)</f>
        <v>42626.895833333328</v>
      </c>
      <c r="U2956" t="b">
        <f>AND(L2956,N2956)</f>
        <v>0</v>
      </c>
    </row>
    <row r="2957" spans="1:21" ht="20" customHeight="1" x14ac:dyDescent="0.35">
      <c r="A2957" s="13">
        <f>F2957/E2957</f>
        <v>2.2222222222222223E-4</v>
      </c>
      <c r="B2957">
        <v>1734</v>
      </c>
      <c r="C2957" s="3" t="s">
        <v>1735</v>
      </c>
      <c r="D2957" s="3" t="s">
        <v>5844</v>
      </c>
      <c r="E2957" s="5">
        <v>4500</v>
      </c>
      <c r="F2957" s="5">
        <v>1</v>
      </c>
      <c r="G2957" t="s">
        <v>8221</v>
      </c>
      <c r="H2957" t="s">
        <v>8224</v>
      </c>
      <c r="I2957" t="s">
        <v>8246</v>
      </c>
      <c r="J2957">
        <v>1431046356</v>
      </c>
      <c r="K2957">
        <v>1428454356</v>
      </c>
      <c r="L2957" t="b">
        <v>0</v>
      </c>
      <c r="M2957">
        <v>1</v>
      </c>
      <c r="N2957" t="b">
        <v>0</v>
      </c>
      <c r="O2957" t="s">
        <v>8293</v>
      </c>
      <c r="P2957" s="9">
        <f>IFERROR(F2957/M2957,"NULL")</f>
        <v>1</v>
      </c>
      <c r="Q2957" t="str">
        <f>LEFT(O2957,SEARCH("/",O2957,1)-1)</f>
        <v>music</v>
      </c>
      <c r="R2957" t="str">
        <f>RIGHT(O2957,LEN(O2957)-SEARCH("/",O2957,1))</f>
        <v>faith</v>
      </c>
      <c r="S2957" s="17">
        <f>(((K2957/60)/60)/24)+DATE(1970,1,1)</f>
        <v>42102.036527777775</v>
      </c>
      <c r="T2957" s="15">
        <f>(((J2957/60)/60)/24)+DATE(1970,1,1)</f>
        <v>42132.036527777775</v>
      </c>
      <c r="U2957" t="b">
        <f>AND(L2957,N2957)</f>
        <v>0</v>
      </c>
    </row>
    <row r="2958" spans="1:21" ht="20" customHeight="1" x14ac:dyDescent="0.35">
      <c r="A2958" s="13">
        <f>F2958/E2958</f>
        <v>0.11</v>
      </c>
      <c r="B2958">
        <v>1735</v>
      </c>
      <c r="C2958" s="3" t="s">
        <v>1736</v>
      </c>
      <c r="D2958" s="3" t="s">
        <v>5845</v>
      </c>
      <c r="E2958" s="5">
        <v>1000</v>
      </c>
      <c r="F2958" s="5">
        <v>110</v>
      </c>
      <c r="G2958" t="s">
        <v>8221</v>
      </c>
      <c r="H2958" t="s">
        <v>8224</v>
      </c>
      <c r="I2958" t="s">
        <v>8246</v>
      </c>
      <c r="J2958">
        <v>1470598345</v>
      </c>
      <c r="K2958">
        <v>1468006345</v>
      </c>
      <c r="L2958" t="b">
        <v>0</v>
      </c>
      <c r="M2958">
        <v>2</v>
      </c>
      <c r="N2958" t="b">
        <v>0</v>
      </c>
      <c r="O2958" t="s">
        <v>8293</v>
      </c>
      <c r="P2958" s="9">
        <f>IFERROR(F2958/M2958,"NULL")</f>
        <v>55</v>
      </c>
      <c r="Q2958" t="str">
        <f>LEFT(O2958,SEARCH("/",O2958,1)-1)</f>
        <v>music</v>
      </c>
      <c r="R2958" t="str">
        <f>RIGHT(O2958,LEN(O2958)-SEARCH("/",O2958,1))</f>
        <v>faith</v>
      </c>
      <c r="S2958" s="17">
        <f>(((K2958/60)/60)/24)+DATE(1970,1,1)</f>
        <v>42559.814178240747</v>
      </c>
      <c r="T2958" s="15">
        <f>(((J2958/60)/60)/24)+DATE(1970,1,1)</f>
        <v>42589.814178240747</v>
      </c>
      <c r="U2958" t="b">
        <f>AND(L2958,N2958)</f>
        <v>0</v>
      </c>
    </row>
    <row r="2959" spans="1:21" ht="20" customHeight="1" x14ac:dyDescent="0.35">
      <c r="A2959" s="13">
        <f>F2959/E2959</f>
        <v>7.3333333333333332E-3</v>
      </c>
      <c r="B2959">
        <v>1736</v>
      </c>
      <c r="C2959" s="3" t="s">
        <v>1737</v>
      </c>
      <c r="D2959" s="3" t="s">
        <v>5846</v>
      </c>
      <c r="E2959" s="5">
        <v>3000</v>
      </c>
      <c r="F2959" s="5">
        <v>22</v>
      </c>
      <c r="G2959" t="s">
        <v>8221</v>
      </c>
      <c r="H2959" t="s">
        <v>8224</v>
      </c>
      <c r="I2959" t="s">
        <v>8246</v>
      </c>
      <c r="J2959">
        <v>1447018833</v>
      </c>
      <c r="K2959">
        <v>1444423233</v>
      </c>
      <c r="L2959" t="b">
        <v>0</v>
      </c>
      <c r="M2959">
        <v>1</v>
      </c>
      <c r="N2959" t="b">
        <v>0</v>
      </c>
      <c r="O2959" t="s">
        <v>8293</v>
      </c>
      <c r="P2959" s="9">
        <f>IFERROR(F2959/M2959,"NULL")</f>
        <v>22</v>
      </c>
      <c r="Q2959" t="str">
        <f>LEFT(O2959,SEARCH("/",O2959,1)-1)</f>
        <v>music</v>
      </c>
      <c r="R2959" t="str">
        <f>RIGHT(O2959,LEN(O2959)-SEARCH("/",O2959,1))</f>
        <v>faith</v>
      </c>
      <c r="S2959" s="17">
        <f>(((K2959/60)/60)/24)+DATE(1970,1,1)</f>
        <v>42286.861493055556</v>
      </c>
      <c r="T2959" s="15">
        <f>(((J2959/60)/60)/24)+DATE(1970,1,1)</f>
        <v>42316.90315972222</v>
      </c>
      <c r="U2959" t="b">
        <f>AND(L2959,N2959)</f>
        <v>0</v>
      </c>
    </row>
    <row r="2960" spans="1:21" ht="20" customHeight="1" x14ac:dyDescent="0.35">
      <c r="A2960" s="13">
        <f>F2960/E2960</f>
        <v>0.21249999999999999</v>
      </c>
      <c r="B2960">
        <v>1737</v>
      </c>
      <c r="C2960" s="3" t="s">
        <v>1738</v>
      </c>
      <c r="D2960" s="3" t="s">
        <v>5847</v>
      </c>
      <c r="E2960" s="5">
        <v>4000</v>
      </c>
      <c r="F2960" s="5">
        <v>850</v>
      </c>
      <c r="G2960" t="s">
        <v>8221</v>
      </c>
      <c r="H2960" t="s">
        <v>8224</v>
      </c>
      <c r="I2960" t="s">
        <v>8246</v>
      </c>
      <c r="J2960">
        <v>1437432392</v>
      </c>
      <c r="K2960">
        <v>1434840392</v>
      </c>
      <c r="L2960" t="b">
        <v>0</v>
      </c>
      <c r="M2960">
        <v>15</v>
      </c>
      <c r="N2960" t="b">
        <v>0</v>
      </c>
      <c r="O2960" t="s">
        <v>8293</v>
      </c>
      <c r="P2960" s="9">
        <f>IFERROR(F2960/M2960,"NULL")</f>
        <v>56.666666666666664</v>
      </c>
      <c r="Q2960" t="str">
        <f>LEFT(O2960,SEARCH("/",O2960,1)-1)</f>
        <v>music</v>
      </c>
      <c r="R2960" t="str">
        <f>RIGHT(O2960,LEN(O2960)-SEARCH("/",O2960,1))</f>
        <v>faith</v>
      </c>
      <c r="S2960" s="17">
        <f>(((K2960/60)/60)/24)+DATE(1970,1,1)</f>
        <v>42175.948981481488</v>
      </c>
      <c r="T2960" s="15">
        <f>(((J2960/60)/60)/24)+DATE(1970,1,1)</f>
        <v>42205.948981481488</v>
      </c>
      <c r="U2960" t="b">
        <f>AND(L2960,N2960)</f>
        <v>0</v>
      </c>
    </row>
    <row r="2961" spans="1:21" ht="20" customHeight="1" x14ac:dyDescent="0.35">
      <c r="A2961" s="13">
        <f>F2961/E2961</f>
        <v>4.0000000000000001E-3</v>
      </c>
      <c r="B2961">
        <v>1738</v>
      </c>
      <c r="C2961" s="3" t="s">
        <v>1739</v>
      </c>
      <c r="D2961" s="3" t="s">
        <v>5848</v>
      </c>
      <c r="E2961" s="5">
        <v>5000</v>
      </c>
      <c r="F2961" s="5">
        <v>20</v>
      </c>
      <c r="G2961" t="s">
        <v>8221</v>
      </c>
      <c r="H2961" t="s">
        <v>8224</v>
      </c>
      <c r="I2961" t="s">
        <v>8246</v>
      </c>
      <c r="J2961">
        <v>1412283542</v>
      </c>
      <c r="K2961">
        <v>1409691542</v>
      </c>
      <c r="L2961" t="b">
        <v>0</v>
      </c>
      <c r="M2961">
        <v>1</v>
      </c>
      <c r="N2961" t="b">
        <v>0</v>
      </c>
      <c r="O2961" t="s">
        <v>8293</v>
      </c>
      <c r="P2961" s="9">
        <f>IFERROR(F2961/M2961,"NULL")</f>
        <v>20</v>
      </c>
      <c r="Q2961" t="str">
        <f>LEFT(O2961,SEARCH("/",O2961,1)-1)</f>
        <v>music</v>
      </c>
      <c r="R2961" t="str">
        <f>RIGHT(O2961,LEN(O2961)-SEARCH("/",O2961,1))</f>
        <v>faith</v>
      </c>
      <c r="S2961" s="17">
        <f>(((K2961/60)/60)/24)+DATE(1970,1,1)</f>
        <v>41884.874328703707</v>
      </c>
      <c r="T2961" s="15">
        <f>(((J2961/60)/60)/24)+DATE(1970,1,1)</f>
        <v>41914.874328703707</v>
      </c>
      <c r="U2961" t="b">
        <f>AND(L2961,N2961)</f>
        <v>0</v>
      </c>
    </row>
    <row r="2962" spans="1:21" ht="20" customHeight="1" x14ac:dyDescent="0.35">
      <c r="A2962" s="13">
        <f>F2962/E2962</f>
        <v>1E-3</v>
      </c>
      <c r="B2962">
        <v>1739</v>
      </c>
      <c r="C2962" s="3" t="s">
        <v>1740</v>
      </c>
      <c r="D2962" s="3" t="s">
        <v>5849</v>
      </c>
      <c r="E2962" s="5">
        <v>1000</v>
      </c>
      <c r="F2962" s="5">
        <v>1</v>
      </c>
      <c r="G2962" t="s">
        <v>8221</v>
      </c>
      <c r="H2962" t="s">
        <v>8224</v>
      </c>
      <c r="I2962" t="s">
        <v>8246</v>
      </c>
      <c r="J2962">
        <v>1462391932</v>
      </c>
      <c r="K2962">
        <v>1457297932</v>
      </c>
      <c r="L2962" t="b">
        <v>0</v>
      </c>
      <c r="M2962">
        <v>1</v>
      </c>
      <c r="N2962" t="b">
        <v>0</v>
      </c>
      <c r="O2962" t="s">
        <v>8293</v>
      </c>
      <c r="P2962" s="9">
        <f>IFERROR(F2962/M2962,"NULL")</f>
        <v>1</v>
      </c>
      <c r="Q2962" t="str">
        <f>LEFT(O2962,SEARCH("/",O2962,1)-1)</f>
        <v>music</v>
      </c>
      <c r="R2962" t="str">
        <f>RIGHT(O2962,LEN(O2962)-SEARCH("/",O2962,1))</f>
        <v>faith</v>
      </c>
      <c r="S2962" s="17">
        <f>(((K2962/60)/60)/24)+DATE(1970,1,1)</f>
        <v>42435.874212962968</v>
      </c>
      <c r="T2962" s="15">
        <f>(((J2962/60)/60)/24)+DATE(1970,1,1)</f>
        <v>42494.832546296297</v>
      </c>
      <c r="U2962" t="b">
        <f>AND(L2962,N2962)</f>
        <v>0</v>
      </c>
    </row>
    <row r="2963" spans="1:21" ht="20" customHeight="1" x14ac:dyDescent="0.35">
      <c r="A2963" s="13">
        <f>F2963/E2963</f>
        <v>0</v>
      </c>
      <c r="B2963">
        <v>1740</v>
      </c>
      <c r="C2963" s="3" t="s">
        <v>1741</v>
      </c>
      <c r="D2963" s="3" t="s">
        <v>5850</v>
      </c>
      <c r="E2963" s="5">
        <v>3000</v>
      </c>
      <c r="F2963" s="5">
        <v>0</v>
      </c>
      <c r="G2963" t="s">
        <v>8221</v>
      </c>
      <c r="H2963" t="s">
        <v>8224</v>
      </c>
      <c r="I2963" t="s">
        <v>8246</v>
      </c>
      <c r="J2963">
        <v>1437075422</v>
      </c>
      <c r="K2963">
        <v>1434483422</v>
      </c>
      <c r="L2963" t="b">
        <v>0</v>
      </c>
      <c r="M2963">
        <v>0</v>
      </c>
      <c r="N2963" t="b">
        <v>0</v>
      </c>
      <c r="O2963" t="s">
        <v>8293</v>
      </c>
      <c r="P2963" s="9" t="str">
        <f>IFERROR(F2963/M2963,"NULL")</f>
        <v>NULL</v>
      </c>
      <c r="Q2963" t="str">
        <f>LEFT(O2963,SEARCH("/",O2963,1)-1)</f>
        <v>music</v>
      </c>
      <c r="R2963" t="str">
        <f>RIGHT(O2963,LEN(O2963)-SEARCH("/",O2963,1))</f>
        <v>faith</v>
      </c>
      <c r="S2963" s="17">
        <f>(((K2963/60)/60)/24)+DATE(1970,1,1)</f>
        <v>42171.817384259266</v>
      </c>
      <c r="T2963" s="15">
        <f>(((J2963/60)/60)/24)+DATE(1970,1,1)</f>
        <v>42201.817384259266</v>
      </c>
      <c r="U2963" t="b">
        <f>AND(L2963,N2963)</f>
        <v>0</v>
      </c>
    </row>
    <row r="2964" spans="1:21" ht="20" customHeight="1" x14ac:dyDescent="0.35">
      <c r="A2964" s="13">
        <f>F2964/E2964</f>
        <v>0.19600000000000001</v>
      </c>
      <c r="B2964">
        <v>1764</v>
      </c>
      <c r="C2964" s="3" t="s">
        <v>1765</v>
      </c>
      <c r="D2964" s="3" t="s">
        <v>5874</v>
      </c>
      <c r="E2964" s="5">
        <v>11000</v>
      </c>
      <c r="F2964" s="5">
        <v>2156</v>
      </c>
      <c r="G2964" t="s">
        <v>8221</v>
      </c>
      <c r="H2964" t="s">
        <v>8225</v>
      </c>
      <c r="I2964" t="s">
        <v>8247</v>
      </c>
      <c r="J2964">
        <v>1407065979</v>
      </c>
      <c r="K2964">
        <v>1404560379</v>
      </c>
      <c r="L2964" t="b">
        <v>1</v>
      </c>
      <c r="M2964">
        <v>39</v>
      </c>
      <c r="N2964" t="b">
        <v>0</v>
      </c>
      <c r="O2964" t="s">
        <v>8285</v>
      </c>
      <c r="P2964" s="9">
        <f>IFERROR(F2964/M2964,"NULL")</f>
        <v>55.282051282051285</v>
      </c>
      <c r="Q2964" t="str">
        <f>LEFT(O2964,SEARCH("/",O2964,1)-1)</f>
        <v>photography</v>
      </c>
      <c r="R2964" t="str">
        <f>RIGHT(O2964,LEN(O2964)-SEARCH("/",O2964,1))</f>
        <v>photobooks</v>
      </c>
      <c r="S2964" s="17">
        <f>(((K2964/60)/60)/24)+DATE(1970,1,1)</f>
        <v>41825.485868055555</v>
      </c>
      <c r="T2964" s="15">
        <f>(((J2964/60)/60)/24)+DATE(1970,1,1)</f>
        <v>41854.485868055555</v>
      </c>
      <c r="U2964" t="b">
        <f>AND(L2964,N2964)</f>
        <v>0</v>
      </c>
    </row>
    <row r="2965" spans="1:21" ht="20" customHeight="1" x14ac:dyDescent="0.35">
      <c r="A2965" s="13">
        <f>F2965/E2965</f>
        <v>0.59467839999999994</v>
      </c>
      <c r="B2965">
        <v>1765</v>
      </c>
      <c r="C2965" s="3" t="s">
        <v>1766</v>
      </c>
      <c r="D2965" s="3" t="s">
        <v>5875</v>
      </c>
      <c r="E2965" s="5">
        <v>12500</v>
      </c>
      <c r="F2965" s="5">
        <v>7433.48</v>
      </c>
      <c r="G2965" t="s">
        <v>8221</v>
      </c>
      <c r="H2965" t="s">
        <v>8224</v>
      </c>
      <c r="I2965" t="s">
        <v>8246</v>
      </c>
      <c r="J2965">
        <v>1407972712</v>
      </c>
      <c r="K2965">
        <v>1405380712</v>
      </c>
      <c r="L2965" t="b">
        <v>1</v>
      </c>
      <c r="M2965">
        <v>103</v>
      </c>
      <c r="N2965" t="b">
        <v>0</v>
      </c>
      <c r="O2965" t="s">
        <v>8285</v>
      </c>
      <c r="P2965" s="9">
        <f>IFERROR(F2965/M2965,"NULL")</f>
        <v>72.16970873786407</v>
      </c>
      <c r="Q2965" t="str">
        <f>LEFT(O2965,SEARCH("/",O2965,1)-1)</f>
        <v>photography</v>
      </c>
      <c r="R2965" t="str">
        <f>RIGHT(O2965,LEN(O2965)-SEARCH("/",O2965,1))</f>
        <v>photobooks</v>
      </c>
      <c r="S2965" s="17">
        <f>(((K2965/60)/60)/24)+DATE(1970,1,1)</f>
        <v>41834.980462962965</v>
      </c>
      <c r="T2965" s="15">
        <f>(((J2965/60)/60)/24)+DATE(1970,1,1)</f>
        <v>41864.980462962965</v>
      </c>
      <c r="U2965" t="b">
        <f>AND(L2965,N2965)</f>
        <v>0</v>
      </c>
    </row>
    <row r="2966" spans="1:21" ht="20" customHeight="1" x14ac:dyDescent="0.35">
      <c r="A2966" s="13">
        <f>F2966/E2966</f>
        <v>0</v>
      </c>
      <c r="B2966">
        <v>1766</v>
      </c>
      <c r="C2966" s="3" t="s">
        <v>1767</v>
      </c>
      <c r="D2966" s="3" t="s">
        <v>5876</v>
      </c>
      <c r="E2966" s="5">
        <v>1500</v>
      </c>
      <c r="F2966" s="5">
        <v>0</v>
      </c>
      <c r="G2966" t="s">
        <v>8221</v>
      </c>
      <c r="H2966" t="s">
        <v>8226</v>
      </c>
      <c r="I2966" t="s">
        <v>8248</v>
      </c>
      <c r="J2966">
        <v>1408999088</v>
      </c>
      <c r="K2966">
        <v>1407184688</v>
      </c>
      <c r="L2966" t="b">
        <v>1</v>
      </c>
      <c r="M2966">
        <v>0</v>
      </c>
      <c r="N2966" t="b">
        <v>0</v>
      </c>
      <c r="O2966" t="s">
        <v>8285</v>
      </c>
      <c r="P2966" s="9" t="str">
        <f>IFERROR(F2966/M2966,"NULL")</f>
        <v>NULL</v>
      </c>
      <c r="Q2966" t="str">
        <f>LEFT(O2966,SEARCH("/",O2966,1)-1)</f>
        <v>photography</v>
      </c>
      <c r="R2966" t="str">
        <f>RIGHT(O2966,LEN(O2966)-SEARCH("/",O2966,1))</f>
        <v>photobooks</v>
      </c>
      <c r="S2966" s="17">
        <f>(((K2966/60)/60)/24)+DATE(1970,1,1)</f>
        <v>41855.859814814816</v>
      </c>
      <c r="T2966" s="15">
        <f>(((J2966/60)/60)/24)+DATE(1970,1,1)</f>
        <v>41876.859814814816</v>
      </c>
      <c r="U2966" t="b">
        <f>AND(L2966,N2966)</f>
        <v>0</v>
      </c>
    </row>
    <row r="2967" spans="1:21" ht="20" customHeight="1" x14ac:dyDescent="0.35">
      <c r="A2967" s="13">
        <f>F2967/E2967</f>
        <v>0.4572</v>
      </c>
      <c r="B2967">
        <v>1767</v>
      </c>
      <c r="C2967" s="3" t="s">
        <v>1768</v>
      </c>
      <c r="D2967" s="3" t="s">
        <v>5877</v>
      </c>
      <c r="E2967" s="5">
        <v>5000</v>
      </c>
      <c r="F2967" s="5">
        <v>2286</v>
      </c>
      <c r="G2967" t="s">
        <v>8221</v>
      </c>
      <c r="H2967" t="s">
        <v>8224</v>
      </c>
      <c r="I2967" t="s">
        <v>8246</v>
      </c>
      <c r="J2967">
        <v>1407080884</v>
      </c>
      <c r="K2967">
        <v>1404488884</v>
      </c>
      <c r="L2967" t="b">
        <v>1</v>
      </c>
      <c r="M2967">
        <v>39</v>
      </c>
      <c r="N2967" t="b">
        <v>0</v>
      </c>
      <c r="O2967" t="s">
        <v>8285</v>
      </c>
      <c r="P2967" s="9">
        <f>IFERROR(F2967/M2967,"NULL")</f>
        <v>58.615384615384613</v>
      </c>
      <c r="Q2967" t="str">
        <f>LEFT(O2967,SEARCH("/",O2967,1)-1)</f>
        <v>photography</v>
      </c>
      <c r="R2967" t="str">
        <f>RIGHT(O2967,LEN(O2967)-SEARCH("/",O2967,1))</f>
        <v>photobooks</v>
      </c>
      <c r="S2967" s="17">
        <f>(((K2967/60)/60)/24)+DATE(1970,1,1)</f>
        <v>41824.658379629633</v>
      </c>
      <c r="T2967" s="15">
        <f>(((J2967/60)/60)/24)+DATE(1970,1,1)</f>
        <v>41854.658379629633</v>
      </c>
      <c r="U2967" t="b">
        <f>AND(L2967,N2967)</f>
        <v>0</v>
      </c>
    </row>
    <row r="2968" spans="1:21" ht="20" customHeight="1" x14ac:dyDescent="0.35">
      <c r="A2968" s="13">
        <f>F2968/E2968</f>
        <v>3.7400000000000003E-2</v>
      </c>
      <c r="B2968">
        <v>1768</v>
      </c>
      <c r="C2968" s="3" t="s">
        <v>1769</v>
      </c>
      <c r="D2968" s="3" t="s">
        <v>5878</v>
      </c>
      <c r="E2968" s="5">
        <v>5000</v>
      </c>
      <c r="F2968" s="5">
        <v>187</v>
      </c>
      <c r="G2968" t="s">
        <v>8221</v>
      </c>
      <c r="H2968" t="s">
        <v>8224</v>
      </c>
      <c r="I2968" t="s">
        <v>8246</v>
      </c>
      <c r="J2968">
        <v>1411824444</v>
      </c>
      <c r="K2968">
        <v>1406640444</v>
      </c>
      <c r="L2968" t="b">
        <v>1</v>
      </c>
      <c r="M2968">
        <v>15</v>
      </c>
      <c r="N2968" t="b">
        <v>0</v>
      </c>
      <c r="O2968" t="s">
        <v>8285</v>
      </c>
      <c r="P2968" s="9">
        <f>IFERROR(F2968/M2968,"NULL")</f>
        <v>12.466666666666667</v>
      </c>
      <c r="Q2968" t="str">
        <f>LEFT(O2968,SEARCH("/",O2968,1)-1)</f>
        <v>photography</v>
      </c>
      <c r="R2968" t="str">
        <f>RIGHT(O2968,LEN(O2968)-SEARCH("/",O2968,1))</f>
        <v>photobooks</v>
      </c>
      <c r="S2968" s="17">
        <f>(((K2968/60)/60)/24)+DATE(1970,1,1)</f>
        <v>41849.560694444444</v>
      </c>
      <c r="T2968" s="15">
        <f>(((J2968/60)/60)/24)+DATE(1970,1,1)</f>
        <v>41909.560694444444</v>
      </c>
      <c r="U2968" t="b">
        <f>AND(L2968,N2968)</f>
        <v>0</v>
      </c>
    </row>
    <row r="2969" spans="1:21" ht="20" customHeight="1" x14ac:dyDescent="0.35">
      <c r="A2969" s="13">
        <f>F2969/E2969</f>
        <v>2.7025E-2</v>
      </c>
      <c r="B2969">
        <v>1769</v>
      </c>
      <c r="C2969" s="3" t="s">
        <v>1770</v>
      </c>
      <c r="D2969" s="3" t="s">
        <v>5879</v>
      </c>
      <c r="E2969" s="5">
        <v>40000</v>
      </c>
      <c r="F2969" s="5">
        <v>1081</v>
      </c>
      <c r="G2969" t="s">
        <v>8221</v>
      </c>
      <c r="H2969" t="s">
        <v>8224</v>
      </c>
      <c r="I2969" t="s">
        <v>8246</v>
      </c>
      <c r="J2969">
        <v>1421177959</v>
      </c>
      <c r="K2969">
        <v>1418585959</v>
      </c>
      <c r="L2969" t="b">
        <v>1</v>
      </c>
      <c r="M2969">
        <v>22</v>
      </c>
      <c r="N2969" t="b">
        <v>0</v>
      </c>
      <c r="O2969" t="s">
        <v>8285</v>
      </c>
      <c r="P2969" s="9">
        <f>IFERROR(F2969/M2969,"NULL")</f>
        <v>49.136363636363633</v>
      </c>
      <c r="Q2969" t="str">
        <f>LEFT(O2969,SEARCH("/",O2969,1)-1)</f>
        <v>photography</v>
      </c>
      <c r="R2969" t="str">
        <f>RIGHT(O2969,LEN(O2969)-SEARCH("/",O2969,1))</f>
        <v>photobooks</v>
      </c>
      <c r="S2969" s="17">
        <f>(((K2969/60)/60)/24)+DATE(1970,1,1)</f>
        <v>41987.818969907406</v>
      </c>
      <c r="T2969" s="15">
        <f>(((J2969/60)/60)/24)+DATE(1970,1,1)</f>
        <v>42017.818969907406</v>
      </c>
      <c r="U2969" t="b">
        <f>AND(L2969,N2969)</f>
        <v>0</v>
      </c>
    </row>
    <row r="2970" spans="1:21" ht="20" customHeight="1" x14ac:dyDescent="0.35">
      <c r="A2970" s="13">
        <f>F2970/E2970</f>
        <v>0.56514285714285717</v>
      </c>
      <c r="B2970">
        <v>1770</v>
      </c>
      <c r="C2970" s="3" t="s">
        <v>1771</v>
      </c>
      <c r="D2970" s="3" t="s">
        <v>5880</v>
      </c>
      <c r="E2970" s="5">
        <v>24500</v>
      </c>
      <c r="F2970" s="5">
        <v>13846</v>
      </c>
      <c r="G2970" t="s">
        <v>8221</v>
      </c>
      <c r="H2970" t="s">
        <v>8224</v>
      </c>
      <c r="I2970" t="s">
        <v>8246</v>
      </c>
      <c r="J2970">
        <v>1413312194</v>
      </c>
      <c r="K2970">
        <v>1410288194</v>
      </c>
      <c r="L2970" t="b">
        <v>1</v>
      </c>
      <c r="M2970">
        <v>92</v>
      </c>
      <c r="N2970" t="b">
        <v>0</v>
      </c>
      <c r="O2970" t="s">
        <v>8285</v>
      </c>
      <c r="P2970" s="9">
        <f>IFERROR(F2970/M2970,"NULL")</f>
        <v>150.5</v>
      </c>
      <c r="Q2970" t="str">
        <f>LEFT(O2970,SEARCH("/",O2970,1)-1)</f>
        <v>photography</v>
      </c>
      <c r="R2970" t="str">
        <f>RIGHT(O2970,LEN(O2970)-SEARCH("/",O2970,1))</f>
        <v>photobooks</v>
      </c>
      <c r="S2970" s="17">
        <f>(((K2970/60)/60)/24)+DATE(1970,1,1)</f>
        <v>41891.780023148152</v>
      </c>
      <c r="T2970" s="15">
        <f>(((J2970/60)/60)/24)+DATE(1970,1,1)</f>
        <v>41926.780023148152</v>
      </c>
      <c r="U2970" t="b">
        <f>AND(L2970,N2970)</f>
        <v>0</v>
      </c>
    </row>
    <row r="2971" spans="1:21" ht="20" customHeight="1" x14ac:dyDescent="0.35">
      <c r="A2971" s="13">
        <f>F2971/E2971</f>
        <v>0.21309523809523809</v>
      </c>
      <c r="B2971">
        <v>1771</v>
      </c>
      <c r="C2971" s="3" t="s">
        <v>1772</v>
      </c>
      <c r="D2971" s="3" t="s">
        <v>5881</v>
      </c>
      <c r="E2971" s="5">
        <v>4200</v>
      </c>
      <c r="F2971" s="5">
        <v>895</v>
      </c>
      <c r="G2971" t="s">
        <v>8221</v>
      </c>
      <c r="H2971" t="s">
        <v>8225</v>
      </c>
      <c r="I2971" t="s">
        <v>8247</v>
      </c>
      <c r="J2971">
        <v>1414107040</v>
      </c>
      <c r="K2971">
        <v>1411515040</v>
      </c>
      <c r="L2971" t="b">
        <v>1</v>
      </c>
      <c r="M2971">
        <v>25</v>
      </c>
      <c r="N2971" t="b">
        <v>0</v>
      </c>
      <c r="O2971" t="s">
        <v>8285</v>
      </c>
      <c r="P2971" s="9">
        <f>IFERROR(F2971/M2971,"NULL")</f>
        <v>35.799999999999997</v>
      </c>
      <c r="Q2971" t="str">
        <f>LEFT(O2971,SEARCH("/",O2971,1)-1)</f>
        <v>photography</v>
      </c>
      <c r="R2971" t="str">
        <f>RIGHT(O2971,LEN(O2971)-SEARCH("/",O2971,1))</f>
        <v>photobooks</v>
      </c>
      <c r="S2971" s="17">
        <f>(((K2971/60)/60)/24)+DATE(1970,1,1)</f>
        <v>41905.979629629634</v>
      </c>
      <c r="T2971" s="15">
        <f>(((J2971/60)/60)/24)+DATE(1970,1,1)</f>
        <v>41935.979629629634</v>
      </c>
      <c r="U2971" t="b">
        <f>AND(L2971,N2971)</f>
        <v>0</v>
      </c>
    </row>
    <row r="2972" spans="1:21" ht="20" customHeight="1" x14ac:dyDescent="0.35">
      <c r="A2972" s="13">
        <f>F2972/E2972</f>
        <v>0.156</v>
      </c>
      <c r="B2972">
        <v>1772</v>
      </c>
      <c r="C2972" s="3" t="s">
        <v>1773</v>
      </c>
      <c r="D2972" s="3" t="s">
        <v>5882</v>
      </c>
      <c r="E2972" s="5">
        <v>5500</v>
      </c>
      <c r="F2972" s="5">
        <v>858</v>
      </c>
      <c r="G2972" t="s">
        <v>8221</v>
      </c>
      <c r="H2972" t="s">
        <v>8225</v>
      </c>
      <c r="I2972" t="s">
        <v>8247</v>
      </c>
      <c r="J2972">
        <v>1404666836</v>
      </c>
      <c r="K2972">
        <v>1399482836</v>
      </c>
      <c r="L2972" t="b">
        <v>1</v>
      </c>
      <c r="M2972">
        <v>19</v>
      </c>
      <c r="N2972" t="b">
        <v>0</v>
      </c>
      <c r="O2972" t="s">
        <v>8285</v>
      </c>
      <c r="P2972" s="9">
        <f>IFERROR(F2972/M2972,"NULL")</f>
        <v>45.157894736842103</v>
      </c>
      <c r="Q2972" t="str">
        <f>LEFT(O2972,SEARCH("/",O2972,1)-1)</f>
        <v>photography</v>
      </c>
      <c r="R2972" t="str">
        <f>RIGHT(O2972,LEN(O2972)-SEARCH("/",O2972,1))</f>
        <v>photobooks</v>
      </c>
      <c r="S2972" s="17">
        <f>(((K2972/60)/60)/24)+DATE(1970,1,1)</f>
        <v>41766.718009259261</v>
      </c>
      <c r="T2972" s="15">
        <f>(((J2972/60)/60)/24)+DATE(1970,1,1)</f>
        <v>41826.718009259261</v>
      </c>
      <c r="U2972" t="b">
        <f>AND(L2972,N2972)</f>
        <v>0</v>
      </c>
    </row>
    <row r="2973" spans="1:21" ht="20" customHeight="1" x14ac:dyDescent="0.35">
      <c r="A2973" s="13">
        <f>F2973/E2973</f>
        <v>6.2566666666666673E-2</v>
      </c>
      <c r="B2973">
        <v>1773</v>
      </c>
      <c r="C2973" s="3" t="s">
        <v>1774</v>
      </c>
      <c r="D2973" s="3" t="s">
        <v>5883</v>
      </c>
      <c r="E2973" s="5">
        <v>30000</v>
      </c>
      <c r="F2973" s="5">
        <v>1877</v>
      </c>
      <c r="G2973" t="s">
        <v>8221</v>
      </c>
      <c r="H2973" t="s">
        <v>8224</v>
      </c>
      <c r="I2973" t="s">
        <v>8246</v>
      </c>
      <c r="J2973">
        <v>1421691298</v>
      </c>
      <c r="K2973">
        <v>1417803298</v>
      </c>
      <c r="L2973" t="b">
        <v>1</v>
      </c>
      <c r="M2973">
        <v>19</v>
      </c>
      <c r="N2973" t="b">
        <v>0</v>
      </c>
      <c r="O2973" t="s">
        <v>8285</v>
      </c>
      <c r="P2973" s="9">
        <f>IFERROR(F2973/M2973,"NULL")</f>
        <v>98.78947368421052</v>
      </c>
      <c r="Q2973" t="str">
        <f>LEFT(O2973,SEARCH("/",O2973,1)-1)</f>
        <v>photography</v>
      </c>
      <c r="R2973" t="str">
        <f>RIGHT(O2973,LEN(O2973)-SEARCH("/",O2973,1))</f>
        <v>photobooks</v>
      </c>
      <c r="S2973" s="17">
        <f>(((K2973/60)/60)/24)+DATE(1970,1,1)</f>
        <v>41978.760393518518</v>
      </c>
      <c r="T2973" s="15">
        <f>(((J2973/60)/60)/24)+DATE(1970,1,1)</f>
        <v>42023.760393518518</v>
      </c>
      <c r="U2973" t="b">
        <f>AND(L2973,N2973)</f>
        <v>0</v>
      </c>
    </row>
    <row r="2974" spans="1:21" ht="20" customHeight="1" x14ac:dyDescent="0.35">
      <c r="A2974" s="13">
        <f>F2974/E2974</f>
        <v>0.4592</v>
      </c>
      <c r="B2974">
        <v>1774</v>
      </c>
      <c r="C2974" s="3" t="s">
        <v>1775</v>
      </c>
      <c r="D2974" s="3" t="s">
        <v>5884</v>
      </c>
      <c r="E2974" s="5">
        <v>2500</v>
      </c>
      <c r="F2974" s="5">
        <v>1148</v>
      </c>
      <c r="G2974" t="s">
        <v>8221</v>
      </c>
      <c r="H2974" t="s">
        <v>8224</v>
      </c>
      <c r="I2974" t="s">
        <v>8246</v>
      </c>
      <c r="J2974">
        <v>1417273140</v>
      </c>
      <c r="K2974">
        <v>1413609292</v>
      </c>
      <c r="L2974" t="b">
        <v>1</v>
      </c>
      <c r="M2974">
        <v>13</v>
      </c>
      <c r="N2974" t="b">
        <v>0</v>
      </c>
      <c r="O2974" t="s">
        <v>8285</v>
      </c>
      <c r="P2974" s="9">
        <f>IFERROR(F2974/M2974,"NULL")</f>
        <v>88.307692307692307</v>
      </c>
      <c r="Q2974" t="str">
        <f>LEFT(O2974,SEARCH("/",O2974,1)-1)</f>
        <v>photography</v>
      </c>
      <c r="R2974" t="str">
        <f>RIGHT(O2974,LEN(O2974)-SEARCH("/",O2974,1))</f>
        <v>photobooks</v>
      </c>
      <c r="S2974" s="17">
        <f>(((K2974/60)/60)/24)+DATE(1970,1,1)</f>
        <v>41930.218657407408</v>
      </c>
      <c r="T2974" s="15">
        <f>(((J2974/60)/60)/24)+DATE(1970,1,1)</f>
        <v>41972.624305555553</v>
      </c>
      <c r="U2974" t="b">
        <f>AND(L2974,N2974)</f>
        <v>0</v>
      </c>
    </row>
    <row r="2975" spans="1:21" ht="20" customHeight="1" x14ac:dyDescent="0.35">
      <c r="A2975" s="13">
        <f>F2975/E2975</f>
        <v>0.65101538461538466</v>
      </c>
      <c r="B2975">
        <v>1775</v>
      </c>
      <c r="C2975" s="3" t="s">
        <v>1776</v>
      </c>
      <c r="D2975" s="3" t="s">
        <v>5885</v>
      </c>
      <c r="E2975" s="5">
        <v>32500</v>
      </c>
      <c r="F2975" s="5">
        <v>21158</v>
      </c>
      <c r="G2975" t="s">
        <v>8221</v>
      </c>
      <c r="H2975" t="s">
        <v>8224</v>
      </c>
      <c r="I2975" t="s">
        <v>8246</v>
      </c>
      <c r="J2975">
        <v>1414193160</v>
      </c>
      <c r="K2975">
        <v>1410305160</v>
      </c>
      <c r="L2975" t="b">
        <v>1</v>
      </c>
      <c r="M2975">
        <v>124</v>
      </c>
      <c r="N2975" t="b">
        <v>0</v>
      </c>
      <c r="O2975" t="s">
        <v>8285</v>
      </c>
      <c r="P2975" s="9">
        <f>IFERROR(F2975/M2975,"NULL")</f>
        <v>170.62903225806451</v>
      </c>
      <c r="Q2975" t="str">
        <f>LEFT(O2975,SEARCH("/",O2975,1)-1)</f>
        <v>photography</v>
      </c>
      <c r="R2975" t="str">
        <f>RIGHT(O2975,LEN(O2975)-SEARCH("/",O2975,1))</f>
        <v>photobooks</v>
      </c>
      <c r="S2975" s="17">
        <f>(((K2975/60)/60)/24)+DATE(1970,1,1)</f>
        <v>41891.976388888892</v>
      </c>
      <c r="T2975" s="15">
        <f>(((J2975/60)/60)/24)+DATE(1970,1,1)</f>
        <v>41936.976388888892</v>
      </c>
      <c r="U2975" t="b">
        <f>AND(L2975,N2975)</f>
        <v>0</v>
      </c>
    </row>
    <row r="2976" spans="1:21" ht="20" customHeight="1" x14ac:dyDescent="0.35">
      <c r="A2976" s="13">
        <f>F2976/E2976</f>
        <v>6.7000000000000004E-2</v>
      </c>
      <c r="B2976">
        <v>1776</v>
      </c>
      <c r="C2976" s="3" t="s">
        <v>1777</v>
      </c>
      <c r="D2976" s="3" t="s">
        <v>5886</v>
      </c>
      <c r="E2976" s="5">
        <v>5000</v>
      </c>
      <c r="F2976" s="5">
        <v>335</v>
      </c>
      <c r="G2976" t="s">
        <v>8221</v>
      </c>
      <c r="H2976" t="s">
        <v>8225</v>
      </c>
      <c r="I2976" t="s">
        <v>8247</v>
      </c>
      <c r="J2976">
        <v>1414623471</v>
      </c>
      <c r="K2976">
        <v>1411513071</v>
      </c>
      <c r="L2976" t="b">
        <v>1</v>
      </c>
      <c r="M2976">
        <v>4</v>
      </c>
      <c r="N2976" t="b">
        <v>0</v>
      </c>
      <c r="O2976" t="s">
        <v>8285</v>
      </c>
      <c r="P2976" s="9">
        <f>IFERROR(F2976/M2976,"NULL")</f>
        <v>83.75</v>
      </c>
      <c r="Q2976" t="str">
        <f>LEFT(O2976,SEARCH("/",O2976,1)-1)</f>
        <v>photography</v>
      </c>
      <c r="R2976" t="str">
        <f>RIGHT(O2976,LEN(O2976)-SEARCH("/",O2976,1))</f>
        <v>photobooks</v>
      </c>
      <c r="S2976" s="17">
        <f>(((K2976/60)/60)/24)+DATE(1970,1,1)</f>
        <v>41905.95684027778</v>
      </c>
      <c r="T2976" s="15">
        <f>(((J2976/60)/60)/24)+DATE(1970,1,1)</f>
        <v>41941.95684027778</v>
      </c>
      <c r="U2976" t="b">
        <f>AND(L2976,N2976)</f>
        <v>0</v>
      </c>
    </row>
    <row r="2977" spans="1:21" ht="20" customHeight="1" x14ac:dyDescent="0.35">
      <c r="A2977" s="13">
        <f>F2977/E2977</f>
        <v>0.135625</v>
      </c>
      <c r="B2977">
        <v>1777</v>
      </c>
      <c r="C2977" s="3" t="s">
        <v>1778</v>
      </c>
      <c r="D2977" s="3" t="s">
        <v>5887</v>
      </c>
      <c r="E2977" s="5">
        <v>4800</v>
      </c>
      <c r="F2977" s="5">
        <v>651</v>
      </c>
      <c r="G2977" t="s">
        <v>8221</v>
      </c>
      <c r="H2977" t="s">
        <v>8233</v>
      </c>
      <c r="I2977" t="s">
        <v>8249</v>
      </c>
      <c r="J2977">
        <v>1424421253</v>
      </c>
      <c r="K2977">
        <v>1421829253</v>
      </c>
      <c r="L2977" t="b">
        <v>1</v>
      </c>
      <c r="M2977">
        <v>10</v>
      </c>
      <c r="N2977" t="b">
        <v>0</v>
      </c>
      <c r="O2977" t="s">
        <v>8285</v>
      </c>
      <c r="P2977" s="9">
        <f>IFERROR(F2977/M2977,"NULL")</f>
        <v>65.099999999999994</v>
      </c>
      <c r="Q2977" t="str">
        <f>LEFT(O2977,SEARCH("/",O2977,1)-1)</f>
        <v>photography</v>
      </c>
      <c r="R2977" t="str">
        <f>RIGHT(O2977,LEN(O2977)-SEARCH("/",O2977,1))</f>
        <v>photobooks</v>
      </c>
      <c r="S2977" s="17">
        <f>(((K2977/60)/60)/24)+DATE(1970,1,1)</f>
        <v>42025.357094907406</v>
      </c>
      <c r="T2977" s="15">
        <f>(((J2977/60)/60)/24)+DATE(1970,1,1)</f>
        <v>42055.357094907406</v>
      </c>
      <c r="U2977" t="b">
        <f>AND(L2977,N2977)</f>
        <v>0</v>
      </c>
    </row>
    <row r="2978" spans="1:21" ht="20" customHeight="1" x14ac:dyDescent="0.35">
      <c r="A2978" s="13">
        <f>F2978/E2978</f>
        <v>1.9900000000000001E-2</v>
      </c>
      <c r="B2978">
        <v>1778</v>
      </c>
      <c r="C2978" s="3" t="s">
        <v>1779</v>
      </c>
      <c r="D2978" s="3" t="s">
        <v>5888</v>
      </c>
      <c r="E2978" s="5">
        <v>50000</v>
      </c>
      <c r="F2978" s="5">
        <v>995</v>
      </c>
      <c r="G2978" t="s">
        <v>8221</v>
      </c>
      <c r="H2978" t="s">
        <v>8224</v>
      </c>
      <c r="I2978" t="s">
        <v>8246</v>
      </c>
      <c r="J2978">
        <v>1427485395</v>
      </c>
      <c r="K2978">
        <v>1423600995</v>
      </c>
      <c r="L2978" t="b">
        <v>1</v>
      </c>
      <c r="M2978">
        <v>15</v>
      </c>
      <c r="N2978" t="b">
        <v>0</v>
      </c>
      <c r="O2978" t="s">
        <v>8285</v>
      </c>
      <c r="P2978" s="9">
        <f>IFERROR(F2978/M2978,"NULL")</f>
        <v>66.333333333333329</v>
      </c>
      <c r="Q2978" t="str">
        <f>LEFT(O2978,SEARCH("/",O2978,1)-1)</f>
        <v>photography</v>
      </c>
      <c r="R2978" t="str">
        <f>RIGHT(O2978,LEN(O2978)-SEARCH("/",O2978,1))</f>
        <v>photobooks</v>
      </c>
      <c r="S2978" s="17">
        <f>(((K2978/60)/60)/24)+DATE(1970,1,1)</f>
        <v>42045.86336805555</v>
      </c>
      <c r="T2978" s="15">
        <f>(((J2978/60)/60)/24)+DATE(1970,1,1)</f>
        <v>42090.821701388893</v>
      </c>
      <c r="U2978" t="b">
        <f>AND(L2978,N2978)</f>
        <v>0</v>
      </c>
    </row>
    <row r="2979" spans="1:21" ht="20" customHeight="1" x14ac:dyDescent="0.35">
      <c r="A2979" s="13">
        <f>F2979/E2979</f>
        <v>0.36236363636363639</v>
      </c>
      <c r="B2979">
        <v>1779</v>
      </c>
      <c r="C2979" s="3" t="s">
        <v>1780</v>
      </c>
      <c r="D2979" s="3" t="s">
        <v>5889</v>
      </c>
      <c r="E2979" s="5">
        <v>11000</v>
      </c>
      <c r="F2979" s="5">
        <v>3986</v>
      </c>
      <c r="G2979" t="s">
        <v>8221</v>
      </c>
      <c r="H2979" t="s">
        <v>8224</v>
      </c>
      <c r="I2979" t="s">
        <v>8246</v>
      </c>
      <c r="J2979">
        <v>1472834180</v>
      </c>
      <c r="K2979">
        <v>1470242180</v>
      </c>
      <c r="L2979" t="b">
        <v>1</v>
      </c>
      <c r="M2979">
        <v>38</v>
      </c>
      <c r="N2979" t="b">
        <v>0</v>
      </c>
      <c r="O2979" t="s">
        <v>8285</v>
      </c>
      <c r="P2979" s="9">
        <f>IFERROR(F2979/M2979,"NULL")</f>
        <v>104.89473684210526</v>
      </c>
      <c r="Q2979" t="str">
        <f>LEFT(O2979,SEARCH("/",O2979,1)-1)</f>
        <v>photography</v>
      </c>
      <c r="R2979" t="str">
        <f>RIGHT(O2979,LEN(O2979)-SEARCH("/",O2979,1))</f>
        <v>photobooks</v>
      </c>
      <c r="S2979" s="17">
        <f>(((K2979/60)/60)/24)+DATE(1970,1,1)</f>
        <v>42585.691898148143</v>
      </c>
      <c r="T2979" s="15">
        <f>(((J2979/60)/60)/24)+DATE(1970,1,1)</f>
        <v>42615.691898148143</v>
      </c>
      <c r="U2979" t="b">
        <f>AND(L2979,N2979)</f>
        <v>0</v>
      </c>
    </row>
    <row r="2980" spans="1:21" ht="20" customHeight="1" x14ac:dyDescent="0.35">
      <c r="A2980" s="13">
        <f>F2980/E2980</f>
        <v>0.39743333333333336</v>
      </c>
      <c r="B2980">
        <v>1780</v>
      </c>
      <c r="C2980" s="3" t="s">
        <v>1781</v>
      </c>
      <c r="D2980" s="3" t="s">
        <v>5890</v>
      </c>
      <c r="E2980" s="5">
        <v>30000</v>
      </c>
      <c r="F2980" s="5">
        <v>11923</v>
      </c>
      <c r="G2980" t="s">
        <v>8221</v>
      </c>
      <c r="H2980" t="s">
        <v>8224</v>
      </c>
      <c r="I2980" t="s">
        <v>8246</v>
      </c>
      <c r="J2980">
        <v>1467469510</v>
      </c>
      <c r="K2980">
        <v>1462285510</v>
      </c>
      <c r="L2980" t="b">
        <v>1</v>
      </c>
      <c r="M2980">
        <v>152</v>
      </c>
      <c r="N2980" t="b">
        <v>0</v>
      </c>
      <c r="O2980" t="s">
        <v>8285</v>
      </c>
      <c r="P2980" s="9">
        <f>IFERROR(F2980/M2980,"NULL")</f>
        <v>78.440789473684205</v>
      </c>
      <c r="Q2980" t="str">
        <f>LEFT(O2980,SEARCH("/",O2980,1)-1)</f>
        <v>photography</v>
      </c>
      <c r="R2980" t="str">
        <f>RIGHT(O2980,LEN(O2980)-SEARCH("/",O2980,1))</f>
        <v>photobooks</v>
      </c>
      <c r="S2980" s="17">
        <f>(((K2980/60)/60)/24)+DATE(1970,1,1)</f>
        <v>42493.600810185191</v>
      </c>
      <c r="T2980" s="15">
        <f>(((J2980/60)/60)/24)+DATE(1970,1,1)</f>
        <v>42553.600810185191</v>
      </c>
      <c r="U2980" t="b">
        <f>AND(L2980,N2980)</f>
        <v>0</v>
      </c>
    </row>
    <row r="2981" spans="1:21" ht="20" customHeight="1" x14ac:dyDescent="0.35">
      <c r="A2981" s="13">
        <f>F2981/E2981</f>
        <v>0.25763636363636366</v>
      </c>
      <c r="B2981">
        <v>1781</v>
      </c>
      <c r="C2981" s="3" t="s">
        <v>1782</v>
      </c>
      <c r="D2981" s="3" t="s">
        <v>5891</v>
      </c>
      <c r="E2981" s="5">
        <v>5500</v>
      </c>
      <c r="F2981" s="5">
        <v>1417</v>
      </c>
      <c r="G2981" t="s">
        <v>8221</v>
      </c>
      <c r="H2981" t="s">
        <v>8224</v>
      </c>
      <c r="I2981" t="s">
        <v>8246</v>
      </c>
      <c r="J2981">
        <v>1473950945</v>
      </c>
      <c r="K2981">
        <v>1471272545</v>
      </c>
      <c r="L2981" t="b">
        <v>1</v>
      </c>
      <c r="M2981">
        <v>24</v>
      </c>
      <c r="N2981" t="b">
        <v>0</v>
      </c>
      <c r="O2981" t="s">
        <v>8285</v>
      </c>
      <c r="P2981" s="9">
        <f>IFERROR(F2981/M2981,"NULL")</f>
        <v>59.041666666666664</v>
      </c>
      <c r="Q2981" t="str">
        <f>LEFT(O2981,SEARCH("/",O2981,1)-1)</f>
        <v>photography</v>
      </c>
      <c r="R2981" t="str">
        <f>RIGHT(O2981,LEN(O2981)-SEARCH("/",O2981,1))</f>
        <v>photobooks</v>
      </c>
      <c r="S2981" s="17">
        <f>(((K2981/60)/60)/24)+DATE(1970,1,1)</f>
        <v>42597.617418981477</v>
      </c>
      <c r="T2981" s="15">
        <f>(((J2981/60)/60)/24)+DATE(1970,1,1)</f>
        <v>42628.617418981477</v>
      </c>
      <c r="U2981" t="b">
        <f>AND(L2981,N2981)</f>
        <v>0</v>
      </c>
    </row>
    <row r="2982" spans="1:21" ht="20" customHeight="1" x14ac:dyDescent="0.35">
      <c r="A2982" s="13">
        <f>F2982/E2982</f>
        <v>0.15491428571428573</v>
      </c>
      <c r="B2982">
        <v>1782</v>
      </c>
      <c r="C2982" s="3" t="s">
        <v>1783</v>
      </c>
      <c r="D2982" s="3" t="s">
        <v>5892</v>
      </c>
      <c r="E2982" s="5">
        <v>35000</v>
      </c>
      <c r="F2982" s="5">
        <v>5422</v>
      </c>
      <c r="G2982" t="s">
        <v>8221</v>
      </c>
      <c r="H2982" t="s">
        <v>8224</v>
      </c>
      <c r="I2982" t="s">
        <v>8246</v>
      </c>
      <c r="J2982">
        <v>1456062489</v>
      </c>
      <c r="K2982">
        <v>1453211289</v>
      </c>
      <c r="L2982" t="b">
        <v>1</v>
      </c>
      <c r="M2982">
        <v>76</v>
      </c>
      <c r="N2982" t="b">
        <v>0</v>
      </c>
      <c r="O2982" t="s">
        <v>8285</v>
      </c>
      <c r="P2982" s="9">
        <f>IFERROR(F2982/M2982,"NULL")</f>
        <v>71.34210526315789</v>
      </c>
      <c r="Q2982" t="str">
        <f>LEFT(O2982,SEARCH("/",O2982,1)-1)</f>
        <v>photography</v>
      </c>
      <c r="R2982" t="str">
        <f>RIGHT(O2982,LEN(O2982)-SEARCH("/",O2982,1))</f>
        <v>photobooks</v>
      </c>
      <c r="S2982" s="17">
        <f>(((K2982/60)/60)/24)+DATE(1970,1,1)</f>
        <v>42388.575104166666</v>
      </c>
      <c r="T2982" s="15">
        <f>(((J2982/60)/60)/24)+DATE(1970,1,1)</f>
        <v>42421.575104166666</v>
      </c>
      <c r="U2982" t="b">
        <f>AND(L2982,N2982)</f>
        <v>0</v>
      </c>
    </row>
    <row r="2983" spans="1:21" ht="20" customHeight="1" x14ac:dyDescent="0.35">
      <c r="A2983" s="13">
        <f>F2983/E2983</f>
        <v>0.236925</v>
      </c>
      <c r="B2983">
        <v>1783</v>
      </c>
      <c r="C2983" s="3" t="s">
        <v>1784</v>
      </c>
      <c r="D2983" s="3" t="s">
        <v>5893</v>
      </c>
      <c r="E2983" s="5">
        <v>40000</v>
      </c>
      <c r="F2983" s="5">
        <v>9477</v>
      </c>
      <c r="G2983" t="s">
        <v>8221</v>
      </c>
      <c r="H2983" t="s">
        <v>8224</v>
      </c>
      <c r="I2983" t="s">
        <v>8246</v>
      </c>
      <c r="J2983">
        <v>1432248478</v>
      </c>
      <c r="K2983">
        <v>1429656478</v>
      </c>
      <c r="L2983" t="b">
        <v>1</v>
      </c>
      <c r="M2983">
        <v>185</v>
      </c>
      <c r="N2983" t="b">
        <v>0</v>
      </c>
      <c r="O2983" t="s">
        <v>8285</v>
      </c>
      <c r="P2983" s="9">
        <f>IFERROR(F2983/M2983,"NULL")</f>
        <v>51.227027027027027</v>
      </c>
      <c r="Q2983" t="str">
        <f>LEFT(O2983,SEARCH("/",O2983,1)-1)</f>
        <v>photography</v>
      </c>
      <c r="R2983" t="str">
        <f>RIGHT(O2983,LEN(O2983)-SEARCH("/",O2983,1))</f>
        <v>photobooks</v>
      </c>
      <c r="S2983" s="17">
        <f>(((K2983/60)/60)/24)+DATE(1970,1,1)</f>
        <v>42115.949976851851</v>
      </c>
      <c r="T2983" s="15">
        <f>(((J2983/60)/60)/24)+DATE(1970,1,1)</f>
        <v>42145.949976851851</v>
      </c>
      <c r="U2983" t="b">
        <f>AND(L2983,N2983)</f>
        <v>0</v>
      </c>
    </row>
    <row r="2984" spans="1:21" ht="20" customHeight="1" x14ac:dyDescent="0.35">
      <c r="A2984" s="13">
        <f>F2984/E2984</f>
        <v>0.39760000000000001</v>
      </c>
      <c r="B2984">
        <v>1784</v>
      </c>
      <c r="C2984" s="3" t="s">
        <v>1785</v>
      </c>
      <c r="D2984" s="3" t="s">
        <v>5894</v>
      </c>
      <c r="E2984" s="5">
        <v>5000</v>
      </c>
      <c r="F2984" s="5">
        <v>1988</v>
      </c>
      <c r="G2984" t="s">
        <v>8221</v>
      </c>
      <c r="H2984" t="s">
        <v>8224</v>
      </c>
      <c r="I2984" t="s">
        <v>8246</v>
      </c>
      <c r="J2984">
        <v>1422674700</v>
      </c>
      <c r="K2984">
        <v>1419954240</v>
      </c>
      <c r="L2984" t="b">
        <v>1</v>
      </c>
      <c r="M2984">
        <v>33</v>
      </c>
      <c r="N2984" t="b">
        <v>0</v>
      </c>
      <c r="O2984" t="s">
        <v>8285</v>
      </c>
      <c r="P2984" s="9">
        <f>IFERROR(F2984/M2984,"NULL")</f>
        <v>60.242424242424242</v>
      </c>
      <c r="Q2984" t="str">
        <f>LEFT(O2984,SEARCH("/",O2984,1)-1)</f>
        <v>photography</v>
      </c>
      <c r="R2984" t="str">
        <f>RIGHT(O2984,LEN(O2984)-SEARCH("/",O2984,1))</f>
        <v>photobooks</v>
      </c>
      <c r="S2984" s="17">
        <f>(((K2984/60)/60)/24)+DATE(1970,1,1)</f>
        <v>42003.655555555553</v>
      </c>
      <c r="T2984" s="15">
        <f>(((J2984/60)/60)/24)+DATE(1970,1,1)</f>
        <v>42035.142361111109</v>
      </c>
      <c r="U2984" t="b">
        <f>AND(L2984,N2984)</f>
        <v>0</v>
      </c>
    </row>
    <row r="2985" spans="1:21" ht="20" customHeight="1" x14ac:dyDescent="0.35">
      <c r="A2985" s="13">
        <f>F2985/E2985</f>
        <v>0.20220833333333332</v>
      </c>
      <c r="B2985">
        <v>1785</v>
      </c>
      <c r="C2985" s="3" t="s">
        <v>1786</v>
      </c>
      <c r="D2985" s="3" t="s">
        <v>5895</v>
      </c>
      <c r="E2985" s="5">
        <v>24000</v>
      </c>
      <c r="F2985" s="5">
        <v>4853</v>
      </c>
      <c r="G2985" t="s">
        <v>8221</v>
      </c>
      <c r="H2985" t="s">
        <v>8224</v>
      </c>
      <c r="I2985" t="s">
        <v>8246</v>
      </c>
      <c r="J2985">
        <v>1413417600</v>
      </c>
      <c r="K2985">
        <v>1410750855</v>
      </c>
      <c r="L2985" t="b">
        <v>1</v>
      </c>
      <c r="M2985">
        <v>108</v>
      </c>
      <c r="N2985" t="b">
        <v>0</v>
      </c>
      <c r="O2985" t="s">
        <v>8285</v>
      </c>
      <c r="P2985" s="9">
        <f>IFERROR(F2985/M2985,"NULL")</f>
        <v>44.935185185185183</v>
      </c>
      <c r="Q2985" t="str">
        <f>LEFT(O2985,SEARCH("/",O2985,1)-1)</f>
        <v>photography</v>
      </c>
      <c r="R2985" t="str">
        <f>RIGHT(O2985,LEN(O2985)-SEARCH("/",O2985,1))</f>
        <v>photobooks</v>
      </c>
      <c r="S2985" s="17">
        <f>(((K2985/60)/60)/24)+DATE(1970,1,1)</f>
        <v>41897.134895833333</v>
      </c>
      <c r="T2985" s="15">
        <f>(((J2985/60)/60)/24)+DATE(1970,1,1)</f>
        <v>41928</v>
      </c>
      <c r="U2985" t="b">
        <f>AND(L2985,N2985)</f>
        <v>0</v>
      </c>
    </row>
    <row r="2986" spans="1:21" ht="20" customHeight="1" x14ac:dyDescent="0.35">
      <c r="A2986" s="13">
        <f>F2986/E2986</f>
        <v>0.47631578947368419</v>
      </c>
      <c r="B2986">
        <v>1786</v>
      </c>
      <c r="C2986" s="3" t="s">
        <v>1787</v>
      </c>
      <c r="D2986" s="3" t="s">
        <v>5896</v>
      </c>
      <c r="E2986" s="5">
        <v>1900</v>
      </c>
      <c r="F2986" s="5">
        <v>905</v>
      </c>
      <c r="G2986" t="s">
        <v>8221</v>
      </c>
      <c r="H2986" t="s">
        <v>8233</v>
      </c>
      <c r="I2986" t="s">
        <v>8249</v>
      </c>
      <c r="J2986">
        <v>1418649177</v>
      </c>
      <c r="K2986">
        <v>1416057177</v>
      </c>
      <c r="L2986" t="b">
        <v>1</v>
      </c>
      <c r="M2986">
        <v>29</v>
      </c>
      <c r="N2986" t="b">
        <v>0</v>
      </c>
      <c r="O2986" t="s">
        <v>8285</v>
      </c>
      <c r="P2986" s="9">
        <f>IFERROR(F2986/M2986,"NULL")</f>
        <v>31.206896551724139</v>
      </c>
      <c r="Q2986" t="str">
        <f>LEFT(O2986,SEARCH("/",O2986,1)-1)</f>
        <v>photography</v>
      </c>
      <c r="R2986" t="str">
        <f>RIGHT(O2986,LEN(O2986)-SEARCH("/",O2986,1))</f>
        <v>photobooks</v>
      </c>
      <c r="S2986" s="17">
        <f>(((K2986/60)/60)/24)+DATE(1970,1,1)</f>
        <v>41958.550659722227</v>
      </c>
      <c r="T2986" s="15">
        <f>(((J2986/60)/60)/24)+DATE(1970,1,1)</f>
        <v>41988.550659722227</v>
      </c>
      <c r="U2986" t="b">
        <f>AND(L2986,N2986)</f>
        <v>0</v>
      </c>
    </row>
    <row r="2987" spans="1:21" ht="20" customHeight="1" x14ac:dyDescent="0.35">
      <c r="A2987" s="13">
        <f>F2987/E2987</f>
        <v>0.15329999999999999</v>
      </c>
      <c r="B2987">
        <v>1787</v>
      </c>
      <c r="C2987" s="3" t="s">
        <v>1788</v>
      </c>
      <c r="D2987" s="3" t="s">
        <v>5897</v>
      </c>
      <c r="E2987" s="5">
        <v>10000</v>
      </c>
      <c r="F2987" s="5">
        <v>1533</v>
      </c>
      <c r="G2987" t="s">
        <v>8221</v>
      </c>
      <c r="H2987" t="s">
        <v>8224</v>
      </c>
      <c r="I2987" t="s">
        <v>8246</v>
      </c>
      <c r="J2987">
        <v>1428158637</v>
      </c>
      <c r="K2987">
        <v>1425570237</v>
      </c>
      <c r="L2987" t="b">
        <v>1</v>
      </c>
      <c r="M2987">
        <v>24</v>
      </c>
      <c r="N2987" t="b">
        <v>0</v>
      </c>
      <c r="O2987" t="s">
        <v>8285</v>
      </c>
      <c r="P2987" s="9">
        <f>IFERROR(F2987/M2987,"NULL")</f>
        <v>63.875</v>
      </c>
      <c r="Q2987" t="str">
        <f>LEFT(O2987,SEARCH("/",O2987,1)-1)</f>
        <v>photography</v>
      </c>
      <c r="R2987" t="str">
        <f>RIGHT(O2987,LEN(O2987)-SEARCH("/",O2987,1))</f>
        <v>photobooks</v>
      </c>
      <c r="S2987" s="17">
        <f>(((K2987/60)/60)/24)+DATE(1970,1,1)</f>
        <v>42068.65552083333</v>
      </c>
      <c r="T2987" s="15">
        <f>(((J2987/60)/60)/24)+DATE(1970,1,1)</f>
        <v>42098.613854166666</v>
      </c>
      <c r="U2987" t="b">
        <f>AND(L2987,N2987)</f>
        <v>0</v>
      </c>
    </row>
    <row r="2988" spans="1:21" ht="20" customHeight="1" x14ac:dyDescent="0.35">
      <c r="A2988" s="13">
        <f>F2988/E2988</f>
        <v>1.3818181818181818E-2</v>
      </c>
      <c r="B2988">
        <v>1788</v>
      </c>
      <c r="C2988" s="3" t="s">
        <v>1789</v>
      </c>
      <c r="D2988" s="3" t="s">
        <v>5898</v>
      </c>
      <c r="E2988" s="5">
        <v>5500</v>
      </c>
      <c r="F2988" s="5">
        <v>76</v>
      </c>
      <c r="G2988" t="s">
        <v>8221</v>
      </c>
      <c r="H2988" t="s">
        <v>8225</v>
      </c>
      <c r="I2988" t="s">
        <v>8247</v>
      </c>
      <c r="J2988">
        <v>1414795542</v>
      </c>
      <c r="K2988">
        <v>1412203542</v>
      </c>
      <c r="L2988" t="b">
        <v>1</v>
      </c>
      <c r="M2988">
        <v>4</v>
      </c>
      <c r="N2988" t="b">
        <v>0</v>
      </c>
      <c r="O2988" t="s">
        <v>8285</v>
      </c>
      <c r="P2988" s="9">
        <f>IFERROR(F2988/M2988,"NULL")</f>
        <v>19</v>
      </c>
      <c r="Q2988" t="str">
        <f>LEFT(O2988,SEARCH("/",O2988,1)-1)</f>
        <v>photography</v>
      </c>
      <c r="R2988" t="str">
        <f>RIGHT(O2988,LEN(O2988)-SEARCH("/",O2988,1))</f>
        <v>photobooks</v>
      </c>
      <c r="S2988" s="17">
        <f>(((K2988/60)/60)/24)+DATE(1970,1,1)</f>
        <v>41913.94840277778</v>
      </c>
      <c r="T2988" s="15">
        <f>(((J2988/60)/60)/24)+DATE(1970,1,1)</f>
        <v>41943.94840277778</v>
      </c>
      <c r="U2988" t="b">
        <f>AND(L2988,N2988)</f>
        <v>0</v>
      </c>
    </row>
    <row r="2989" spans="1:21" ht="20" customHeight="1" x14ac:dyDescent="0.35">
      <c r="A2989" s="13">
        <f>F2989/E2989</f>
        <v>5.0000000000000001E-3</v>
      </c>
      <c r="B2989">
        <v>1789</v>
      </c>
      <c r="C2989" s="3" t="s">
        <v>1790</v>
      </c>
      <c r="D2989" s="3" t="s">
        <v>5899</v>
      </c>
      <c r="E2989" s="5">
        <v>8000</v>
      </c>
      <c r="F2989" s="5">
        <v>40</v>
      </c>
      <c r="G2989" t="s">
        <v>8221</v>
      </c>
      <c r="H2989" t="s">
        <v>8224</v>
      </c>
      <c r="I2989" t="s">
        <v>8246</v>
      </c>
      <c r="J2989">
        <v>1421042403</v>
      </c>
      <c r="K2989">
        <v>1415858403</v>
      </c>
      <c r="L2989" t="b">
        <v>1</v>
      </c>
      <c r="M2989">
        <v>4</v>
      </c>
      <c r="N2989" t="b">
        <v>0</v>
      </c>
      <c r="O2989" t="s">
        <v>8285</v>
      </c>
      <c r="P2989" s="9">
        <f>IFERROR(F2989/M2989,"NULL")</f>
        <v>10</v>
      </c>
      <c r="Q2989" t="str">
        <f>LEFT(O2989,SEARCH("/",O2989,1)-1)</f>
        <v>photography</v>
      </c>
      <c r="R2989" t="str">
        <f>RIGHT(O2989,LEN(O2989)-SEARCH("/",O2989,1))</f>
        <v>photobooks</v>
      </c>
      <c r="S2989" s="17">
        <f>(((K2989/60)/60)/24)+DATE(1970,1,1)</f>
        <v>41956.250034722223</v>
      </c>
      <c r="T2989" s="15">
        <f>(((J2989/60)/60)/24)+DATE(1970,1,1)</f>
        <v>42016.250034722223</v>
      </c>
      <c r="U2989" t="b">
        <f>AND(L2989,N2989)</f>
        <v>0</v>
      </c>
    </row>
    <row r="2990" spans="1:21" ht="20" customHeight="1" x14ac:dyDescent="0.35">
      <c r="A2990" s="13">
        <f>F2990/E2990</f>
        <v>4.9575757575757579E-2</v>
      </c>
      <c r="B2990">
        <v>1790</v>
      </c>
      <c r="C2990" s="3" t="s">
        <v>1791</v>
      </c>
      <c r="D2990" s="3" t="s">
        <v>5900</v>
      </c>
      <c r="E2990" s="5">
        <v>33000</v>
      </c>
      <c r="F2990" s="5">
        <v>1636</v>
      </c>
      <c r="G2990" t="s">
        <v>8221</v>
      </c>
      <c r="H2990" t="s">
        <v>8224</v>
      </c>
      <c r="I2990" t="s">
        <v>8246</v>
      </c>
      <c r="J2990">
        <v>1423152678</v>
      </c>
      <c r="K2990">
        <v>1420560678</v>
      </c>
      <c r="L2990" t="b">
        <v>1</v>
      </c>
      <c r="M2990">
        <v>15</v>
      </c>
      <c r="N2990" t="b">
        <v>0</v>
      </c>
      <c r="O2990" t="s">
        <v>8285</v>
      </c>
      <c r="P2990" s="9">
        <f>IFERROR(F2990/M2990,"NULL")</f>
        <v>109.06666666666666</v>
      </c>
      <c r="Q2990" t="str">
        <f>LEFT(O2990,SEARCH("/",O2990,1)-1)</f>
        <v>photography</v>
      </c>
      <c r="R2990" t="str">
        <f>RIGHT(O2990,LEN(O2990)-SEARCH("/",O2990,1))</f>
        <v>photobooks</v>
      </c>
      <c r="S2990" s="17">
        <f>(((K2990/60)/60)/24)+DATE(1970,1,1)</f>
        <v>42010.674513888895</v>
      </c>
      <c r="T2990" s="15">
        <f>(((J2990/60)/60)/24)+DATE(1970,1,1)</f>
        <v>42040.674513888895</v>
      </c>
      <c r="U2990" t="b">
        <f>AND(L2990,N2990)</f>
        <v>0</v>
      </c>
    </row>
    <row r="2991" spans="1:21" ht="20" customHeight="1" x14ac:dyDescent="0.35">
      <c r="A2991" s="13">
        <f>F2991/E2991</f>
        <v>3.5666666666666666E-2</v>
      </c>
      <c r="B2991">
        <v>1791</v>
      </c>
      <c r="C2991" s="3" t="s">
        <v>1792</v>
      </c>
      <c r="D2991" s="3" t="s">
        <v>5901</v>
      </c>
      <c r="E2991" s="5">
        <v>3000</v>
      </c>
      <c r="F2991" s="5">
        <v>107</v>
      </c>
      <c r="G2991" t="s">
        <v>8221</v>
      </c>
      <c r="H2991" t="s">
        <v>8225</v>
      </c>
      <c r="I2991" t="s">
        <v>8247</v>
      </c>
      <c r="J2991">
        <v>1422553565</v>
      </c>
      <c r="K2991">
        <v>1417369565</v>
      </c>
      <c r="L2991" t="b">
        <v>1</v>
      </c>
      <c r="M2991">
        <v>4</v>
      </c>
      <c r="N2991" t="b">
        <v>0</v>
      </c>
      <c r="O2991" t="s">
        <v>8285</v>
      </c>
      <c r="P2991" s="9">
        <f>IFERROR(F2991/M2991,"NULL")</f>
        <v>26.75</v>
      </c>
      <c r="Q2991" t="str">
        <f>LEFT(O2991,SEARCH("/",O2991,1)-1)</f>
        <v>photography</v>
      </c>
      <c r="R2991" t="str">
        <f>RIGHT(O2991,LEN(O2991)-SEARCH("/",O2991,1))</f>
        <v>photobooks</v>
      </c>
      <c r="S2991" s="17">
        <f>(((K2991/60)/60)/24)+DATE(1970,1,1)</f>
        <v>41973.740335648152</v>
      </c>
      <c r="T2991" s="15">
        <f>(((J2991/60)/60)/24)+DATE(1970,1,1)</f>
        <v>42033.740335648152</v>
      </c>
      <c r="U2991" t="b">
        <f>AND(L2991,N2991)</f>
        <v>0</v>
      </c>
    </row>
    <row r="2992" spans="1:21" ht="20" customHeight="1" x14ac:dyDescent="0.35">
      <c r="A2992" s="13">
        <f>F2992/E2992</f>
        <v>0.61124000000000001</v>
      </c>
      <c r="B2992">
        <v>1792</v>
      </c>
      <c r="C2992" s="3" t="s">
        <v>1793</v>
      </c>
      <c r="D2992" s="3" t="s">
        <v>5902</v>
      </c>
      <c r="E2992" s="5">
        <v>25000</v>
      </c>
      <c r="F2992" s="5">
        <v>15281</v>
      </c>
      <c r="G2992" t="s">
        <v>8221</v>
      </c>
      <c r="H2992" t="s">
        <v>8224</v>
      </c>
      <c r="I2992" t="s">
        <v>8246</v>
      </c>
      <c r="J2992">
        <v>1439189940</v>
      </c>
      <c r="K2992">
        <v>1435970682</v>
      </c>
      <c r="L2992" t="b">
        <v>1</v>
      </c>
      <c r="M2992">
        <v>139</v>
      </c>
      <c r="N2992" t="b">
        <v>0</v>
      </c>
      <c r="O2992" t="s">
        <v>8285</v>
      </c>
      <c r="P2992" s="9">
        <f>IFERROR(F2992/M2992,"NULL")</f>
        <v>109.93525179856115</v>
      </c>
      <c r="Q2992" t="str">
        <f>LEFT(O2992,SEARCH("/",O2992,1)-1)</f>
        <v>photography</v>
      </c>
      <c r="R2992" t="str">
        <f>RIGHT(O2992,LEN(O2992)-SEARCH("/",O2992,1))</f>
        <v>photobooks</v>
      </c>
      <c r="S2992" s="17">
        <f>(((K2992/60)/60)/24)+DATE(1970,1,1)</f>
        <v>42189.031041666662</v>
      </c>
      <c r="T2992" s="15">
        <f>(((J2992/60)/60)/24)+DATE(1970,1,1)</f>
        <v>42226.290972222225</v>
      </c>
      <c r="U2992" t="b">
        <f>AND(L2992,N2992)</f>
        <v>0</v>
      </c>
    </row>
    <row r="2993" spans="1:21" ht="20" customHeight="1" x14ac:dyDescent="0.35">
      <c r="A2993" s="13">
        <f>F2993/E2993</f>
        <v>1.3333333333333334E-2</v>
      </c>
      <c r="B2993">
        <v>1793</v>
      </c>
      <c r="C2993" s="3" t="s">
        <v>1794</v>
      </c>
      <c r="D2993" s="3" t="s">
        <v>5903</v>
      </c>
      <c r="E2993" s="5">
        <v>3000</v>
      </c>
      <c r="F2993" s="5">
        <v>40</v>
      </c>
      <c r="G2993" t="s">
        <v>8221</v>
      </c>
      <c r="H2993" t="s">
        <v>8226</v>
      </c>
      <c r="I2993" t="s">
        <v>8248</v>
      </c>
      <c r="J2993">
        <v>1417127040</v>
      </c>
      <c r="K2993">
        <v>1414531440</v>
      </c>
      <c r="L2993" t="b">
        <v>1</v>
      </c>
      <c r="M2993">
        <v>2</v>
      </c>
      <c r="N2993" t="b">
        <v>0</v>
      </c>
      <c r="O2993" t="s">
        <v>8285</v>
      </c>
      <c r="P2993" s="9">
        <f>IFERROR(F2993/M2993,"NULL")</f>
        <v>20</v>
      </c>
      <c r="Q2993" t="str">
        <f>LEFT(O2993,SEARCH("/",O2993,1)-1)</f>
        <v>photography</v>
      </c>
      <c r="R2993" t="str">
        <f>RIGHT(O2993,LEN(O2993)-SEARCH("/",O2993,1))</f>
        <v>photobooks</v>
      </c>
      <c r="S2993" s="17">
        <f>(((K2993/60)/60)/24)+DATE(1970,1,1)</f>
        <v>41940.89166666667</v>
      </c>
      <c r="T2993" s="15">
        <f>(((J2993/60)/60)/24)+DATE(1970,1,1)</f>
        <v>41970.933333333334</v>
      </c>
      <c r="U2993" t="b">
        <f>AND(L2993,N2993)</f>
        <v>0</v>
      </c>
    </row>
    <row r="2994" spans="1:21" ht="20" customHeight="1" x14ac:dyDescent="0.35">
      <c r="A2994" s="13">
        <f>F2994/E2994</f>
        <v>0.11077777777777778</v>
      </c>
      <c r="B2994">
        <v>1794</v>
      </c>
      <c r="C2994" s="3" t="s">
        <v>1795</v>
      </c>
      <c r="D2994" s="3" t="s">
        <v>5904</v>
      </c>
      <c r="E2994" s="5">
        <v>9000</v>
      </c>
      <c r="F2994" s="5">
        <v>997</v>
      </c>
      <c r="G2994" t="s">
        <v>8221</v>
      </c>
      <c r="H2994" t="s">
        <v>8224</v>
      </c>
      <c r="I2994" t="s">
        <v>8246</v>
      </c>
      <c r="J2994">
        <v>1423660422</v>
      </c>
      <c r="K2994">
        <v>1420636422</v>
      </c>
      <c r="L2994" t="b">
        <v>1</v>
      </c>
      <c r="M2994">
        <v>18</v>
      </c>
      <c r="N2994" t="b">
        <v>0</v>
      </c>
      <c r="O2994" t="s">
        <v>8285</v>
      </c>
      <c r="P2994" s="9">
        <f>IFERROR(F2994/M2994,"NULL")</f>
        <v>55.388888888888886</v>
      </c>
      <c r="Q2994" t="str">
        <f>LEFT(O2994,SEARCH("/",O2994,1)-1)</f>
        <v>photography</v>
      </c>
      <c r="R2994" t="str">
        <f>RIGHT(O2994,LEN(O2994)-SEARCH("/",O2994,1))</f>
        <v>photobooks</v>
      </c>
      <c r="S2994" s="17">
        <f>(((K2994/60)/60)/24)+DATE(1970,1,1)</f>
        <v>42011.551180555558</v>
      </c>
      <c r="T2994" s="15">
        <f>(((J2994/60)/60)/24)+DATE(1970,1,1)</f>
        <v>42046.551180555558</v>
      </c>
      <c r="U2994" t="b">
        <f>AND(L2994,N2994)</f>
        <v>0</v>
      </c>
    </row>
    <row r="2995" spans="1:21" ht="20" customHeight="1" x14ac:dyDescent="0.35">
      <c r="A2995" s="13">
        <f>F2995/E2995</f>
        <v>0.38735714285714284</v>
      </c>
      <c r="B2995">
        <v>1795</v>
      </c>
      <c r="C2995" s="3" t="s">
        <v>1796</v>
      </c>
      <c r="D2995" s="3" t="s">
        <v>5905</v>
      </c>
      <c r="E2995" s="5">
        <v>28000</v>
      </c>
      <c r="F2995" s="5">
        <v>10846</v>
      </c>
      <c r="G2995" t="s">
        <v>8221</v>
      </c>
      <c r="H2995" t="s">
        <v>8236</v>
      </c>
      <c r="I2995" t="s">
        <v>8249</v>
      </c>
      <c r="J2995">
        <v>1476460800</v>
      </c>
      <c r="K2995">
        <v>1473922541</v>
      </c>
      <c r="L2995" t="b">
        <v>1</v>
      </c>
      <c r="M2995">
        <v>81</v>
      </c>
      <c r="N2995" t="b">
        <v>0</v>
      </c>
      <c r="O2995" t="s">
        <v>8285</v>
      </c>
      <c r="P2995" s="9">
        <f>IFERROR(F2995/M2995,"NULL")</f>
        <v>133.90123456790124</v>
      </c>
      <c r="Q2995" t="str">
        <f>LEFT(O2995,SEARCH("/",O2995,1)-1)</f>
        <v>photography</v>
      </c>
      <c r="R2995" t="str">
        <f>RIGHT(O2995,LEN(O2995)-SEARCH("/",O2995,1))</f>
        <v>photobooks</v>
      </c>
      <c r="S2995" s="17">
        <f>(((K2995/60)/60)/24)+DATE(1970,1,1)</f>
        <v>42628.288668981477</v>
      </c>
      <c r="T2995" s="15">
        <f>(((J2995/60)/60)/24)+DATE(1970,1,1)</f>
        <v>42657.666666666672</v>
      </c>
      <c r="U2995" t="b">
        <f>AND(L2995,N2995)</f>
        <v>0</v>
      </c>
    </row>
    <row r="2996" spans="1:21" ht="20" customHeight="1" x14ac:dyDescent="0.35">
      <c r="A2996" s="13">
        <f>F2996/E2996</f>
        <v>0.22052631578947368</v>
      </c>
      <c r="B2996">
        <v>1796</v>
      </c>
      <c r="C2996" s="3" t="s">
        <v>1797</v>
      </c>
      <c r="D2996" s="3" t="s">
        <v>5906</v>
      </c>
      <c r="E2996" s="5">
        <v>19000</v>
      </c>
      <c r="F2996" s="5">
        <v>4190</v>
      </c>
      <c r="G2996" t="s">
        <v>8221</v>
      </c>
      <c r="H2996" t="s">
        <v>8225</v>
      </c>
      <c r="I2996" t="s">
        <v>8247</v>
      </c>
      <c r="J2996">
        <v>1469356366</v>
      </c>
      <c r="K2996">
        <v>1464172366</v>
      </c>
      <c r="L2996" t="b">
        <v>1</v>
      </c>
      <c r="M2996">
        <v>86</v>
      </c>
      <c r="N2996" t="b">
        <v>0</v>
      </c>
      <c r="O2996" t="s">
        <v>8285</v>
      </c>
      <c r="P2996" s="9">
        <f>IFERROR(F2996/M2996,"NULL")</f>
        <v>48.720930232558139</v>
      </c>
      <c r="Q2996" t="str">
        <f>LEFT(O2996,SEARCH("/",O2996,1)-1)</f>
        <v>photography</v>
      </c>
      <c r="R2996" t="str">
        <f>RIGHT(O2996,LEN(O2996)-SEARCH("/",O2996,1))</f>
        <v>photobooks</v>
      </c>
      <c r="S2996" s="17">
        <f>(((K2996/60)/60)/24)+DATE(1970,1,1)</f>
        <v>42515.439421296294</v>
      </c>
      <c r="T2996" s="15">
        <f>(((J2996/60)/60)/24)+DATE(1970,1,1)</f>
        <v>42575.439421296294</v>
      </c>
      <c r="U2996" t="b">
        <f>AND(L2996,N2996)</f>
        <v>0</v>
      </c>
    </row>
    <row r="2997" spans="1:21" ht="20" customHeight="1" x14ac:dyDescent="0.35">
      <c r="A2997" s="13">
        <f>F2997/E2997</f>
        <v>0.67549999999999999</v>
      </c>
      <c r="B2997">
        <v>1797</v>
      </c>
      <c r="C2997" s="3" t="s">
        <v>1798</v>
      </c>
      <c r="D2997" s="3" t="s">
        <v>5907</v>
      </c>
      <c r="E2997" s="5">
        <v>10000</v>
      </c>
      <c r="F2997" s="5">
        <v>6755</v>
      </c>
      <c r="G2997" t="s">
        <v>8221</v>
      </c>
      <c r="H2997" t="s">
        <v>8224</v>
      </c>
      <c r="I2997" t="s">
        <v>8246</v>
      </c>
      <c r="J2997">
        <v>1481809189</v>
      </c>
      <c r="K2997">
        <v>1479217189</v>
      </c>
      <c r="L2997" t="b">
        <v>1</v>
      </c>
      <c r="M2997">
        <v>140</v>
      </c>
      <c r="N2997" t="b">
        <v>0</v>
      </c>
      <c r="O2997" t="s">
        <v>8285</v>
      </c>
      <c r="P2997" s="9">
        <f>IFERROR(F2997/M2997,"NULL")</f>
        <v>48.25</v>
      </c>
      <c r="Q2997" t="str">
        <f>LEFT(O2997,SEARCH("/",O2997,1)-1)</f>
        <v>photography</v>
      </c>
      <c r="R2997" t="str">
        <f>RIGHT(O2997,LEN(O2997)-SEARCH("/",O2997,1))</f>
        <v>photobooks</v>
      </c>
      <c r="S2997" s="17">
        <f>(((K2997/60)/60)/24)+DATE(1970,1,1)</f>
        <v>42689.56931712963</v>
      </c>
      <c r="T2997" s="15">
        <f>(((J2997/60)/60)/24)+DATE(1970,1,1)</f>
        <v>42719.56931712963</v>
      </c>
      <c r="U2997" t="b">
        <f>AND(L2997,N2997)</f>
        <v>0</v>
      </c>
    </row>
    <row r="2998" spans="1:21" ht="20" customHeight="1" x14ac:dyDescent="0.35">
      <c r="A2998" s="13">
        <f>F2998/E2998</f>
        <v>0.136375</v>
      </c>
      <c r="B2998">
        <v>1798</v>
      </c>
      <c r="C2998" s="3" t="s">
        <v>1799</v>
      </c>
      <c r="D2998" s="3" t="s">
        <v>5908</v>
      </c>
      <c r="E2998" s="5">
        <v>16000</v>
      </c>
      <c r="F2998" s="5">
        <v>2182</v>
      </c>
      <c r="G2998" t="s">
        <v>8221</v>
      </c>
      <c r="H2998" t="s">
        <v>8224</v>
      </c>
      <c r="I2998" t="s">
        <v>8246</v>
      </c>
      <c r="J2998">
        <v>1454572233</v>
      </c>
      <c r="K2998">
        <v>1449388233</v>
      </c>
      <c r="L2998" t="b">
        <v>1</v>
      </c>
      <c r="M2998">
        <v>37</v>
      </c>
      <c r="N2998" t="b">
        <v>0</v>
      </c>
      <c r="O2998" t="s">
        <v>8285</v>
      </c>
      <c r="P2998" s="9">
        <f>IFERROR(F2998/M2998,"NULL")</f>
        <v>58.972972972972975</v>
      </c>
      <c r="Q2998" t="str">
        <f>LEFT(O2998,SEARCH("/",O2998,1)-1)</f>
        <v>photography</v>
      </c>
      <c r="R2998" t="str">
        <f>RIGHT(O2998,LEN(O2998)-SEARCH("/",O2998,1))</f>
        <v>photobooks</v>
      </c>
      <c r="S2998" s="17">
        <f>(((K2998/60)/60)/24)+DATE(1970,1,1)</f>
        <v>42344.32677083333</v>
      </c>
      <c r="T2998" s="15">
        <f>(((J2998/60)/60)/24)+DATE(1970,1,1)</f>
        <v>42404.32677083333</v>
      </c>
      <c r="U2998" t="b">
        <f>AND(L2998,N2998)</f>
        <v>0</v>
      </c>
    </row>
    <row r="2999" spans="1:21" ht="20" customHeight="1" x14ac:dyDescent="0.35">
      <c r="A2999" s="13">
        <f>F2999/E2999</f>
        <v>1.7457500000000001E-2</v>
      </c>
      <c r="B2999">
        <v>1799</v>
      </c>
      <c r="C2999" s="3" t="s">
        <v>1800</v>
      </c>
      <c r="D2999" s="3" t="s">
        <v>5909</v>
      </c>
      <c r="E2999" s="5">
        <v>4000</v>
      </c>
      <c r="F2999" s="5">
        <v>69.83</v>
      </c>
      <c r="G2999" t="s">
        <v>8221</v>
      </c>
      <c r="H2999" t="s">
        <v>8225</v>
      </c>
      <c r="I2999" t="s">
        <v>8247</v>
      </c>
      <c r="J2999">
        <v>1415740408</v>
      </c>
      <c r="K2999">
        <v>1414008808</v>
      </c>
      <c r="L2999" t="b">
        <v>1</v>
      </c>
      <c r="M2999">
        <v>6</v>
      </c>
      <c r="N2999" t="b">
        <v>0</v>
      </c>
      <c r="O2999" t="s">
        <v>8285</v>
      </c>
      <c r="P2999" s="9">
        <f>IFERROR(F2999/M2999,"NULL")</f>
        <v>11.638333333333334</v>
      </c>
      <c r="Q2999" t="str">
        <f>LEFT(O2999,SEARCH("/",O2999,1)-1)</f>
        <v>photography</v>
      </c>
      <c r="R2999" t="str">
        <f>RIGHT(O2999,LEN(O2999)-SEARCH("/",O2999,1))</f>
        <v>photobooks</v>
      </c>
      <c r="S2999" s="17">
        <f>(((K2999/60)/60)/24)+DATE(1970,1,1)</f>
        <v>41934.842685185184</v>
      </c>
      <c r="T2999" s="15">
        <f>(((J2999/60)/60)/24)+DATE(1970,1,1)</f>
        <v>41954.884351851855</v>
      </c>
      <c r="U2999" t="b">
        <f>AND(L2999,N2999)</f>
        <v>0</v>
      </c>
    </row>
    <row r="3000" spans="1:21" ht="20" customHeight="1" x14ac:dyDescent="0.35">
      <c r="A3000" s="13">
        <f>F3000/E3000</f>
        <v>0.20449632511889321</v>
      </c>
      <c r="B3000">
        <v>1800</v>
      </c>
      <c r="C3000" s="3" t="s">
        <v>1801</v>
      </c>
      <c r="D3000" s="3" t="s">
        <v>5910</v>
      </c>
      <c r="E3000" s="5">
        <v>46260</v>
      </c>
      <c r="F3000" s="5">
        <v>9460</v>
      </c>
      <c r="G3000" t="s">
        <v>8221</v>
      </c>
      <c r="H3000" t="s">
        <v>8225</v>
      </c>
      <c r="I3000" t="s">
        <v>8247</v>
      </c>
      <c r="J3000">
        <v>1476109970</v>
      </c>
      <c r="K3000">
        <v>1473517970</v>
      </c>
      <c r="L3000" t="b">
        <v>1</v>
      </c>
      <c r="M3000">
        <v>113</v>
      </c>
      <c r="N3000" t="b">
        <v>0</v>
      </c>
      <c r="O3000" t="s">
        <v>8285</v>
      </c>
      <c r="P3000" s="9">
        <f>IFERROR(F3000/M3000,"NULL")</f>
        <v>83.716814159292042</v>
      </c>
      <c r="Q3000" t="str">
        <f>LEFT(O3000,SEARCH("/",O3000,1)-1)</f>
        <v>photography</v>
      </c>
      <c r="R3000" t="str">
        <f>RIGHT(O3000,LEN(O3000)-SEARCH("/",O3000,1))</f>
        <v>photobooks</v>
      </c>
      <c r="S3000" s="17">
        <f>(((K3000/60)/60)/24)+DATE(1970,1,1)</f>
        <v>42623.606134259258</v>
      </c>
      <c r="T3000" s="15">
        <f>(((J3000/60)/60)/24)+DATE(1970,1,1)</f>
        <v>42653.606134259258</v>
      </c>
      <c r="U3000" t="b">
        <f>AND(L3000,N3000)</f>
        <v>0</v>
      </c>
    </row>
    <row r="3001" spans="1:21" ht="20" customHeight="1" x14ac:dyDescent="0.35">
      <c r="A3001" s="13">
        <f>F3001/E3001</f>
        <v>0.13852941176470587</v>
      </c>
      <c r="B3001">
        <v>1801</v>
      </c>
      <c r="C3001" s="3" t="s">
        <v>1802</v>
      </c>
      <c r="D3001" s="3" t="s">
        <v>5911</v>
      </c>
      <c r="E3001" s="5">
        <v>17000</v>
      </c>
      <c r="F3001" s="5">
        <v>2355</v>
      </c>
      <c r="G3001" t="s">
        <v>8221</v>
      </c>
      <c r="H3001" t="s">
        <v>8225</v>
      </c>
      <c r="I3001" t="s">
        <v>8247</v>
      </c>
      <c r="J3001">
        <v>1450181400</v>
      </c>
      <c r="K3001">
        <v>1447429868</v>
      </c>
      <c r="L3001" t="b">
        <v>1</v>
      </c>
      <c r="M3001">
        <v>37</v>
      </c>
      <c r="N3001" t="b">
        <v>0</v>
      </c>
      <c r="O3001" t="s">
        <v>8285</v>
      </c>
      <c r="P3001" s="9">
        <f>IFERROR(F3001/M3001,"NULL")</f>
        <v>63.648648648648646</v>
      </c>
      <c r="Q3001" t="str">
        <f>LEFT(O3001,SEARCH("/",O3001,1)-1)</f>
        <v>photography</v>
      </c>
      <c r="R3001" t="str">
        <f>RIGHT(O3001,LEN(O3001)-SEARCH("/",O3001,1))</f>
        <v>photobooks</v>
      </c>
      <c r="S3001" s="17">
        <f>(((K3001/60)/60)/24)+DATE(1970,1,1)</f>
        <v>42321.660509259258</v>
      </c>
      <c r="T3001" s="15">
        <f>(((J3001/60)/60)/24)+DATE(1970,1,1)</f>
        <v>42353.506944444445</v>
      </c>
      <c r="U3001" t="b">
        <f>AND(L3001,N3001)</f>
        <v>0</v>
      </c>
    </row>
    <row r="3002" spans="1:21" ht="20" customHeight="1" x14ac:dyDescent="0.35">
      <c r="A3002" s="13">
        <f>F3002/E3002</f>
        <v>0.48485714285714288</v>
      </c>
      <c r="B3002">
        <v>1802</v>
      </c>
      <c r="C3002" s="3" t="s">
        <v>1803</v>
      </c>
      <c r="D3002" s="3" t="s">
        <v>5912</v>
      </c>
      <c r="E3002" s="5">
        <v>3500</v>
      </c>
      <c r="F3002" s="5">
        <v>1697</v>
      </c>
      <c r="G3002" t="s">
        <v>8221</v>
      </c>
      <c r="H3002" t="s">
        <v>8236</v>
      </c>
      <c r="I3002" t="s">
        <v>8249</v>
      </c>
      <c r="J3002">
        <v>1435442340</v>
      </c>
      <c r="K3002">
        <v>1433416830</v>
      </c>
      <c r="L3002" t="b">
        <v>1</v>
      </c>
      <c r="M3002">
        <v>18</v>
      </c>
      <c r="N3002" t="b">
        <v>0</v>
      </c>
      <c r="O3002" t="s">
        <v>8285</v>
      </c>
      <c r="P3002" s="9">
        <f>IFERROR(F3002/M3002,"NULL")</f>
        <v>94.277777777777771</v>
      </c>
      <c r="Q3002" t="str">
        <f>LEFT(O3002,SEARCH("/",O3002,1)-1)</f>
        <v>photography</v>
      </c>
      <c r="R3002" t="str">
        <f>RIGHT(O3002,LEN(O3002)-SEARCH("/",O3002,1))</f>
        <v>photobooks</v>
      </c>
      <c r="S3002" s="17">
        <f>(((K3002/60)/60)/24)+DATE(1970,1,1)</f>
        <v>42159.47256944445</v>
      </c>
      <c r="T3002" s="15">
        <f>(((J3002/60)/60)/24)+DATE(1970,1,1)</f>
        <v>42182.915972222225</v>
      </c>
      <c r="U3002" t="b">
        <f>AND(L3002,N3002)</f>
        <v>0</v>
      </c>
    </row>
    <row r="3003" spans="1:21" ht="20" customHeight="1" x14ac:dyDescent="0.35">
      <c r="A3003" s="13">
        <f>F3003/E3003</f>
        <v>0.308</v>
      </c>
      <c r="B3003">
        <v>1803</v>
      </c>
      <c r="C3003" s="3" t="s">
        <v>1804</v>
      </c>
      <c r="D3003" s="3" t="s">
        <v>5913</v>
      </c>
      <c r="E3003" s="5">
        <v>17500</v>
      </c>
      <c r="F3003" s="5">
        <v>5390</v>
      </c>
      <c r="G3003" t="s">
        <v>8221</v>
      </c>
      <c r="H3003" t="s">
        <v>8224</v>
      </c>
      <c r="I3003" t="s">
        <v>8246</v>
      </c>
      <c r="J3003">
        <v>1423878182</v>
      </c>
      <c r="K3003">
        <v>1421199782</v>
      </c>
      <c r="L3003" t="b">
        <v>1</v>
      </c>
      <c r="M3003">
        <v>75</v>
      </c>
      <c r="N3003" t="b">
        <v>0</v>
      </c>
      <c r="O3003" t="s">
        <v>8285</v>
      </c>
      <c r="P3003" s="9">
        <f>IFERROR(F3003/M3003,"NULL")</f>
        <v>71.86666666666666</v>
      </c>
      <c r="Q3003" t="str">
        <f>LEFT(O3003,SEARCH("/",O3003,1)-1)</f>
        <v>photography</v>
      </c>
      <c r="R3003" t="str">
        <f>RIGHT(O3003,LEN(O3003)-SEARCH("/",O3003,1))</f>
        <v>photobooks</v>
      </c>
      <c r="S3003" s="17">
        <f>(((K3003/60)/60)/24)+DATE(1970,1,1)</f>
        <v>42018.071550925932</v>
      </c>
      <c r="T3003" s="15">
        <f>(((J3003/60)/60)/24)+DATE(1970,1,1)</f>
        <v>42049.071550925932</v>
      </c>
      <c r="U3003" t="b">
        <f>AND(L3003,N3003)</f>
        <v>0</v>
      </c>
    </row>
    <row r="3004" spans="1:21" ht="20" customHeight="1" x14ac:dyDescent="0.35">
      <c r="A3004" s="13">
        <f>F3004/E3004</f>
        <v>0.35174193548387095</v>
      </c>
      <c r="B3004">
        <v>1804</v>
      </c>
      <c r="C3004" s="3" t="s">
        <v>1805</v>
      </c>
      <c r="D3004" s="3" t="s">
        <v>5914</v>
      </c>
      <c r="E3004" s="5">
        <v>15500</v>
      </c>
      <c r="F3004" s="5">
        <v>5452</v>
      </c>
      <c r="G3004" t="s">
        <v>8221</v>
      </c>
      <c r="H3004" t="s">
        <v>8224</v>
      </c>
      <c r="I3004" t="s">
        <v>8246</v>
      </c>
      <c r="J3004">
        <v>1447521404</v>
      </c>
      <c r="K3004">
        <v>1444061804</v>
      </c>
      <c r="L3004" t="b">
        <v>1</v>
      </c>
      <c r="M3004">
        <v>52</v>
      </c>
      <c r="N3004" t="b">
        <v>0</v>
      </c>
      <c r="O3004" t="s">
        <v>8285</v>
      </c>
      <c r="P3004" s="9">
        <f>IFERROR(F3004/M3004,"NULL")</f>
        <v>104.84615384615384</v>
      </c>
      <c r="Q3004" t="str">
        <f>LEFT(O3004,SEARCH("/",O3004,1)-1)</f>
        <v>photography</v>
      </c>
      <c r="R3004" t="str">
        <f>RIGHT(O3004,LEN(O3004)-SEARCH("/",O3004,1))</f>
        <v>photobooks</v>
      </c>
      <c r="S3004" s="17">
        <f>(((K3004/60)/60)/24)+DATE(1970,1,1)</f>
        <v>42282.678287037037</v>
      </c>
      <c r="T3004" s="15">
        <f>(((J3004/60)/60)/24)+DATE(1970,1,1)</f>
        <v>42322.719953703709</v>
      </c>
      <c r="U3004" t="b">
        <f>AND(L3004,N3004)</f>
        <v>0</v>
      </c>
    </row>
    <row r="3005" spans="1:21" ht="20" customHeight="1" x14ac:dyDescent="0.35">
      <c r="A3005" s="13">
        <f>F3005/E3005</f>
        <v>0.36404444444444445</v>
      </c>
      <c r="B3005">
        <v>1805</v>
      </c>
      <c r="C3005" s="3" t="s">
        <v>1806</v>
      </c>
      <c r="D3005" s="3" t="s">
        <v>5915</v>
      </c>
      <c r="E3005" s="5">
        <v>22500</v>
      </c>
      <c r="F3005" s="5">
        <v>8191</v>
      </c>
      <c r="G3005" t="s">
        <v>8221</v>
      </c>
      <c r="H3005" t="s">
        <v>8236</v>
      </c>
      <c r="I3005" t="s">
        <v>8249</v>
      </c>
      <c r="J3005">
        <v>1443808800</v>
      </c>
      <c r="K3005">
        <v>1441048658</v>
      </c>
      <c r="L3005" t="b">
        <v>1</v>
      </c>
      <c r="M3005">
        <v>122</v>
      </c>
      <c r="N3005" t="b">
        <v>0</v>
      </c>
      <c r="O3005" t="s">
        <v>8285</v>
      </c>
      <c r="P3005" s="9">
        <f>IFERROR(F3005/M3005,"NULL")</f>
        <v>67.139344262295083</v>
      </c>
      <c r="Q3005" t="str">
        <f>LEFT(O3005,SEARCH("/",O3005,1)-1)</f>
        <v>photography</v>
      </c>
      <c r="R3005" t="str">
        <f>RIGHT(O3005,LEN(O3005)-SEARCH("/",O3005,1))</f>
        <v>photobooks</v>
      </c>
      <c r="S3005" s="17">
        <f>(((K3005/60)/60)/24)+DATE(1970,1,1)</f>
        <v>42247.803912037038</v>
      </c>
      <c r="T3005" s="15">
        <f>(((J3005/60)/60)/24)+DATE(1970,1,1)</f>
        <v>42279.75</v>
      </c>
      <c r="U3005" t="b">
        <f>AND(L3005,N3005)</f>
        <v>0</v>
      </c>
    </row>
    <row r="3006" spans="1:21" ht="20" customHeight="1" x14ac:dyDescent="0.35">
      <c r="A3006" s="13">
        <f>F3006/E3006</f>
        <v>2.955E-2</v>
      </c>
      <c r="B3006">
        <v>1806</v>
      </c>
      <c r="C3006" s="3" t="s">
        <v>1807</v>
      </c>
      <c r="D3006" s="3" t="s">
        <v>5916</v>
      </c>
      <c r="E3006" s="5">
        <v>20000</v>
      </c>
      <c r="F3006" s="5">
        <v>591</v>
      </c>
      <c r="G3006" t="s">
        <v>8221</v>
      </c>
      <c r="H3006" t="s">
        <v>8225</v>
      </c>
      <c r="I3006" t="s">
        <v>8247</v>
      </c>
      <c r="J3006">
        <v>1412090349</v>
      </c>
      <c r="K3006">
        <v>1409066349</v>
      </c>
      <c r="L3006" t="b">
        <v>1</v>
      </c>
      <c r="M3006">
        <v>8</v>
      </c>
      <c r="N3006" t="b">
        <v>0</v>
      </c>
      <c r="O3006" t="s">
        <v>8285</v>
      </c>
      <c r="P3006" s="9">
        <f>IFERROR(F3006/M3006,"NULL")</f>
        <v>73.875</v>
      </c>
      <c r="Q3006" t="str">
        <f>LEFT(O3006,SEARCH("/",O3006,1)-1)</f>
        <v>photography</v>
      </c>
      <c r="R3006" t="str">
        <f>RIGHT(O3006,LEN(O3006)-SEARCH("/",O3006,1))</f>
        <v>photobooks</v>
      </c>
      <c r="S3006" s="17">
        <f>(((K3006/60)/60)/24)+DATE(1970,1,1)</f>
        <v>41877.638298611113</v>
      </c>
      <c r="T3006" s="15">
        <f>(((J3006/60)/60)/24)+DATE(1970,1,1)</f>
        <v>41912.638298611113</v>
      </c>
      <c r="U3006" t="b">
        <f>AND(L3006,N3006)</f>
        <v>0</v>
      </c>
    </row>
    <row r="3007" spans="1:21" ht="20" customHeight="1" x14ac:dyDescent="0.35">
      <c r="A3007" s="13">
        <f>F3007/E3007</f>
        <v>0.1106</v>
      </c>
      <c r="B3007">
        <v>1807</v>
      </c>
      <c r="C3007" s="3" t="s">
        <v>1808</v>
      </c>
      <c r="D3007" s="3" t="s">
        <v>5917</v>
      </c>
      <c r="E3007" s="5">
        <v>5000</v>
      </c>
      <c r="F3007" s="5">
        <v>553</v>
      </c>
      <c r="G3007" t="s">
        <v>8221</v>
      </c>
      <c r="H3007" t="s">
        <v>8224</v>
      </c>
      <c r="I3007" t="s">
        <v>8246</v>
      </c>
      <c r="J3007">
        <v>1411868313</v>
      </c>
      <c r="K3007">
        <v>1409276313</v>
      </c>
      <c r="L3007" t="b">
        <v>1</v>
      </c>
      <c r="M3007">
        <v>8</v>
      </c>
      <c r="N3007" t="b">
        <v>0</v>
      </c>
      <c r="O3007" t="s">
        <v>8285</v>
      </c>
      <c r="P3007" s="9">
        <f>IFERROR(F3007/M3007,"NULL")</f>
        <v>69.125</v>
      </c>
      <c r="Q3007" t="str">
        <f>LEFT(O3007,SEARCH("/",O3007,1)-1)</f>
        <v>photography</v>
      </c>
      <c r="R3007" t="str">
        <f>RIGHT(O3007,LEN(O3007)-SEARCH("/",O3007,1))</f>
        <v>photobooks</v>
      </c>
      <c r="S3007" s="17">
        <f>(((K3007/60)/60)/24)+DATE(1970,1,1)</f>
        <v>41880.068437499998</v>
      </c>
      <c r="T3007" s="15">
        <f>(((J3007/60)/60)/24)+DATE(1970,1,1)</f>
        <v>41910.068437499998</v>
      </c>
      <c r="U3007" t="b">
        <f>AND(L3007,N3007)</f>
        <v>0</v>
      </c>
    </row>
    <row r="3008" spans="1:21" ht="20" customHeight="1" x14ac:dyDescent="0.35">
      <c r="A3008" s="13">
        <f>F3008/E3008</f>
        <v>0.41407142857142859</v>
      </c>
      <c r="B3008">
        <v>1808</v>
      </c>
      <c r="C3008" s="3" t="s">
        <v>1809</v>
      </c>
      <c r="D3008" s="3" t="s">
        <v>5918</v>
      </c>
      <c r="E3008" s="5">
        <v>28000</v>
      </c>
      <c r="F3008" s="5">
        <v>11594</v>
      </c>
      <c r="G3008" t="s">
        <v>8221</v>
      </c>
      <c r="H3008" t="s">
        <v>8224</v>
      </c>
      <c r="I3008" t="s">
        <v>8246</v>
      </c>
      <c r="J3008">
        <v>1486830030</v>
      </c>
      <c r="K3008">
        <v>1483806030</v>
      </c>
      <c r="L3008" t="b">
        <v>1</v>
      </c>
      <c r="M3008">
        <v>96</v>
      </c>
      <c r="N3008" t="b">
        <v>0</v>
      </c>
      <c r="O3008" t="s">
        <v>8285</v>
      </c>
      <c r="P3008" s="9">
        <f>IFERROR(F3008/M3008,"NULL")</f>
        <v>120.77083333333333</v>
      </c>
      <c r="Q3008" t="str">
        <f>LEFT(O3008,SEARCH("/",O3008,1)-1)</f>
        <v>photography</v>
      </c>
      <c r="R3008" t="str">
        <f>RIGHT(O3008,LEN(O3008)-SEARCH("/",O3008,1))</f>
        <v>photobooks</v>
      </c>
      <c r="S3008" s="17">
        <f>(((K3008/60)/60)/24)+DATE(1970,1,1)</f>
        <v>42742.680902777778</v>
      </c>
      <c r="T3008" s="15">
        <f>(((J3008/60)/60)/24)+DATE(1970,1,1)</f>
        <v>42777.680902777778</v>
      </c>
      <c r="U3008" t="b">
        <f>AND(L3008,N3008)</f>
        <v>0</v>
      </c>
    </row>
    <row r="3009" spans="1:21" ht="20" customHeight="1" x14ac:dyDescent="0.35">
      <c r="A3009" s="13">
        <f>F3009/E3009</f>
        <v>0.10857142857142857</v>
      </c>
      <c r="B3009">
        <v>1809</v>
      </c>
      <c r="C3009" s="3" t="s">
        <v>1810</v>
      </c>
      <c r="D3009" s="3" t="s">
        <v>5919</v>
      </c>
      <c r="E3009" s="5">
        <v>3500</v>
      </c>
      <c r="F3009" s="5">
        <v>380</v>
      </c>
      <c r="G3009" t="s">
        <v>8221</v>
      </c>
      <c r="H3009" t="s">
        <v>8229</v>
      </c>
      <c r="I3009" t="s">
        <v>8251</v>
      </c>
      <c r="J3009">
        <v>1425246439</v>
      </c>
      <c r="K3009">
        <v>1422222439</v>
      </c>
      <c r="L3009" t="b">
        <v>1</v>
      </c>
      <c r="M3009">
        <v>9</v>
      </c>
      <c r="N3009" t="b">
        <v>0</v>
      </c>
      <c r="O3009" t="s">
        <v>8285</v>
      </c>
      <c r="P3009" s="9">
        <f>IFERROR(F3009/M3009,"NULL")</f>
        <v>42.222222222222221</v>
      </c>
      <c r="Q3009" t="str">
        <f>LEFT(O3009,SEARCH("/",O3009,1)-1)</f>
        <v>photography</v>
      </c>
      <c r="R3009" t="str">
        <f>RIGHT(O3009,LEN(O3009)-SEARCH("/",O3009,1))</f>
        <v>photobooks</v>
      </c>
      <c r="S3009" s="17">
        <f>(((K3009/60)/60)/24)+DATE(1970,1,1)</f>
        <v>42029.907858796301</v>
      </c>
      <c r="T3009" s="15">
        <f>(((J3009/60)/60)/24)+DATE(1970,1,1)</f>
        <v>42064.907858796301</v>
      </c>
      <c r="U3009" t="b">
        <f>AND(L3009,N3009)</f>
        <v>0</v>
      </c>
    </row>
    <row r="3010" spans="1:21" ht="20" customHeight="1" x14ac:dyDescent="0.35">
      <c r="A3010" s="13">
        <f>F3010/E3010</f>
        <v>3.3333333333333333E-2</v>
      </c>
      <c r="B3010">
        <v>1810</v>
      </c>
      <c r="C3010" s="3" t="s">
        <v>1811</v>
      </c>
      <c r="D3010" s="3" t="s">
        <v>5920</v>
      </c>
      <c r="E3010" s="5">
        <v>450</v>
      </c>
      <c r="F3010" s="5">
        <v>15</v>
      </c>
      <c r="G3010" t="s">
        <v>8221</v>
      </c>
      <c r="H3010" t="s">
        <v>8224</v>
      </c>
      <c r="I3010" t="s">
        <v>8246</v>
      </c>
      <c r="J3010">
        <v>1408657826</v>
      </c>
      <c r="K3010">
        <v>1407621026</v>
      </c>
      <c r="L3010" t="b">
        <v>0</v>
      </c>
      <c r="M3010">
        <v>2</v>
      </c>
      <c r="N3010" t="b">
        <v>0</v>
      </c>
      <c r="O3010" t="s">
        <v>8285</v>
      </c>
      <c r="P3010" s="9">
        <f>IFERROR(F3010/M3010,"NULL")</f>
        <v>7.5</v>
      </c>
      <c r="Q3010" t="str">
        <f>LEFT(O3010,SEARCH("/",O3010,1)-1)</f>
        <v>photography</v>
      </c>
      <c r="R3010" t="str">
        <f>RIGHT(O3010,LEN(O3010)-SEARCH("/",O3010,1))</f>
        <v>photobooks</v>
      </c>
      <c r="S3010" s="17">
        <f>(((K3010/60)/60)/24)+DATE(1970,1,1)</f>
        <v>41860.91002314815</v>
      </c>
      <c r="T3010" s="15">
        <f>(((J3010/60)/60)/24)+DATE(1970,1,1)</f>
        <v>41872.91002314815</v>
      </c>
      <c r="U3010" t="b">
        <f>AND(L3010,N3010)</f>
        <v>0</v>
      </c>
    </row>
    <row r="3011" spans="1:21" ht="20" customHeight="1" x14ac:dyDescent="0.35">
      <c r="A3011" s="13">
        <f>F3011/E3011</f>
        <v>7.407407407407407E-4</v>
      </c>
      <c r="B3011">
        <v>1811</v>
      </c>
      <c r="C3011" s="3" t="s">
        <v>1812</v>
      </c>
      <c r="D3011" s="3" t="s">
        <v>5921</v>
      </c>
      <c r="E3011" s="5">
        <v>54000</v>
      </c>
      <c r="F3011" s="5">
        <v>40</v>
      </c>
      <c r="G3011" t="s">
        <v>8221</v>
      </c>
      <c r="H3011" t="s">
        <v>8224</v>
      </c>
      <c r="I3011" t="s">
        <v>8246</v>
      </c>
      <c r="J3011">
        <v>1414123200</v>
      </c>
      <c r="K3011">
        <v>1408962270</v>
      </c>
      <c r="L3011" t="b">
        <v>0</v>
      </c>
      <c r="M3011">
        <v>26</v>
      </c>
      <c r="N3011" t="b">
        <v>0</v>
      </c>
      <c r="O3011" t="s">
        <v>8285</v>
      </c>
      <c r="P3011" s="9">
        <f>IFERROR(F3011/M3011,"NULL")</f>
        <v>1.5384615384615385</v>
      </c>
      <c r="Q3011" t="str">
        <f>LEFT(O3011,SEARCH("/",O3011,1)-1)</f>
        <v>photography</v>
      </c>
      <c r="R3011" t="str">
        <f>RIGHT(O3011,LEN(O3011)-SEARCH("/",O3011,1))</f>
        <v>photobooks</v>
      </c>
      <c r="S3011" s="17">
        <f>(((K3011/60)/60)/24)+DATE(1970,1,1)</f>
        <v>41876.433680555558</v>
      </c>
      <c r="T3011" s="15">
        <f>(((J3011/60)/60)/24)+DATE(1970,1,1)</f>
        <v>41936.166666666664</v>
      </c>
      <c r="U3011" t="b">
        <f>AND(L3011,N3011)</f>
        <v>0</v>
      </c>
    </row>
    <row r="3012" spans="1:21" ht="20" customHeight="1" x14ac:dyDescent="0.35">
      <c r="A3012" s="13">
        <f>F3012/E3012</f>
        <v>0.13307692307692306</v>
      </c>
      <c r="B3012">
        <v>1812</v>
      </c>
      <c r="C3012" s="3" t="s">
        <v>1813</v>
      </c>
      <c r="D3012" s="3" t="s">
        <v>5922</v>
      </c>
      <c r="E3012" s="5">
        <v>6500</v>
      </c>
      <c r="F3012" s="5">
        <v>865</v>
      </c>
      <c r="G3012" t="s">
        <v>8221</v>
      </c>
      <c r="H3012" t="s">
        <v>8225</v>
      </c>
      <c r="I3012" t="s">
        <v>8247</v>
      </c>
      <c r="J3012">
        <v>1467531536</v>
      </c>
      <c r="K3012">
        <v>1464939536</v>
      </c>
      <c r="L3012" t="b">
        <v>0</v>
      </c>
      <c r="M3012">
        <v>23</v>
      </c>
      <c r="N3012" t="b">
        <v>0</v>
      </c>
      <c r="O3012" t="s">
        <v>8285</v>
      </c>
      <c r="P3012" s="9">
        <f>IFERROR(F3012/M3012,"NULL")</f>
        <v>37.608695652173914</v>
      </c>
      <c r="Q3012" t="str">
        <f>LEFT(O3012,SEARCH("/",O3012,1)-1)</f>
        <v>photography</v>
      </c>
      <c r="R3012" t="str">
        <f>RIGHT(O3012,LEN(O3012)-SEARCH("/",O3012,1))</f>
        <v>photobooks</v>
      </c>
      <c r="S3012" s="17">
        <f>(((K3012/60)/60)/24)+DATE(1970,1,1)</f>
        <v>42524.318703703699</v>
      </c>
      <c r="T3012" s="15">
        <f>(((J3012/60)/60)/24)+DATE(1970,1,1)</f>
        <v>42554.318703703699</v>
      </c>
      <c r="U3012" t="b">
        <f>AND(L3012,N3012)</f>
        <v>0</v>
      </c>
    </row>
    <row r="3013" spans="1:21" ht="20" customHeight="1" x14ac:dyDescent="0.35">
      <c r="A3013" s="13">
        <f>F3013/E3013</f>
        <v>0</v>
      </c>
      <c r="B3013">
        <v>1813</v>
      </c>
      <c r="C3013" s="3" t="s">
        <v>1814</v>
      </c>
      <c r="D3013" s="3" t="s">
        <v>5923</v>
      </c>
      <c r="E3013" s="5">
        <v>8750</v>
      </c>
      <c r="F3013" s="5">
        <v>0</v>
      </c>
      <c r="G3013" t="s">
        <v>8221</v>
      </c>
      <c r="H3013" t="s">
        <v>8225</v>
      </c>
      <c r="I3013" t="s">
        <v>8247</v>
      </c>
      <c r="J3013">
        <v>1407532812</v>
      </c>
      <c r="K3013">
        <v>1404940812</v>
      </c>
      <c r="L3013" t="b">
        <v>0</v>
      </c>
      <c r="M3013">
        <v>0</v>
      </c>
      <c r="N3013" t="b">
        <v>0</v>
      </c>
      <c r="O3013" t="s">
        <v>8285</v>
      </c>
      <c r="P3013" s="9" t="str">
        <f>IFERROR(F3013/M3013,"NULL")</f>
        <v>NULL</v>
      </c>
      <c r="Q3013" t="str">
        <f>LEFT(O3013,SEARCH("/",O3013,1)-1)</f>
        <v>photography</v>
      </c>
      <c r="R3013" t="str">
        <f>RIGHT(O3013,LEN(O3013)-SEARCH("/",O3013,1))</f>
        <v>photobooks</v>
      </c>
      <c r="S3013" s="17">
        <f>(((K3013/60)/60)/24)+DATE(1970,1,1)</f>
        <v>41829.889027777775</v>
      </c>
      <c r="T3013" s="15">
        <f>(((J3013/60)/60)/24)+DATE(1970,1,1)</f>
        <v>41859.889027777775</v>
      </c>
      <c r="U3013" t="b">
        <f>AND(L3013,N3013)</f>
        <v>0</v>
      </c>
    </row>
    <row r="3014" spans="1:21" ht="20" customHeight="1" x14ac:dyDescent="0.35">
      <c r="A3014" s="13">
        <f>F3014/E3014</f>
        <v>0.49183333333333334</v>
      </c>
      <c r="B3014">
        <v>1814</v>
      </c>
      <c r="C3014" s="3" t="s">
        <v>1815</v>
      </c>
      <c r="D3014" s="3" t="s">
        <v>5924</v>
      </c>
      <c r="E3014" s="5">
        <v>12000</v>
      </c>
      <c r="F3014" s="5">
        <v>5902</v>
      </c>
      <c r="G3014" t="s">
        <v>8221</v>
      </c>
      <c r="H3014" t="s">
        <v>8225</v>
      </c>
      <c r="I3014" t="s">
        <v>8247</v>
      </c>
      <c r="J3014">
        <v>1425108736</v>
      </c>
      <c r="K3014">
        <v>1422516736</v>
      </c>
      <c r="L3014" t="b">
        <v>0</v>
      </c>
      <c r="M3014">
        <v>140</v>
      </c>
      <c r="N3014" t="b">
        <v>0</v>
      </c>
      <c r="O3014" t="s">
        <v>8285</v>
      </c>
      <c r="P3014" s="9">
        <f>IFERROR(F3014/M3014,"NULL")</f>
        <v>42.157142857142858</v>
      </c>
      <c r="Q3014" t="str">
        <f>LEFT(O3014,SEARCH("/",O3014,1)-1)</f>
        <v>photography</v>
      </c>
      <c r="R3014" t="str">
        <f>RIGHT(O3014,LEN(O3014)-SEARCH("/",O3014,1))</f>
        <v>photobooks</v>
      </c>
      <c r="S3014" s="17">
        <f>(((K3014/60)/60)/24)+DATE(1970,1,1)</f>
        <v>42033.314074074078</v>
      </c>
      <c r="T3014" s="15">
        <f>(((J3014/60)/60)/24)+DATE(1970,1,1)</f>
        <v>42063.314074074078</v>
      </c>
      <c r="U3014" t="b">
        <f>AND(L3014,N3014)</f>
        <v>0</v>
      </c>
    </row>
    <row r="3015" spans="1:21" ht="20" customHeight="1" x14ac:dyDescent="0.35">
      <c r="A3015" s="13">
        <f>F3015/E3015</f>
        <v>0</v>
      </c>
      <c r="B3015">
        <v>1815</v>
      </c>
      <c r="C3015" s="3" t="s">
        <v>1816</v>
      </c>
      <c r="D3015" s="3" t="s">
        <v>5925</v>
      </c>
      <c r="E3015" s="5">
        <v>3000</v>
      </c>
      <c r="F3015" s="5">
        <v>0</v>
      </c>
      <c r="G3015" t="s">
        <v>8221</v>
      </c>
      <c r="H3015" t="s">
        <v>8224</v>
      </c>
      <c r="I3015" t="s">
        <v>8246</v>
      </c>
      <c r="J3015">
        <v>1435787137</v>
      </c>
      <c r="K3015">
        <v>1434577537</v>
      </c>
      <c r="L3015" t="b">
        <v>0</v>
      </c>
      <c r="M3015">
        <v>0</v>
      </c>
      <c r="N3015" t="b">
        <v>0</v>
      </c>
      <c r="O3015" t="s">
        <v>8285</v>
      </c>
      <c r="P3015" s="9" t="str">
        <f>IFERROR(F3015/M3015,"NULL")</f>
        <v>NULL</v>
      </c>
      <c r="Q3015" t="str">
        <f>LEFT(O3015,SEARCH("/",O3015,1)-1)</f>
        <v>photography</v>
      </c>
      <c r="R3015" t="str">
        <f>RIGHT(O3015,LEN(O3015)-SEARCH("/",O3015,1))</f>
        <v>photobooks</v>
      </c>
      <c r="S3015" s="17">
        <f>(((K3015/60)/60)/24)+DATE(1970,1,1)</f>
        <v>42172.906678240746</v>
      </c>
      <c r="T3015" s="15">
        <f>(((J3015/60)/60)/24)+DATE(1970,1,1)</f>
        <v>42186.906678240746</v>
      </c>
      <c r="U3015" t="b">
        <f>AND(L3015,N3015)</f>
        <v>0</v>
      </c>
    </row>
    <row r="3016" spans="1:21" ht="20" customHeight="1" x14ac:dyDescent="0.35">
      <c r="A3016" s="13">
        <f>F3016/E3016</f>
        <v>2.036E-2</v>
      </c>
      <c r="B3016">
        <v>1816</v>
      </c>
      <c r="C3016" s="3" t="s">
        <v>1817</v>
      </c>
      <c r="D3016" s="3" t="s">
        <v>5926</v>
      </c>
      <c r="E3016" s="5">
        <v>25000</v>
      </c>
      <c r="F3016" s="5">
        <v>509</v>
      </c>
      <c r="G3016" t="s">
        <v>8221</v>
      </c>
      <c r="H3016" t="s">
        <v>8240</v>
      </c>
      <c r="I3016" t="s">
        <v>8257</v>
      </c>
      <c r="J3016">
        <v>1469473200</v>
      </c>
      <c r="K3016">
        <v>1467061303</v>
      </c>
      <c r="L3016" t="b">
        <v>0</v>
      </c>
      <c r="M3016">
        <v>6</v>
      </c>
      <c r="N3016" t="b">
        <v>0</v>
      </c>
      <c r="O3016" t="s">
        <v>8285</v>
      </c>
      <c r="P3016" s="9">
        <f>IFERROR(F3016/M3016,"NULL")</f>
        <v>84.833333333333329</v>
      </c>
      <c r="Q3016" t="str">
        <f>LEFT(O3016,SEARCH("/",O3016,1)-1)</f>
        <v>photography</v>
      </c>
      <c r="R3016" t="str">
        <f>RIGHT(O3016,LEN(O3016)-SEARCH("/",O3016,1))</f>
        <v>photobooks</v>
      </c>
      <c r="S3016" s="17">
        <f>(((K3016/60)/60)/24)+DATE(1970,1,1)</f>
        <v>42548.876192129625</v>
      </c>
      <c r="T3016" s="15">
        <f>(((J3016/60)/60)/24)+DATE(1970,1,1)</f>
        <v>42576.791666666672</v>
      </c>
      <c r="U3016" t="b">
        <f>AND(L3016,N3016)</f>
        <v>0</v>
      </c>
    </row>
    <row r="3017" spans="1:21" ht="20" customHeight="1" x14ac:dyDescent="0.35">
      <c r="A3017" s="13">
        <f>F3017/E3017</f>
        <v>0.52327777777777773</v>
      </c>
      <c r="B3017">
        <v>1817</v>
      </c>
      <c r="C3017" s="3" t="s">
        <v>1818</v>
      </c>
      <c r="D3017" s="3" t="s">
        <v>5927</v>
      </c>
      <c r="E3017" s="5">
        <v>18000</v>
      </c>
      <c r="F3017" s="5">
        <v>9419</v>
      </c>
      <c r="G3017" t="s">
        <v>8221</v>
      </c>
      <c r="H3017" t="s">
        <v>8224</v>
      </c>
      <c r="I3017" t="s">
        <v>8246</v>
      </c>
      <c r="J3017">
        <v>1485759540</v>
      </c>
      <c r="K3017">
        <v>1480607607</v>
      </c>
      <c r="L3017" t="b">
        <v>0</v>
      </c>
      <c r="M3017">
        <v>100</v>
      </c>
      <c r="N3017" t="b">
        <v>0</v>
      </c>
      <c r="O3017" t="s">
        <v>8285</v>
      </c>
      <c r="P3017" s="9">
        <f>IFERROR(F3017/M3017,"NULL")</f>
        <v>94.19</v>
      </c>
      <c r="Q3017" t="str">
        <f>LEFT(O3017,SEARCH("/",O3017,1)-1)</f>
        <v>photography</v>
      </c>
      <c r="R3017" t="str">
        <f>RIGHT(O3017,LEN(O3017)-SEARCH("/",O3017,1))</f>
        <v>photobooks</v>
      </c>
      <c r="S3017" s="17">
        <f>(((K3017/60)/60)/24)+DATE(1970,1,1)</f>
        <v>42705.662118055552</v>
      </c>
      <c r="T3017" s="15">
        <f>(((J3017/60)/60)/24)+DATE(1970,1,1)</f>
        <v>42765.290972222225</v>
      </c>
      <c r="U3017" t="b">
        <f>AND(L3017,N3017)</f>
        <v>0</v>
      </c>
    </row>
    <row r="3018" spans="1:21" ht="20" customHeight="1" x14ac:dyDescent="0.35">
      <c r="A3018" s="13">
        <f>F3018/E3018</f>
        <v>0</v>
      </c>
      <c r="B3018">
        <v>1818</v>
      </c>
      <c r="C3018" s="3" t="s">
        <v>1819</v>
      </c>
      <c r="D3018" s="3" t="s">
        <v>5928</v>
      </c>
      <c r="E3018" s="5">
        <v>15000</v>
      </c>
      <c r="F3018" s="5">
        <v>0</v>
      </c>
      <c r="G3018" t="s">
        <v>8221</v>
      </c>
      <c r="H3018" t="s">
        <v>8224</v>
      </c>
      <c r="I3018" t="s">
        <v>8246</v>
      </c>
      <c r="J3018">
        <v>1428035850</v>
      </c>
      <c r="K3018">
        <v>1425447450</v>
      </c>
      <c r="L3018" t="b">
        <v>0</v>
      </c>
      <c r="M3018">
        <v>0</v>
      </c>
      <c r="N3018" t="b">
        <v>0</v>
      </c>
      <c r="O3018" t="s">
        <v>8285</v>
      </c>
      <c r="P3018" s="9" t="str">
        <f>IFERROR(F3018/M3018,"NULL")</f>
        <v>NULL</v>
      </c>
      <c r="Q3018" t="str">
        <f>LEFT(O3018,SEARCH("/",O3018,1)-1)</f>
        <v>photography</v>
      </c>
      <c r="R3018" t="str">
        <f>RIGHT(O3018,LEN(O3018)-SEARCH("/",O3018,1))</f>
        <v>photobooks</v>
      </c>
      <c r="S3018" s="17">
        <f>(((K3018/60)/60)/24)+DATE(1970,1,1)</f>
        <v>42067.234375</v>
      </c>
      <c r="T3018" s="15">
        <f>(((J3018/60)/60)/24)+DATE(1970,1,1)</f>
        <v>42097.192708333328</v>
      </c>
      <c r="U3018" t="b">
        <f>AND(L3018,N3018)</f>
        <v>0</v>
      </c>
    </row>
    <row r="3019" spans="1:21" ht="20" customHeight="1" x14ac:dyDescent="0.35">
      <c r="A3019" s="13">
        <f>F3019/E3019</f>
        <v>2.0833333333333332E-2</v>
      </c>
      <c r="B3019">
        <v>1819</v>
      </c>
      <c r="C3019" s="3" t="s">
        <v>1820</v>
      </c>
      <c r="D3019" s="3" t="s">
        <v>5929</v>
      </c>
      <c r="E3019" s="5">
        <v>1200</v>
      </c>
      <c r="F3019" s="5">
        <v>25</v>
      </c>
      <c r="G3019" t="s">
        <v>8221</v>
      </c>
      <c r="H3019" t="s">
        <v>8224</v>
      </c>
      <c r="I3019" t="s">
        <v>8246</v>
      </c>
      <c r="J3019">
        <v>1406743396</v>
      </c>
      <c r="K3019">
        <v>1404151396</v>
      </c>
      <c r="L3019" t="b">
        <v>0</v>
      </c>
      <c r="M3019">
        <v>4</v>
      </c>
      <c r="N3019" t="b">
        <v>0</v>
      </c>
      <c r="O3019" t="s">
        <v>8285</v>
      </c>
      <c r="P3019" s="9">
        <f>IFERROR(F3019/M3019,"NULL")</f>
        <v>6.25</v>
      </c>
      <c r="Q3019" t="str">
        <f>LEFT(O3019,SEARCH("/",O3019,1)-1)</f>
        <v>photography</v>
      </c>
      <c r="R3019" t="str">
        <f>RIGHT(O3019,LEN(O3019)-SEARCH("/",O3019,1))</f>
        <v>photobooks</v>
      </c>
      <c r="S3019" s="17">
        <f>(((K3019/60)/60)/24)+DATE(1970,1,1)</f>
        <v>41820.752268518518</v>
      </c>
      <c r="T3019" s="15">
        <f>(((J3019/60)/60)/24)+DATE(1970,1,1)</f>
        <v>41850.752268518518</v>
      </c>
      <c r="U3019" t="b">
        <f>AND(L3019,N3019)</f>
        <v>0</v>
      </c>
    </row>
    <row r="3020" spans="1:21" ht="20" customHeight="1" x14ac:dyDescent="0.35">
      <c r="A3020" s="13">
        <f>F3020/E3020</f>
        <v>6.565384615384616E-2</v>
      </c>
      <c r="B3020">
        <v>1820</v>
      </c>
      <c r="C3020" s="3" t="s">
        <v>1821</v>
      </c>
      <c r="D3020" s="3" t="s">
        <v>5930</v>
      </c>
      <c r="E3020" s="5">
        <v>26000</v>
      </c>
      <c r="F3020" s="5">
        <v>1707</v>
      </c>
      <c r="G3020" t="s">
        <v>8221</v>
      </c>
      <c r="H3020" t="s">
        <v>8224</v>
      </c>
      <c r="I3020" t="s">
        <v>8246</v>
      </c>
      <c r="J3020">
        <v>1427850090</v>
      </c>
      <c r="K3020">
        <v>1425261690</v>
      </c>
      <c r="L3020" t="b">
        <v>0</v>
      </c>
      <c r="M3020">
        <v>8</v>
      </c>
      <c r="N3020" t="b">
        <v>0</v>
      </c>
      <c r="O3020" t="s">
        <v>8285</v>
      </c>
      <c r="P3020" s="9">
        <f>IFERROR(F3020/M3020,"NULL")</f>
        <v>213.375</v>
      </c>
      <c r="Q3020" t="str">
        <f>LEFT(O3020,SEARCH("/",O3020,1)-1)</f>
        <v>photography</v>
      </c>
      <c r="R3020" t="str">
        <f>RIGHT(O3020,LEN(O3020)-SEARCH("/",O3020,1))</f>
        <v>photobooks</v>
      </c>
      <c r="S3020" s="17">
        <f>(((K3020/60)/60)/24)+DATE(1970,1,1)</f>
        <v>42065.084375000006</v>
      </c>
      <c r="T3020" s="15">
        <f>(((J3020/60)/60)/24)+DATE(1970,1,1)</f>
        <v>42095.042708333334</v>
      </c>
      <c r="U3020" t="b">
        <f>AND(L3020,N3020)</f>
        <v>0</v>
      </c>
    </row>
    <row r="3021" spans="1:21" ht="20" customHeight="1" x14ac:dyDescent="0.35">
      <c r="A3021" s="13">
        <f>F3021/E3021</f>
        <v>0</v>
      </c>
      <c r="B3021">
        <v>1861</v>
      </c>
      <c r="C3021" s="3" t="s">
        <v>1862</v>
      </c>
      <c r="D3021" s="3" t="s">
        <v>5971</v>
      </c>
      <c r="E3021" s="5">
        <v>250000</v>
      </c>
      <c r="F3021" s="5">
        <v>0</v>
      </c>
      <c r="G3021" t="s">
        <v>8221</v>
      </c>
      <c r="H3021" t="s">
        <v>8225</v>
      </c>
      <c r="I3021" t="s">
        <v>8247</v>
      </c>
      <c r="J3021">
        <v>1422256341</v>
      </c>
      <c r="K3021">
        <v>1419664341</v>
      </c>
      <c r="L3021" t="b">
        <v>0</v>
      </c>
      <c r="M3021">
        <v>0</v>
      </c>
      <c r="N3021" t="b">
        <v>0</v>
      </c>
      <c r="O3021" t="s">
        <v>8283</v>
      </c>
      <c r="P3021" s="9" t="str">
        <f>IFERROR(F3021/M3021,"NULL")</f>
        <v>NULL</v>
      </c>
      <c r="Q3021" t="str">
        <f>LEFT(O3021,SEARCH("/",O3021,1)-1)</f>
        <v>games</v>
      </c>
      <c r="R3021" t="str">
        <f>RIGHT(O3021,LEN(O3021)-SEARCH("/",O3021,1))</f>
        <v>mobile games</v>
      </c>
      <c r="S3021" s="17">
        <f>(((K3021/60)/60)/24)+DATE(1970,1,1)</f>
        <v>42000.300243055557</v>
      </c>
      <c r="T3021" s="15">
        <f>(((J3021/60)/60)/24)+DATE(1970,1,1)</f>
        <v>42030.300243055557</v>
      </c>
      <c r="U3021" t="b">
        <f>AND(L3021,N3021)</f>
        <v>0</v>
      </c>
    </row>
    <row r="3022" spans="1:21" ht="20" customHeight="1" x14ac:dyDescent="0.35">
      <c r="A3022" s="13">
        <f>F3022/E3022</f>
        <v>8.0833333333333326E-2</v>
      </c>
      <c r="B3022">
        <v>1862</v>
      </c>
      <c r="C3022" s="3" t="s">
        <v>1863</v>
      </c>
      <c r="D3022" s="3" t="s">
        <v>5972</v>
      </c>
      <c r="E3022" s="5">
        <v>18000</v>
      </c>
      <c r="F3022" s="5">
        <v>1455</v>
      </c>
      <c r="G3022" t="s">
        <v>8221</v>
      </c>
      <c r="H3022" t="s">
        <v>8224</v>
      </c>
      <c r="I3022" t="s">
        <v>8246</v>
      </c>
      <c r="J3022">
        <v>1488958200</v>
      </c>
      <c r="K3022">
        <v>1484912974</v>
      </c>
      <c r="L3022" t="b">
        <v>0</v>
      </c>
      <c r="M3022">
        <v>16</v>
      </c>
      <c r="N3022" t="b">
        <v>0</v>
      </c>
      <c r="O3022" t="s">
        <v>8283</v>
      </c>
      <c r="P3022" s="9">
        <f>IFERROR(F3022/M3022,"NULL")</f>
        <v>90.9375</v>
      </c>
      <c r="Q3022" t="str">
        <f>LEFT(O3022,SEARCH("/",O3022,1)-1)</f>
        <v>games</v>
      </c>
      <c r="R3022" t="str">
        <f>RIGHT(O3022,LEN(O3022)-SEARCH("/",O3022,1))</f>
        <v>mobile games</v>
      </c>
      <c r="S3022" s="17">
        <f>(((K3022/60)/60)/24)+DATE(1970,1,1)</f>
        <v>42755.492754629624</v>
      </c>
      <c r="T3022" s="15">
        <f>(((J3022/60)/60)/24)+DATE(1970,1,1)</f>
        <v>42802.3125</v>
      </c>
      <c r="U3022" t="b">
        <f>AND(L3022,N3022)</f>
        <v>0</v>
      </c>
    </row>
    <row r="3023" spans="1:21" ht="20" customHeight="1" x14ac:dyDescent="0.35">
      <c r="A3023" s="13">
        <f>F3023/E3023</f>
        <v>4.0000000000000001E-3</v>
      </c>
      <c r="B3023">
        <v>1863</v>
      </c>
      <c r="C3023" s="3" t="s">
        <v>1864</v>
      </c>
      <c r="D3023" s="3" t="s">
        <v>5973</v>
      </c>
      <c r="E3023" s="5">
        <v>2500</v>
      </c>
      <c r="F3023" s="5">
        <v>10</v>
      </c>
      <c r="G3023" t="s">
        <v>8221</v>
      </c>
      <c r="H3023" t="s">
        <v>8224</v>
      </c>
      <c r="I3023" t="s">
        <v>8246</v>
      </c>
      <c r="J3023">
        <v>1402600085</v>
      </c>
      <c r="K3023">
        <v>1400008085</v>
      </c>
      <c r="L3023" t="b">
        <v>0</v>
      </c>
      <c r="M3023">
        <v>2</v>
      </c>
      <c r="N3023" t="b">
        <v>0</v>
      </c>
      <c r="O3023" t="s">
        <v>8283</v>
      </c>
      <c r="P3023" s="9">
        <f>IFERROR(F3023/M3023,"NULL")</f>
        <v>5</v>
      </c>
      <c r="Q3023" t="str">
        <f>LEFT(O3023,SEARCH("/",O3023,1)-1)</f>
        <v>games</v>
      </c>
      <c r="R3023" t="str">
        <f>RIGHT(O3023,LEN(O3023)-SEARCH("/",O3023,1))</f>
        <v>mobile games</v>
      </c>
      <c r="S3023" s="17">
        <f>(((K3023/60)/60)/24)+DATE(1970,1,1)</f>
        <v>41772.797280092593</v>
      </c>
      <c r="T3023" s="15">
        <f>(((J3023/60)/60)/24)+DATE(1970,1,1)</f>
        <v>41802.797280092593</v>
      </c>
      <c r="U3023" t="b">
        <f>AND(L3023,N3023)</f>
        <v>0</v>
      </c>
    </row>
    <row r="3024" spans="1:21" ht="20" customHeight="1" x14ac:dyDescent="0.35">
      <c r="A3024" s="13">
        <f>F3024/E3024</f>
        <v>0.42892307692307691</v>
      </c>
      <c r="B3024">
        <v>1864</v>
      </c>
      <c r="C3024" s="3" t="s">
        <v>1865</v>
      </c>
      <c r="D3024" s="3" t="s">
        <v>5974</v>
      </c>
      <c r="E3024" s="5">
        <v>6500</v>
      </c>
      <c r="F3024" s="5">
        <v>2788</v>
      </c>
      <c r="G3024" t="s">
        <v>8221</v>
      </c>
      <c r="H3024" t="s">
        <v>8224</v>
      </c>
      <c r="I3024" t="s">
        <v>8246</v>
      </c>
      <c r="J3024">
        <v>1399223500</v>
      </c>
      <c r="K3024">
        <v>1396631500</v>
      </c>
      <c r="L3024" t="b">
        <v>0</v>
      </c>
      <c r="M3024">
        <v>48</v>
      </c>
      <c r="N3024" t="b">
        <v>0</v>
      </c>
      <c r="O3024" t="s">
        <v>8283</v>
      </c>
      <c r="P3024" s="9">
        <f>IFERROR(F3024/M3024,"NULL")</f>
        <v>58.083333333333336</v>
      </c>
      <c r="Q3024" t="str">
        <f>LEFT(O3024,SEARCH("/",O3024,1)-1)</f>
        <v>games</v>
      </c>
      <c r="R3024" t="str">
        <f>RIGHT(O3024,LEN(O3024)-SEARCH("/",O3024,1))</f>
        <v>mobile games</v>
      </c>
      <c r="S3024" s="17">
        <f>(((K3024/60)/60)/24)+DATE(1970,1,1)</f>
        <v>41733.716435185182</v>
      </c>
      <c r="T3024" s="15">
        <f>(((J3024/60)/60)/24)+DATE(1970,1,1)</f>
        <v>41763.716435185182</v>
      </c>
      <c r="U3024" t="b">
        <f>AND(L3024,N3024)</f>
        <v>0</v>
      </c>
    </row>
    <row r="3025" spans="1:21" ht="20" customHeight="1" x14ac:dyDescent="0.35">
      <c r="A3025" s="13">
        <f>F3025/E3025</f>
        <v>3.6363636363636364E-5</v>
      </c>
      <c r="B3025">
        <v>1865</v>
      </c>
      <c r="C3025" s="3" t="s">
        <v>1866</v>
      </c>
      <c r="D3025" s="3" t="s">
        <v>5975</v>
      </c>
      <c r="E3025" s="5">
        <v>110000</v>
      </c>
      <c r="F3025" s="5">
        <v>4</v>
      </c>
      <c r="G3025" t="s">
        <v>8221</v>
      </c>
      <c r="H3025" t="s">
        <v>8225</v>
      </c>
      <c r="I3025" t="s">
        <v>8247</v>
      </c>
      <c r="J3025">
        <v>1478425747</v>
      </c>
      <c r="K3025">
        <v>1475398147</v>
      </c>
      <c r="L3025" t="b">
        <v>0</v>
      </c>
      <c r="M3025">
        <v>2</v>
      </c>
      <c r="N3025" t="b">
        <v>0</v>
      </c>
      <c r="O3025" t="s">
        <v>8283</v>
      </c>
      <c r="P3025" s="9">
        <f>IFERROR(F3025/M3025,"NULL")</f>
        <v>2</v>
      </c>
      <c r="Q3025" t="str">
        <f>LEFT(O3025,SEARCH("/",O3025,1)-1)</f>
        <v>games</v>
      </c>
      <c r="R3025" t="str">
        <f>RIGHT(O3025,LEN(O3025)-SEARCH("/",O3025,1))</f>
        <v>mobile games</v>
      </c>
      <c r="S3025" s="17">
        <f>(((K3025/60)/60)/24)+DATE(1970,1,1)</f>
        <v>42645.367442129631</v>
      </c>
      <c r="T3025" s="15">
        <f>(((J3025/60)/60)/24)+DATE(1970,1,1)</f>
        <v>42680.409108796302</v>
      </c>
      <c r="U3025" t="b">
        <f>AND(L3025,N3025)</f>
        <v>0</v>
      </c>
    </row>
    <row r="3026" spans="1:21" ht="20" customHeight="1" x14ac:dyDescent="0.35">
      <c r="A3026" s="13">
        <f>F3026/E3026</f>
        <v>5.0000000000000001E-3</v>
      </c>
      <c r="B3026">
        <v>1866</v>
      </c>
      <c r="C3026" s="3" t="s">
        <v>1867</v>
      </c>
      <c r="D3026" s="3" t="s">
        <v>5976</v>
      </c>
      <c r="E3026" s="5">
        <v>25000</v>
      </c>
      <c r="F3026" s="5">
        <v>125</v>
      </c>
      <c r="G3026" t="s">
        <v>8221</v>
      </c>
      <c r="H3026" t="s">
        <v>8224</v>
      </c>
      <c r="I3026" t="s">
        <v>8246</v>
      </c>
      <c r="J3026">
        <v>1488340800</v>
      </c>
      <c r="K3026">
        <v>1483768497</v>
      </c>
      <c r="L3026" t="b">
        <v>0</v>
      </c>
      <c r="M3026">
        <v>2</v>
      </c>
      <c r="N3026" t="b">
        <v>0</v>
      </c>
      <c r="O3026" t="s">
        <v>8283</v>
      </c>
      <c r="P3026" s="9">
        <f>IFERROR(F3026/M3026,"NULL")</f>
        <v>62.5</v>
      </c>
      <c r="Q3026" t="str">
        <f>LEFT(O3026,SEARCH("/",O3026,1)-1)</f>
        <v>games</v>
      </c>
      <c r="R3026" t="str">
        <f>RIGHT(O3026,LEN(O3026)-SEARCH("/",O3026,1))</f>
        <v>mobile games</v>
      </c>
      <c r="S3026" s="17">
        <f>(((K3026/60)/60)/24)+DATE(1970,1,1)</f>
        <v>42742.246493055558</v>
      </c>
      <c r="T3026" s="15">
        <f>(((J3026/60)/60)/24)+DATE(1970,1,1)</f>
        <v>42795.166666666672</v>
      </c>
      <c r="U3026" t="b">
        <f>AND(L3026,N3026)</f>
        <v>0</v>
      </c>
    </row>
    <row r="3027" spans="1:21" ht="20" customHeight="1" x14ac:dyDescent="0.35">
      <c r="A3027" s="13">
        <f>F3027/E3027</f>
        <v>5.0000000000000001E-4</v>
      </c>
      <c r="B3027">
        <v>1867</v>
      </c>
      <c r="C3027" s="3" t="s">
        <v>1868</v>
      </c>
      <c r="D3027" s="3" t="s">
        <v>5977</v>
      </c>
      <c r="E3027" s="5">
        <v>20000</v>
      </c>
      <c r="F3027" s="5">
        <v>10</v>
      </c>
      <c r="G3027" t="s">
        <v>8221</v>
      </c>
      <c r="H3027" t="s">
        <v>8224</v>
      </c>
      <c r="I3027" t="s">
        <v>8246</v>
      </c>
      <c r="J3027">
        <v>1478383912</v>
      </c>
      <c r="K3027">
        <v>1475791912</v>
      </c>
      <c r="L3027" t="b">
        <v>0</v>
      </c>
      <c r="M3027">
        <v>1</v>
      </c>
      <c r="N3027" t="b">
        <v>0</v>
      </c>
      <c r="O3027" t="s">
        <v>8283</v>
      </c>
      <c r="P3027" s="9">
        <f>IFERROR(F3027/M3027,"NULL")</f>
        <v>10</v>
      </c>
      <c r="Q3027" t="str">
        <f>LEFT(O3027,SEARCH("/",O3027,1)-1)</f>
        <v>games</v>
      </c>
      <c r="R3027" t="str">
        <f>RIGHT(O3027,LEN(O3027)-SEARCH("/",O3027,1))</f>
        <v>mobile games</v>
      </c>
      <c r="S3027" s="17">
        <f>(((K3027/60)/60)/24)+DATE(1970,1,1)</f>
        <v>42649.924907407403</v>
      </c>
      <c r="T3027" s="15">
        <f>(((J3027/60)/60)/24)+DATE(1970,1,1)</f>
        <v>42679.924907407403</v>
      </c>
      <c r="U3027" t="b">
        <f>AND(L3027,N3027)</f>
        <v>0</v>
      </c>
    </row>
    <row r="3028" spans="1:21" ht="20" customHeight="1" x14ac:dyDescent="0.35">
      <c r="A3028" s="13">
        <f>F3028/E3028</f>
        <v>4.8680000000000001E-2</v>
      </c>
      <c r="B3028">
        <v>1868</v>
      </c>
      <c r="C3028" s="3" t="s">
        <v>1869</v>
      </c>
      <c r="D3028" s="3" t="s">
        <v>5978</v>
      </c>
      <c r="E3028" s="5">
        <v>25000</v>
      </c>
      <c r="F3028" s="5">
        <v>1217</v>
      </c>
      <c r="G3028" t="s">
        <v>8221</v>
      </c>
      <c r="H3028" t="s">
        <v>8224</v>
      </c>
      <c r="I3028" t="s">
        <v>8246</v>
      </c>
      <c r="J3028">
        <v>1450166340</v>
      </c>
      <c r="K3028">
        <v>1448044925</v>
      </c>
      <c r="L3028" t="b">
        <v>0</v>
      </c>
      <c r="M3028">
        <v>17</v>
      </c>
      <c r="N3028" t="b">
        <v>0</v>
      </c>
      <c r="O3028" t="s">
        <v>8283</v>
      </c>
      <c r="P3028" s="9">
        <f>IFERROR(F3028/M3028,"NULL")</f>
        <v>71.588235294117652</v>
      </c>
      <c r="Q3028" t="str">
        <f>LEFT(O3028,SEARCH("/",O3028,1)-1)</f>
        <v>games</v>
      </c>
      <c r="R3028" t="str">
        <f>RIGHT(O3028,LEN(O3028)-SEARCH("/",O3028,1))</f>
        <v>mobile games</v>
      </c>
      <c r="S3028" s="17">
        <f>(((K3028/60)/60)/24)+DATE(1970,1,1)</f>
        <v>42328.779224537036</v>
      </c>
      <c r="T3028" s="15">
        <f>(((J3028/60)/60)/24)+DATE(1970,1,1)</f>
        <v>42353.332638888889</v>
      </c>
      <c r="U3028" t="b">
        <f>AND(L3028,N3028)</f>
        <v>0</v>
      </c>
    </row>
    <row r="3029" spans="1:21" ht="20" customHeight="1" x14ac:dyDescent="0.35">
      <c r="A3029" s="13">
        <f>F3029/E3029</f>
        <v>0</v>
      </c>
      <c r="B3029">
        <v>1869</v>
      </c>
      <c r="C3029" s="3" t="s">
        <v>1870</v>
      </c>
      <c r="D3029" s="3" t="s">
        <v>5979</v>
      </c>
      <c r="E3029" s="5">
        <v>10000</v>
      </c>
      <c r="F3029" s="5">
        <v>0</v>
      </c>
      <c r="G3029" t="s">
        <v>8221</v>
      </c>
      <c r="H3029" t="s">
        <v>8224</v>
      </c>
      <c r="I3029" t="s">
        <v>8246</v>
      </c>
      <c r="J3029">
        <v>1483488249</v>
      </c>
      <c r="K3029">
        <v>1480896249</v>
      </c>
      <c r="L3029" t="b">
        <v>0</v>
      </c>
      <c r="M3029">
        <v>0</v>
      </c>
      <c r="N3029" t="b">
        <v>0</v>
      </c>
      <c r="O3029" t="s">
        <v>8283</v>
      </c>
      <c r="P3029" s="9" t="str">
        <f>IFERROR(F3029/M3029,"NULL")</f>
        <v>NULL</v>
      </c>
      <c r="Q3029" t="str">
        <f>LEFT(O3029,SEARCH("/",O3029,1)-1)</f>
        <v>games</v>
      </c>
      <c r="R3029" t="str">
        <f>RIGHT(O3029,LEN(O3029)-SEARCH("/",O3029,1))</f>
        <v>mobile games</v>
      </c>
      <c r="S3029" s="17">
        <f>(((K3029/60)/60)/24)+DATE(1970,1,1)</f>
        <v>42709.002881944441</v>
      </c>
      <c r="T3029" s="15">
        <f>(((J3029/60)/60)/24)+DATE(1970,1,1)</f>
        <v>42739.002881944441</v>
      </c>
      <c r="U3029" t="b">
        <f>AND(L3029,N3029)</f>
        <v>0</v>
      </c>
    </row>
    <row r="3030" spans="1:21" ht="20" customHeight="1" x14ac:dyDescent="0.35">
      <c r="A3030" s="13">
        <f>F3030/E3030</f>
        <v>0.10314285714285715</v>
      </c>
      <c r="B3030">
        <v>1870</v>
      </c>
      <c r="C3030" s="3" t="s">
        <v>1871</v>
      </c>
      <c r="D3030" s="3" t="s">
        <v>5980</v>
      </c>
      <c r="E3030" s="5">
        <v>3500</v>
      </c>
      <c r="F3030" s="5">
        <v>361</v>
      </c>
      <c r="G3030" t="s">
        <v>8221</v>
      </c>
      <c r="H3030" t="s">
        <v>8224</v>
      </c>
      <c r="I3030" t="s">
        <v>8246</v>
      </c>
      <c r="J3030">
        <v>1454213820</v>
      </c>
      <c r="K3030">
        <v>1451723535</v>
      </c>
      <c r="L3030" t="b">
        <v>0</v>
      </c>
      <c r="M3030">
        <v>11</v>
      </c>
      <c r="N3030" t="b">
        <v>0</v>
      </c>
      <c r="O3030" t="s">
        <v>8283</v>
      </c>
      <c r="P3030" s="9">
        <f>IFERROR(F3030/M3030,"NULL")</f>
        <v>32.81818181818182</v>
      </c>
      <c r="Q3030" t="str">
        <f>LEFT(O3030,SEARCH("/",O3030,1)-1)</f>
        <v>games</v>
      </c>
      <c r="R3030" t="str">
        <f>RIGHT(O3030,LEN(O3030)-SEARCH("/",O3030,1))</f>
        <v>mobile games</v>
      </c>
      <c r="S3030" s="17">
        <f>(((K3030/60)/60)/24)+DATE(1970,1,1)</f>
        <v>42371.355729166666</v>
      </c>
      <c r="T3030" s="15">
        <f>(((J3030/60)/60)/24)+DATE(1970,1,1)</f>
        <v>42400.178472222222</v>
      </c>
      <c r="U3030" t="b">
        <f>AND(L3030,N3030)</f>
        <v>0</v>
      </c>
    </row>
    <row r="3031" spans="1:21" ht="20" customHeight="1" x14ac:dyDescent="0.35">
      <c r="A3031" s="13">
        <f>F3031/E3031</f>
        <v>0.7178461538461538</v>
      </c>
      <c r="B3031">
        <v>1871</v>
      </c>
      <c r="C3031" s="3" t="s">
        <v>1872</v>
      </c>
      <c r="D3031" s="3" t="s">
        <v>5981</v>
      </c>
      <c r="E3031" s="5">
        <v>6500</v>
      </c>
      <c r="F3031" s="5">
        <v>4666</v>
      </c>
      <c r="G3031" t="s">
        <v>8221</v>
      </c>
      <c r="H3031" t="s">
        <v>8224</v>
      </c>
      <c r="I3031" t="s">
        <v>8246</v>
      </c>
      <c r="J3031">
        <v>1416512901</v>
      </c>
      <c r="K3031">
        <v>1413053301</v>
      </c>
      <c r="L3031" t="b">
        <v>0</v>
      </c>
      <c r="M3031">
        <v>95</v>
      </c>
      <c r="N3031" t="b">
        <v>0</v>
      </c>
      <c r="O3031" t="s">
        <v>8283</v>
      </c>
      <c r="P3031" s="9">
        <f>IFERROR(F3031/M3031,"NULL")</f>
        <v>49.11578947368421</v>
      </c>
      <c r="Q3031" t="str">
        <f>LEFT(O3031,SEARCH("/",O3031,1)-1)</f>
        <v>games</v>
      </c>
      <c r="R3031" t="str">
        <f>RIGHT(O3031,LEN(O3031)-SEARCH("/",O3031,1))</f>
        <v>mobile games</v>
      </c>
      <c r="S3031" s="17">
        <f>(((K3031/60)/60)/24)+DATE(1970,1,1)</f>
        <v>41923.783576388887</v>
      </c>
      <c r="T3031" s="15">
        <f>(((J3031/60)/60)/24)+DATE(1970,1,1)</f>
        <v>41963.825243055559</v>
      </c>
      <c r="U3031" t="b">
        <f>AND(L3031,N3031)</f>
        <v>0</v>
      </c>
    </row>
    <row r="3032" spans="1:21" ht="20" customHeight="1" x14ac:dyDescent="0.35">
      <c r="A3032" s="13">
        <f>F3032/E3032</f>
        <v>1.06E-2</v>
      </c>
      <c r="B3032">
        <v>1872</v>
      </c>
      <c r="C3032" s="3" t="s">
        <v>1873</v>
      </c>
      <c r="D3032" s="3" t="s">
        <v>5982</v>
      </c>
      <c r="E3032" s="5">
        <v>20000</v>
      </c>
      <c r="F3032" s="5">
        <v>212</v>
      </c>
      <c r="G3032" t="s">
        <v>8221</v>
      </c>
      <c r="H3032" t="s">
        <v>8224</v>
      </c>
      <c r="I3032" t="s">
        <v>8246</v>
      </c>
      <c r="J3032">
        <v>1435633602</v>
      </c>
      <c r="K3032">
        <v>1433041602</v>
      </c>
      <c r="L3032" t="b">
        <v>0</v>
      </c>
      <c r="M3032">
        <v>13</v>
      </c>
      <c r="N3032" t="b">
        <v>0</v>
      </c>
      <c r="O3032" t="s">
        <v>8283</v>
      </c>
      <c r="P3032" s="9">
        <f>IFERROR(F3032/M3032,"NULL")</f>
        <v>16.307692307692307</v>
      </c>
      <c r="Q3032" t="str">
        <f>LEFT(O3032,SEARCH("/",O3032,1)-1)</f>
        <v>games</v>
      </c>
      <c r="R3032" t="str">
        <f>RIGHT(O3032,LEN(O3032)-SEARCH("/",O3032,1))</f>
        <v>mobile games</v>
      </c>
      <c r="S3032" s="17">
        <f>(((K3032/60)/60)/24)+DATE(1970,1,1)</f>
        <v>42155.129652777774</v>
      </c>
      <c r="T3032" s="15">
        <f>(((J3032/60)/60)/24)+DATE(1970,1,1)</f>
        <v>42185.129652777774</v>
      </c>
      <c r="U3032" t="b">
        <f>AND(L3032,N3032)</f>
        <v>0</v>
      </c>
    </row>
    <row r="3033" spans="1:21" ht="20" customHeight="1" x14ac:dyDescent="0.35">
      <c r="A3033" s="13">
        <f>F3033/E3033</f>
        <v>4.4999999999999997E-3</v>
      </c>
      <c r="B3033">
        <v>1873</v>
      </c>
      <c r="C3033" s="3" t="s">
        <v>1874</v>
      </c>
      <c r="D3033" s="3" t="s">
        <v>5983</v>
      </c>
      <c r="E3033" s="5">
        <v>8000</v>
      </c>
      <c r="F3033" s="5">
        <v>36</v>
      </c>
      <c r="G3033" t="s">
        <v>8221</v>
      </c>
      <c r="H3033" t="s">
        <v>8229</v>
      </c>
      <c r="I3033" t="s">
        <v>8251</v>
      </c>
      <c r="J3033">
        <v>1436373900</v>
      </c>
      <c r="K3033">
        <v>1433861210</v>
      </c>
      <c r="L3033" t="b">
        <v>0</v>
      </c>
      <c r="M3033">
        <v>2</v>
      </c>
      <c r="N3033" t="b">
        <v>0</v>
      </c>
      <c r="O3033" t="s">
        <v>8283</v>
      </c>
      <c r="P3033" s="9">
        <f>IFERROR(F3033/M3033,"NULL")</f>
        <v>18</v>
      </c>
      <c r="Q3033" t="str">
        <f>LEFT(O3033,SEARCH("/",O3033,1)-1)</f>
        <v>games</v>
      </c>
      <c r="R3033" t="str">
        <f>RIGHT(O3033,LEN(O3033)-SEARCH("/",O3033,1))</f>
        <v>mobile games</v>
      </c>
      <c r="S3033" s="17">
        <f>(((K3033/60)/60)/24)+DATE(1970,1,1)</f>
        <v>42164.615856481483</v>
      </c>
      <c r="T3033" s="15">
        <f>(((J3033/60)/60)/24)+DATE(1970,1,1)</f>
        <v>42193.697916666672</v>
      </c>
      <c r="U3033" t="b">
        <f>AND(L3033,N3033)</f>
        <v>0</v>
      </c>
    </row>
    <row r="3034" spans="1:21" ht="20" customHeight="1" x14ac:dyDescent="0.35">
      <c r="A3034" s="13">
        <f>F3034/E3034</f>
        <v>1.6249999999999999E-4</v>
      </c>
      <c r="B3034">
        <v>1874</v>
      </c>
      <c r="C3034" s="3" t="s">
        <v>1875</v>
      </c>
      <c r="D3034" s="3" t="s">
        <v>5984</v>
      </c>
      <c r="E3034" s="5">
        <v>160000</v>
      </c>
      <c r="F3034" s="5">
        <v>26</v>
      </c>
      <c r="G3034" t="s">
        <v>8221</v>
      </c>
      <c r="H3034" t="s">
        <v>8224</v>
      </c>
      <c r="I3034" t="s">
        <v>8246</v>
      </c>
      <c r="J3034">
        <v>1467155733</v>
      </c>
      <c r="K3034">
        <v>1465427733</v>
      </c>
      <c r="L3034" t="b">
        <v>0</v>
      </c>
      <c r="M3034">
        <v>2</v>
      </c>
      <c r="N3034" t="b">
        <v>0</v>
      </c>
      <c r="O3034" t="s">
        <v>8283</v>
      </c>
      <c r="P3034" s="9">
        <f>IFERROR(F3034/M3034,"NULL")</f>
        <v>13</v>
      </c>
      <c r="Q3034" t="str">
        <f>LEFT(O3034,SEARCH("/",O3034,1)-1)</f>
        <v>games</v>
      </c>
      <c r="R3034" t="str">
        <f>RIGHT(O3034,LEN(O3034)-SEARCH("/",O3034,1))</f>
        <v>mobile games</v>
      </c>
      <c r="S3034" s="17">
        <f>(((K3034/60)/60)/24)+DATE(1970,1,1)</f>
        <v>42529.969131944439</v>
      </c>
      <c r="T3034" s="15">
        <f>(((J3034/60)/60)/24)+DATE(1970,1,1)</f>
        <v>42549.969131944439</v>
      </c>
      <c r="U3034" t="b">
        <f>AND(L3034,N3034)</f>
        <v>0</v>
      </c>
    </row>
    <row r="3035" spans="1:21" ht="20" customHeight="1" x14ac:dyDescent="0.35">
      <c r="A3035" s="13">
        <f>F3035/E3035</f>
        <v>5.1000000000000004E-3</v>
      </c>
      <c r="B3035">
        <v>1875</v>
      </c>
      <c r="C3035" s="3" t="s">
        <v>1876</v>
      </c>
      <c r="D3035" s="3" t="s">
        <v>5985</v>
      </c>
      <c r="E3035" s="5">
        <v>10000</v>
      </c>
      <c r="F3035" s="5">
        <v>51</v>
      </c>
      <c r="G3035" t="s">
        <v>8221</v>
      </c>
      <c r="H3035" t="s">
        <v>8224</v>
      </c>
      <c r="I3035" t="s">
        <v>8246</v>
      </c>
      <c r="J3035">
        <v>1470519308</v>
      </c>
      <c r="K3035">
        <v>1465335308</v>
      </c>
      <c r="L3035" t="b">
        <v>0</v>
      </c>
      <c r="M3035">
        <v>3</v>
      </c>
      <c r="N3035" t="b">
        <v>0</v>
      </c>
      <c r="O3035" t="s">
        <v>8283</v>
      </c>
      <c r="P3035" s="9">
        <f>IFERROR(F3035/M3035,"NULL")</f>
        <v>17</v>
      </c>
      <c r="Q3035" t="str">
        <f>LEFT(O3035,SEARCH("/",O3035,1)-1)</f>
        <v>games</v>
      </c>
      <c r="R3035" t="str">
        <f>RIGHT(O3035,LEN(O3035)-SEARCH("/",O3035,1))</f>
        <v>mobile games</v>
      </c>
      <c r="S3035" s="17">
        <f>(((K3035/60)/60)/24)+DATE(1970,1,1)</f>
        <v>42528.899398148147</v>
      </c>
      <c r="T3035" s="15">
        <f>(((J3035/60)/60)/24)+DATE(1970,1,1)</f>
        <v>42588.899398148147</v>
      </c>
      <c r="U3035" t="b">
        <f>AND(L3035,N3035)</f>
        <v>0</v>
      </c>
    </row>
    <row r="3036" spans="1:21" ht="20" customHeight="1" x14ac:dyDescent="0.35">
      <c r="A3036" s="13">
        <f>F3036/E3036</f>
        <v>0</v>
      </c>
      <c r="B3036">
        <v>1876</v>
      </c>
      <c r="C3036" s="3" t="s">
        <v>1877</v>
      </c>
      <c r="D3036" s="3" t="s">
        <v>5986</v>
      </c>
      <c r="E3036" s="5">
        <v>280</v>
      </c>
      <c r="F3036" s="5">
        <v>0</v>
      </c>
      <c r="G3036" t="s">
        <v>8221</v>
      </c>
      <c r="H3036" t="s">
        <v>8226</v>
      </c>
      <c r="I3036" t="s">
        <v>8248</v>
      </c>
      <c r="J3036">
        <v>1402901405</v>
      </c>
      <c r="K3036">
        <v>1400309405</v>
      </c>
      <c r="L3036" t="b">
        <v>0</v>
      </c>
      <c r="M3036">
        <v>0</v>
      </c>
      <c r="N3036" t="b">
        <v>0</v>
      </c>
      <c r="O3036" t="s">
        <v>8283</v>
      </c>
      <c r="P3036" s="9" t="str">
        <f>IFERROR(F3036/M3036,"NULL")</f>
        <v>NULL</v>
      </c>
      <c r="Q3036" t="str">
        <f>LEFT(O3036,SEARCH("/",O3036,1)-1)</f>
        <v>games</v>
      </c>
      <c r="R3036" t="str">
        <f>RIGHT(O3036,LEN(O3036)-SEARCH("/",O3036,1))</f>
        <v>mobile games</v>
      </c>
      <c r="S3036" s="17">
        <f>(((K3036/60)/60)/24)+DATE(1970,1,1)</f>
        <v>41776.284780092588</v>
      </c>
      <c r="T3036" s="15">
        <f>(((J3036/60)/60)/24)+DATE(1970,1,1)</f>
        <v>41806.284780092588</v>
      </c>
      <c r="U3036" t="b">
        <f>AND(L3036,N3036)</f>
        <v>0</v>
      </c>
    </row>
    <row r="3037" spans="1:21" ht="20" customHeight="1" x14ac:dyDescent="0.35">
      <c r="A3037" s="13">
        <f>F3037/E3037</f>
        <v>0</v>
      </c>
      <c r="B3037">
        <v>1877</v>
      </c>
      <c r="C3037" s="3" t="s">
        <v>1878</v>
      </c>
      <c r="D3037" s="3" t="s">
        <v>5987</v>
      </c>
      <c r="E3037" s="5">
        <v>60</v>
      </c>
      <c r="F3037" s="5">
        <v>0</v>
      </c>
      <c r="G3037" t="s">
        <v>8221</v>
      </c>
      <c r="H3037" t="s">
        <v>8224</v>
      </c>
      <c r="I3037" t="s">
        <v>8246</v>
      </c>
      <c r="J3037">
        <v>1425170525</v>
      </c>
      <c r="K3037">
        <v>1422664925</v>
      </c>
      <c r="L3037" t="b">
        <v>0</v>
      </c>
      <c r="M3037">
        <v>0</v>
      </c>
      <c r="N3037" t="b">
        <v>0</v>
      </c>
      <c r="O3037" t="s">
        <v>8283</v>
      </c>
      <c r="P3037" s="9" t="str">
        <f>IFERROR(F3037/M3037,"NULL")</f>
        <v>NULL</v>
      </c>
      <c r="Q3037" t="str">
        <f>LEFT(O3037,SEARCH("/",O3037,1)-1)</f>
        <v>games</v>
      </c>
      <c r="R3037" t="str">
        <f>RIGHT(O3037,LEN(O3037)-SEARCH("/",O3037,1))</f>
        <v>mobile games</v>
      </c>
      <c r="S3037" s="17">
        <f>(((K3037/60)/60)/24)+DATE(1970,1,1)</f>
        <v>42035.029224537036</v>
      </c>
      <c r="T3037" s="15">
        <f>(((J3037/60)/60)/24)+DATE(1970,1,1)</f>
        <v>42064.029224537036</v>
      </c>
      <c r="U3037" t="b">
        <f>AND(L3037,N3037)</f>
        <v>0</v>
      </c>
    </row>
    <row r="3038" spans="1:21" ht="20" customHeight="1" x14ac:dyDescent="0.35">
      <c r="A3038" s="13">
        <f>F3038/E3038</f>
        <v>0</v>
      </c>
      <c r="B3038">
        <v>1878</v>
      </c>
      <c r="C3038" s="3" t="s">
        <v>1879</v>
      </c>
      <c r="D3038" s="3" t="s">
        <v>5988</v>
      </c>
      <c r="E3038" s="5">
        <v>8000</v>
      </c>
      <c r="F3038" s="5">
        <v>0</v>
      </c>
      <c r="G3038" t="s">
        <v>8221</v>
      </c>
      <c r="H3038" t="s">
        <v>8226</v>
      </c>
      <c r="I3038" t="s">
        <v>8248</v>
      </c>
      <c r="J3038">
        <v>1402618355</v>
      </c>
      <c r="K3038">
        <v>1400026355</v>
      </c>
      <c r="L3038" t="b">
        <v>0</v>
      </c>
      <c r="M3038">
        <v>0</v>
      </c>
      <c r="N3038" t="b">
        <v>0</v>
      </c>
      <c r="O3038" t="s">
        <v>8283</v>
      </c>
      <c r="P3038" s="9" t="str">
        <f>IFERROR(F3038/M3038,"NULL")</f>
        <v>NULL</v>
      </c>
      <c r="Q3038" t="str">
        <f>LEFT(O3038,SEARCH("/",O3038,1)-1)</f>
        <v>games</v>
      </c>
      <c r="R3038" t="str">
        <f>RIGHT(O3038,LEN(O3038)-SEARCH("/",O3038,1))</f>
        <v>mobile games</v>
      </c>
      <c r="S3038" s="17">
        <f>(((K3038/60)/60)/24)+DATE(1970,1,1)</f>
        <v>41773.008738425924</v>
      </c>
      <c r="T3038" s="15">
        <f>(((J3038/60)/60)/24)+DATE(1970,1,1)</f>
        <v>41803.008738425924</v>
      </c>
      <c r="U3038" t="b">
        <f>AND(L3038,N3038)</f>
        <v>0</v>
      </c>
    </row>
    <row r="3039" spans="1:21" ht="20" customHeight="1" x14ac:dyDescent="0.35">
      <c r="A3039" s="13">
        <f>F3039/E3039</f>
        <v>1.1999999999999999E-3</v>
      </c>
      <c r="B3039">
        <v>1879</v>
      </c>
      <c r="C3039" s="3" t="s">
        <v>1880</v>
      </c>
      <c r="D3039" s="3" t="s">
        <v>5989</v>
      </c>
      <c r="E3039" s="5">
        <v>5000</v>
      </c>
      <c r="F3039" s="5">
        <v>6</v>
      </c>
      <c r="G3039" t="s">
        <v>8221</v>
      </c>
      <c r="H3039" t="s">
        <v>8227</v>
      </c>
      <c r="I3039" t="s">
        <v>8249</v>
      </c>
      <c r="J3039">
        <v>1457966129</v>
      </c>
      <c r="K3039">
        <v>1455377729</v>
      </c>
      <c r="L3039" t="b">
        <v>0</v>
      </c>
      <c r="M3039">
        <v>2</v>
      </c>
      <c r="N3039" t="b">
        <v>0</v>
      </c>
      <c r="O3039" t="s">
        <v>8283</v>
      </c>
      <c r="P3039" s="9">
        <f>IFERROR(F3039/M3039,"NULL")</f>
        <v>3</v>
      </c>
      <c r="Q3039" t="str">
        <f>LEFT(O3039,SEARCH("/",O3039,1)-1)</f>
        <v>games</v>
      </c>
      <c r="R3039" t="str">
        <f>RIGHT(O3039,LEN(O3039)-SEARCH("/",O3039,1))</f>
        <v>mobile games</v>
      </c>
      <c r="S3039" s="17">
        <f>(((K3039/60)/60)/24)+DATE(1970,1,1)</f>
        <v>42413.649641203709</v>
      </c>
      <c r="T3039" s="15">
        <f>(((J3039/60)/60)/24)+DATE(1970,1,1)</f>
        <v>42443.607974537037</v>
      </c>
      <c r="U3039" t="b">
        <f>AND(L3039,N3039)</f>
        <v>0</v>
      </c>
    </row>
    <row r="3040" spans="1:21" ht="20" customHeight="1" x14ac:dyDescent="0.35">
      <c r="A3040" s="13">
        <f>F3040/E3040</f>
        <v>0.20080000000000001</v>
      </c>
      <c r="B3040">
        <v>1880</v>
      </c>
      <c r="C3040" s="3" t="s">
        <v>1881</v>
      </c>
      <c r="D3040" s="3" t="s">
        <v>5990</v>
      </c>
      <c r="E3040" s="5">
        <v>5000</v>
      </c>
      <c r="F3040" s="5">
        <v>1004</v>
      </c>
      <c r="G3040" t="s">
        <v>8221</v>
      </c>
      <c r="H3040" t="s">
        <v>8225</v>
      </c>
      <c r="I3040" t="s">
        <v>8247</v>
      </c>
      <c r="J3040">
        <v>1459341380</v>
      </c>
      <c r="K3040">
        <v>1456839380</v>
      </c>
      <c r="L3040" t="b">
        <v>0</v>
      </c>
      <c r="M3040">
        <v>24</v>
      </c>
      <c r="N3040" t="b">
        <v>0</v>
      </c>
      <c r="O3040" t="s">
        <v>8283</v>
      </c>
      <c r="P3040" s="9">
        <f>IFERROR(F3040/M3040,"NULL")</f>
        <v>41.833333333333336</v>
      </c>
      <c r="Q3040" t="str">
        <f>LEFT(O3040,SEARCH("/",O3040,1)-1)</f>
        <v>games</v>
      </c>
      <c r="R3040" t="str">
        <f>RIGHT(O3040,LEN(O3040)-SEARCH("/",O3040,1))</f>
        <v>mobile games</v>
      </c>
      <c r="S3040" s="17">
        <f>(((K3040/60)/60)/24)+DATE(1970,1,1)</f>
        <v>42430.566898148143</v>
      </c>
      <c r="T3040" s="15">
        <f>(((J3040/60)/60)/24)+DATE(1970,1,1)</f>
        <v>42459.525231481486</v>
      </c>
      <c r="U3040" t="b">
        <f>AND(L3040,N3040)</f>
        <v>0</v>
      </c>
    </row>
    <row r="3041" spans="1:21" ht="20" customHeight="1" x14ac:dyDescent="0.35">
      <c r="A3041" s="13">
        <f>F3041/E3041</f>
        <v>2.696969696969697E-2</v>
      </c>
      <c r="B3041">
        <v>1901</v>
      </c>
      <c r="C3041" s="3" t="s">
        <v>1902</v>
      </c>
      <c r="D3041" s="3" t="s">
        <v>6011</v>
      </c>
      <c r="E3041" s="5">
        <v>99000</v>
      </c>
      <c r="F3041" s="5">
        <v>2670</v>
      </c>
      <c r="G3041" t="s">
        <v>8221</v>
      </c>
      <c r="H3041" t="s">
        <v>8225</v>
      </c>
      <c r="I3041" t="s">
        <v>8247</v>
      </c>
      <c r="J3041">
        <v>1432299600</v>
      </c>
      <c r="K3041">
        <v>1429707729</v>
      </c>
      <c r="L3041" t="b">
        <v>0</v>
      </c>
      <c r="M3041">
        <v>25</v>
      </c>
      <c r="N3041" t="b">
        <v>0</v>
      </c>
      <c r="O3041" t="s">
        <v>8294</v>
      </c>
      <c r="P3041" s="9">
        <f>IFERROR(F3041/M3041,"NULL")</f>
        <v>106.8</v>
      </c>
      <c r="Q3041" t="str">
        <f>LEFT(O3041,SEARCH("/",O3041,1)-1)</f>
        <v>technology</v>
      </c>
      <c r="R3041" t="str">
        <f>RIGHT(O3041,LEN(O3041)-SEARCH("/",O3041,1))</f>
        <v>gadgets</v>
      </c>
      <c r="S3041" s="17">
        <f>(((K3041/60)/60)/24)+DATE(1970,1,1)</f>
        <v>42116.54315972222</v>
      </c>
      <c r="T3041" s="15">
        <f>(((J3041/60)/60)/24)+DATE(1970,1,1)</f>
        <v>42146.541666666672</v>
      </c>
      <c r="U3041" t="b">
        <f>AND(L3041,N3041)</f>
        <v>0</v>
      </c>
    </row>
    <row r="3042" spans="1:21" ht="20" customHeight="1" x14ac:dyDescent="0.35">
      <c r="A3042" s="13">
        <f>F3042/E3042</f>
        <v>1.2E-2</v>
      </c>
      <c r="B3042">
        <v>1902</v>
      </c>
      <c r="C3042" s="3" t="s">
        <v>1903</v>
      </c>
      <c r="D3042" s="3" t="s">
        <v>6012</v>
      </c>
      <c r="E3042" s="5">
        <v>1000</v>
      </c>
      <c r="F3042" s="5">
        <v>12</v>
      </c>
      <c r="G3042" t="s">
        <v>8221</v>
      </c>
      <c r="H3042" t="s">
        <v>8233</v>
      </c>
      <c r="I3042" t="s">
        <v>8249</v>
      </c>
      <c r="J3042">
        <v>1425495447</v>
      </c>
      <c r="K3042">
        <v>1422903447</v>
      </c>
      <c r="L3042" t="b">
        <v>0</v>
      </c>
      <c r="M3042">
        <v>3</v>
      </c>
      <c r="N3042" t="b">
        <v>0</v>
      </c>
      <c r="O3042" t="s">
        <v>8294</v>
      </c>
      <c r="P3042" s="9">
        <f>IFERROR(F3042/M3042,"NULL")</f>
        <v>4</v>
      </c>
      <c r="Q3042" t="str">
        <f>LEFT(O3042,SEARCH("/",O3042,1)-1)</f>
        <v>technology</v>
      </c>
      <c r="R3042" t="str">
        <f>RIGHT(O3042,LEN(O3042)-SEARCH("/",O3042,1))</f>
        <v>gadgets</v>
      </c>
      <c r="S3042" s="17">
        <f>(((K3042/60)/60)/24)+DATE(1970,1,1)</f>
        <v>42037.789895833332</v>
      </c>
      <c r="T3042" s="15">
        <f>(((J3042/60)/60)/24)+DATE(1970,1,1)</f>
        <v>42067.789895833332</v>
      </c>
      <c r="U3042" t="b">
        <f>AND(L3042,N3042)</f>
        <v>0</v>
      </c>
    </row>
    <row r="3043" spans="1:21" ht="20" customHeight="1" x14ac:dyDescent="0.35">
      <c r="A3043" s="13">
        <f>F3043/E3043</f>
        <v>0.46600000000000003</v>
      </c>
      <c r="B3043">
        <v>1903</v>
      </c>
      <c r="C3043" s="3" t="s">
        <v>1904</v>
      </c>
      <c r="D3043" s="3" t="s">
        <v>6013</v>
      </c>
      <c r="E3043" s="5">
        <v>3000</v>
      </c>
      <c r="F3043" s="5">
        <v>1398</v>
      </c>
      <c r="G3043" t="s">
        <v>8221</v>
      </c>
      <c r="H3043" t="s">
        <v>8224</v>
      </c>
      <c r="I3043" t="s">
        <v>8246</v>
      </c>
      <c r="J3043">
        <v>1485541791</v>
      </c>
      <c r="K3043">
        <v>1480357791</v>
      </c>
      <c r="L3043" t="b">
        <v>0</v>
      </c>
      <c r="M3043">
        <v>41</v>
      </c>
      <c r="N3043" t="b">
        <v>0</v>
      </c>
      <c r="O3043" t="s">
        <v>8294</v>
      </c>
      <c r="P3043" s="9">
        <f>IFERROR(F3043/M3043,"NULL")</f>
        <v>34.097560975609753</v>
      </c>
      <c r="Q3043" t="str">
        <f>LEFT(O3043,SEARCH("/",O3043,1)-1)</f>
        <v>technology</v>
      </c>
      <c r="R3043" t="str">
        <f>RIGHT(O3043,LEN(O3043)-SEARCH("/",O3043,1))</f>
        <v>gadgets</v>
      </c>
      <c r="S3043" s="17">
        <f>(((K3043/60)/60)/24)+DATE(1970,1,1)</f>
        <v>42702.770729166667</v>
      </c>
      <c r="T3043" s="15">
        <f>(((J3043/60)/60)/24)+DATE(1970,1,1)</f>
        <v>42762.770729166667</v>
      </c>
      <c r="U3043" t="b">
        <f>AND(L3043,N3043)</f>
        <v>0</v>
      </c>
    </row>
    <row r="3044" spans="1:21" ht="20" customHeight="1" x14ac:dyDescent="0.35">
      <c r="A3044" s="13">
        <f>F3044/E3044</f>
        <v>1E-3</v>
      </c>
      <c r="B3044">
        <v>1904</v>
      </c>
      <c r="C3044" s="3" t="s">
        <v>1905</v>
      </c>
      <c r="D3044" s="3" t="s">
        <v>6014</v>
      </c>
      <c r="E3044" s="5">
        <v>50000</v>
      </c>
      <c r="F3044" s="5">
        <v>50</v>
      </c>
      <c r="G3044" t="s">
        <v>8221</v>
      </c>
      <c r="H3044" t="s">
        <v>8224</v>
      </c>
      <c r="I3044" t="s">
        <v>8246</v>
      </c>
      <c r="J3044">
        <v>1451752021</v>
      </c>
      <c r="K3044">
        <v>1447864021</v>
      </c>
      <c r="L3044" t="b">
        <v>0</v>
      </c>
      <c r="M3044">
        <v>2</v>
      </c>
      <c r="N3044" t="b">
        <v>0</v>
      </c>
      <c r="O3044" t="s">
        <v>8294</v>
      </c>
      <c r="P3044" s="9">
        <f>IFERROR(F3044/M3044,"NULL")</f>
        <v>25</v>
      </c>
      <c r="Q3044" t="str">
        <f>LEFT(O3044,SEARCH("/",O3044,1)-1)</f>
        <v>technology</v>
      </c>
      <c r="R3044" t="str">
        <f>RIGHT(O3044,LEN(O3044)-SEARCH("/",O3044,1))</f>
        <v>gadgets</v>
      </c>
      <c r="S3044" s="17">
        <f>(((K3044/60)/60)/24)+DATE(1970,1,1)</f>
        <v>42326.685428240744</v>
      </c>
      <c r="T3044" s="15">
        <f>(((J3044/60)/60)/24)+DATE(1970,1,1)</f>
        <v>42371.685428240744</v>
      </c>
      <c r="U3044" t="b">
        <f>AND(L3044,N3044)</f>
        <v>0</v>
      </c>
    </row>
    <row r="3045" spans="1:21" ht="20" customHeight="1" x14ac:dyDescent="0.35">
      <c r="A3045" s="13">
        <f>F3045/E3045</f>
        <v>1.6800000000000001E-3</v>
      </c>
      <c r="B3045">
        <v>1905</v>
      </c>
      <c r="C3045" s="3" t="s">
        <v>1906</v>
      </c>
      <c r="D3045" s="3" t="s">
        <v>6015</v>
      </c>
      <c r="E3045" s="5">
        <v>25000</v>
      </c>
      <c r="F3045" s="5">
        <v>42</v>
      </c>
      <c r="G3045" t="s">
        <v>8221</v>
      </c>
      <c r="H3045" t="s">
        <v>8224</v>
      </c>
      <c r="I3045" t="s">
        <v>8246</v>
      </c>
      <c r="J3045">
        <v>1410127994</v>
      </c>
      <c r="K3045">
        <v>1407535994</v>
      </c>
      <c r="L3045" t="b">
        <v>0</v>
      </c>
      <c r="M3045">
        <v>4</v>
      </c>
      <c r="N3045" t="b">
        <v>0</v>
      </c>
      <c r="O3045" t="s">
        <v>8294</v>
      </c>
      <c r="P3045" s="9">
        <f>IFERROR(F3045/M3045,"NULL")</f>
        <v>10.5</v>
      </c>
      <c r="Q3045" t="str">
        <f>LEFT(O3045,SEARCH("/",O3045,1)-1)</f>
        <v>technology</v>
      </c>
      <c r="R3045" t="str">
        <f>RIGHT(O3045,LEN(O3045)-SEARCH("/",O3045,1))</f>
        <v>gadgets</v>
      </c>
      <c r="S3045" s="17">
        <f>(((K3045/60)/60)/24)+DATE(1970,1,1)</f>
        <v>41859.925856481481</v>
      </c>
      <c r="T3045" s="15">
        <f>(((J3045/60)/60)/24)+DATE(1970,1,1)</f>
        <v>41889.925856481481</v>
      </c>
      <c r="U3045" t="b">
        <f>AND(L3045,N3045)</f>
        <v>0</v>
      </c>
    </row>
    <row r="3046" spans="1:21" ht="20" customHeight="1" x14ac:dyDescent="0.35">
      <c r="A3046" s="13">
        <f>F3046/E3046</f>
        <v>0.42759999999999998</v>
      </c>
      <c r="B3046">
        <v>1906</v>
      </c>
      <c r="C3046" s="3" t="s">
        <v>1907</v>
      </c>
      <c r="D3046" s="3" t="s">
        <v>6016</v>
      </c>
      <c r="E3046" s="5">
        <v>50000</v>
      </c>
      <c r="F3046" s="5">
        <v>21380</v>
      </c>
      <c r="G3046" t="s">
        <v>8221</v>
      </c>
      <c r="H3046" t="s">
        <v>8224</v>
      </c>
      <c r="I3046" t="s">
        <v>8246</v>
      </c>
      <c r="J3046">
        <v>1466697983</v>
      </c>
      <c r="K3046">
        <v>1464105983</v>
      </c>
      <c r="L3046" t="b">
        <v>0</v>
      </c>
      <c r="M3046">
        <v>99</v>
      </c>
      <c r="N3046" t="b">
        <v>0</v>
      </c>
      <c r="O3046" t="s">
        <v>8294</v>
      </c>
      <c r="P3046" s="9">
        <f>IFERROR(F3046/M3046,"NULL")</f>
        <v>215.95959595959596</v>
      </c>
      <c r="Q3046" t="str">
        <f>LEFT(O3046,SEARCH("/",O3046,1)-1)</f>
        <v>technology</v>
      </c>
      <c r="R3046" t="str">
        <f>RIGHT(O3046,LEN(O3046)-SEARCH("/",O3046,1))</f>
        <v>gadgets</v>
      </c>
      <c r="S3046" s="17">
        <f>(((K3046/60)/60)/24)+DATE(1970,1,1)</f>
        <v>42514.671099537038</v>
      </c>
      <c r="T3046" s="15">
        <f>(((J3046/60)/60)/24)+DATE(1970,1,1)</f>
        <v>42544.671099537038</v>
      </c>
      <c r="U3046" t="b">
        <f>AND(L3046,N3046)</f>
        <v>0</v>
      </c>
    </row>
    <row r="3047" spans="1:21" ht="20" customHeight="1" x14ac:dyDescent="0.35">
      <c r="A3047" s="13">
        <f>F3047/E3047</f>
        <v>2.8333333333333335E-3</v>
      </c>
      <c r="B3047">
        <v>1907</v>
      </c>
      <c r="C3047" s="3" t="s">
        <v>1908</v>
      </c>
      <c r="D3047" s="3" t="s">
        <v>6017</v>
      </c>
      <c r="E3047" s="5">
        <v>30000</v>
      </c>
      <c r="F3047" s="5">
        <v>85</v>
      </c>
      <c r="G3047" t="s">
        <v>8221</v>
      </c>
      <c r="H3047" t="s">
        <v>8224</v>
      </c>
      <c r="I3047" t="s">
        <v>8246</v>
      </c>
      <c r="J3047">
        <v>1400853925</v>
      </c>
      <c r="K3047">
        <v>1399557925</v>
      </c>
      <c r="L3047" t="b">
        <v>0</v>
      </c>
      <c r="M3047">
        <v>4</v>
      </c>
      <c r="N3047" t="b">
        <v>0</v>
      </c>
      <c r="O3047" t="s">
        <v>8294</v>
      </c>
      <c r="P3047" s="9">
        <f>IFERROR(F3047/M3047,"NULL")</f>
        <v>21.25</v>
      </c>
      <c r="Q3047" t="str">
        <f>LEFT(O3047,SEARCH("/",O3047,1)-1)</f>
        <v>technology</v>
      </c>
      <c r="R3047" t="str">
        <f>RIGHT(O3047,LEN(O3047)-SEARCH("/",O3047,1))</f>
        <v>gadgets</v>
      </c>
      <c r="S3047" s="17">
        <f>(((K3047/60)/60)/24)+DATE(1970,1,1)</f>
        <v>41767.587094907409</v>
      </c>
      <c r="T3047" s="15">
        <f>(((J3047/60)/60)/24)+DATE(1970,1,1)</f>
        <v>41782.587094907409</v>
      </c>
      <c r="U3047" t="b">
        <f>AND(L3047,N3047)</f>
        <v>0</v>
      </c>
    </row>
    <row r="3048" spans="1:21" ht="20" customHeight="1" x14ac:dyDescent="0.35">
      <c r="A3048" s="13">
        <f>F3048/E3048</f>
        <v>1.7319999999999999E-2</v>
      </c>
      <c r="B3048">
        <v>1908</v>
      </c>
      <c r="C3048" s="3" t="s">
        <v>1909</v>
      </c>
      <c r="D3048" s="3" t="s">
        <v>6018</v>
      </c>
      <c r="E3048" s="5">
        <v>25000</v>
      </c>
      <c r="F3048" s="5">
        <v>433</v>
      </c>
      <c r="G3048" t="s">
        <v>8221</v>
      </c>
      <c r="H3048" t="s">
        <v>8224</v>
      </c>
      <c r="I3048" t="s">
        <v>8246</v>
      </c>
      <c r="J3048">
        <v>1483048900</v>
      </c>
      <c r="K3048">
        <v>1480456900</v>
      </c>
      <c r="L3048" t="b">
        <v>0</v>
      </c>
      <c r="M3048">
        <v>4</v>
      </c>
      <c r="N3048" t="b">
        <v>0</v>
      </c>
      <c r="O3048" t="s">
        <v>8294</v>
      </c>
      <c r="P3048" s="9">
        <f>IFERROR(F3048/M3048,"NULL")</f>
        <v>108.25</v>
      </c>
      <c r="Q3048" t="str">
        <f>LEFT(O3048,SEARCH("/",O3048,1)-1)</f>
        <v>technology</v>
      </c>
      <c r="R3048" t="str">
        <f>RIGHT(O3048,LEN(O3048)-SEARCH("/",O3048,1))</f>
        <v>gadgets</v>
      </c>
      <c r="S3048" s="17">
        <f>(((K3048/60)/60)/24)+DATE(1970,1,1)</f>
        <v>42703.917824074073</v>
      </c>
      <c r="T3048" s="15">
        <f>(((J3048/60)/60)/24)+DATE(1970,1,1)</f>
        <v>42733.917824074073</v>
      </c>
      <c r="U3048" t="b">
        <f>AND(L3048,N3048)</f>
        <v>0</v>
      </c>
    </row>
    <row r="3049" spans="1:21" ht="20" customHeight="1" x14ac:dyDescent="0.35">
      <c r="A3049" s="13">
        <f>F3049/E3049</f>
        <v>0.14111428571428572</v>
      </c>
      <c r="B3049">
        <v>1909</v>
      </c>
      <c r="C3049" s="3" t="s">
        <v>1910</v>
      </c>
      <c r="D3049" s="3" t="s">
        <v>6019</v>
      </c>
      <c r="E3049" s="5">
        <v>35000</v>
      </c>
      <c r="F3049" s="5">
        <v>4939</v>
      </c>
      <c r="G3049" t="s">
        <v>8221</v>
      </c>
      <c r="H3049" t="s">
        <v>8224</v>
      </c>
      <c r="I3049" t="s">
        <v>8246</v>
      </c>
      <c r="J3049">
        <v>1414059479</v>
      </c>
      <c r="K3049">
        <v>1411467479</v>
      </c>
      <c r="L3049" t="b">
        <v>0</v>
      </c>
      <c r="M3049">
        <v>38</v>
      </c>
      <c r="N3049" t="b">
        <v>0</v>
      </c>
      <c r="O3049" t="s">
        <v>8294</v>
      </c>
      <c r="P3049" s="9">
        <f>IFERROR(F3049/M3049,"NULL")</f>
        <v>129.97368421052633</v>
      </c>
      <c r="Q3049" t="str">
        <f>LEFT(O3049,SEARCH("/",O3049,1)-1)</f>
        <v>technology</v>
      </c>
      <c r="R3049" t="str">
        <f>RIGHT(O3049,LEN(O3049)-SEARCH("/",O3049,1))</f>
        <v>gadgets</v>
      </c>
      <c r="S3049" s="17">
        <f>(((K3049/60)/60)/24)+DATE(1970,1,1)</f>
        <v>41905.429155092592</v>
      </c>
      <c r="T3049" s="15">
        <f>(((J3049/60)/60)/24)+DATE(1970,1,1)</f>
        <v>41935.429155092592</v>
      </c>
      <c r="U3049" t="b">
        <f>AND(L3049,N3049)</f>
        <v>0</v>
      </c>
    </row>
    <row r="3050" spans="1:21" ht="20" customHeight="1" x14ac:dyDescent="0.35">
      <c r="A3050" s="13">
        <f>F3050/E3050</f>
        <v>0.39395294117647056</v>
      </c>
      <c r="B3050">
        <v>1910</v>
      </c>
      <c r="C3050" s="3" t="s">
        <v>1911</v>
      </c>
      <c r="D3050" s="3" t="s">
        <v>6020</v>
      </c>
      <c r="E3050" s="5">
        <v>85000</v>
      </c>
      <c r="F3050" s="5">
        <v>33486</v>
      </c>
      <c r="G3050" t="s">
        <v>8221</v>
      </c>
      <c r="H3050" t="s">
        <v>8233</v>
      </c>
      <c r="I3050" t="s">
        <v>8249</v>
      </c>
      <c r="J3050">
        <v>1446331500</v>
      </c>
      <c r="K3050">
        <v>1442531217</v>
      </c>
      <c r="L3050" t="b">
        <v>0</v>
      </c>
      <c r="M3050">
        <v>285</v>
      </c>
      <c r="N3050" t="b">
        <v>0</v>
      </c>
      <c r="O3050" t="s">
        <v>8294</v>
      </c>
      <c r="P3050" s="9">
        <f>IFERROR(F3050/M3050,"NULL")</f>
        <v>117.49473684210527</v>
      </c>
      <c r="Q3050" t="str">
        <f>LEFT(O3050,SEARCH("/",O3050,1)-1)</f>
        <v>technology</v>
      </c>
      <c r="R3050" t="str">
        <f>RIGHT(O3050,LEN(O3050)-SEARCH("/",O3050,1))</f>
        <v>gadgets</v>
      </c>
      <c r="S3050" s="17">
        <f>(((K3050/60)/60)/24)+DATE(1970,1,1)</f>
        <v>42264.963159722218</v>
      </c>
      <c r="T3050" s="15">
        <f>(((J3050/60)/60)/24)+DATE(1970,1,1)</f>
        <v>42308.947916666672</v>
      </c>
      <c r="U3050" t="b">
        <f>AND(L3050,N3050)</f>
        <v>0</v>
      </c>
    </row>
    <row r="3051" spans="1:21" ht="20" customHeight="1" x14ac:dyDescent="0.35">
      <c r="A3051" s="13">
        <f>F3051/E3051</f>
        <v>2.3529411764705883E-4</v>
      </c>
      <c r="B3051">
        <v>1911</v>
      </c>
      <c r="C3051" s="3" t="s">
        <v>1912</v>
      </c>
      <c r="D3051" s="3" t="s">
        <v>6021</v>
      </c>
      <c r="E3051" s="5">
        <v>42500</v>
      </c>
      <c r="F3051" s="5">
        <v>10</v>
      </c>
      <c r="G3051" t="s">
        <v>8221</v>
      </c>
      <c r="H3051" t="s">
        <v>8228</v>
      </c>
      <c r="I3051" t="s">
        <v>8250</v>
      </c>
      <c r="J3051">
        <v>1407545334</v>
      </c>
      <c r="K3051">
        <v>1404953334</v>
      </c>
      <c r="L3051" t="b">
        <v>0</v>
      </c>
      <c r="M3051">
        <v>1</v>
      </c>
      <c r="N3051" t="b">
        <v>0</v>
      </c>
      <c r="O3051" t="s">
        <v>8294</v>
      </c>
      <c r="P3051" s="9">
        <f>IFERROR(F3051/M3051,"NULL")</f>
        <v>10</v>
      </c>
      <c r="Q3051" t="str">
        <f>LEFT(O3051,SEARCH("/",O3051,1)-1)</f>
        <v>technology</v>
      </c>
      <c r="R3051" t="str">
        <f>RIGHT(O3051,LEN(O3051)-SEARCH("/",O3051,1))</f>
        <v>gadgets</v>
      </c>
      <c r="S3051" s="17">
        <f>(((K3051/60)/60)/24)+DATE(1970,1,1)</f>
        <v>41830.033958333333</v>
      </c>
      <c r="T3051" s="15">
        <f>(((J3051/60)/60)/24)+DATE(1970,1,1)</f>
        <v>41860.033958333333</v>
      </c>
      <c r="U3051" t="b">
        <f>AND(L3051,N3051)</f>
        <v>0</v>
      </c>
    </row>
    <row r="3052" spans="1:21" ht="20" customHeight="1" x14ac:dyDescent="0.35">
      <c r="A3052" s="13">
        <f>F3052/E3052</f>
        <v>0.59299999999999997</v>
      </c>
      <c r="B3052">
        <v>1912</v>
      </c>
      <c r="C3052" s="3" t="s">
        <v>1913</v>
      </c>
      <c r="D3052" s="3" t="s">
        <v>6022</v>
      </c>
      <c r="E3052" s="5">
        <v>5000</v>
      </c>
      <c r="F3052" s="5">
        <v>2965</v>
      </c>
      <c r="G3052" t="s">
        <v>8221</v>
      </c>
      <c r="H3052" t="s">
        <v>8224</v>
      </c>
      <c r="I3052" t="s">
        <v>8246</v>
      </c>
      <c r="J3052">
        <v>1433395560</v>
      </c>
      <c r="K3052">
        <v>1430803560</v>
      </c>
      <c r="L3052" t="b">
        <v>0</v>
      </c>
      <c r="M3052">
        <v>42</v>
      </c>
      <c r="N3052" t="b">
        <v>0</v>
      </c>
      <c r="O3052" t="s">
        <v>8294</v>
      </c>
      <c r="P3052" s="9">
        <f>IFERROR(F3052/M3052,"NULL")</f>
        <v>70.595238095238102</v>
      </c>
      <c r="Q3052" t="str">
        <f>LEFT(O3052,SEARCH("/",O3052,1)-1)</f>
        <v>technology</v>
      </c>
      <c r="R3052" t="str">
        <f>RIGHT(O3052,LEN(O3052)-SEARCH("/",O3052,1))</f>
        <v>gadgets</v>
      </c>
      <c r="S3052" s="17">
        <f>(((K3052/60)/60)/24)+DATE(1970,1,1)</f>
        <v>42129.226388888885</v>
      </c>
      <c r="T3052" s="15">
        <f>(((J3052/60)/60)/24)+DATE(1970,1,1)</f>
        <v>42159.226388888885</v>
      </c>
      <c r="U3052" t="b">
        <f>AND(L3052,N3052)</f>
        <v>0</v>
      </c>
    </row>
    <row r="3053" spans="1:21" ht="20" customHeight="1" x14ac:dyDescent="0.35">
      <c r="A3053" s="13">
        <f>F3053/E3053</f>
        <v>1.3270833333333334E-2</v>
      </c>
      <c r="B3053">
        <v>1913</v>
      </c>
      <c r="C3053" s="3" t="s">
        <v>1914</v>
      </c>
      <c r="D3053" s="3" t="s">
        <v>6023</v>
      </c>
      <c r="E3053" s="5">
        <v>48000</v>
      </c>
      <c r="F3053" s="5">
        <v>637</v>
      </c>
      <c r="G3053" t="s">
        <v>8221</v>
      </c>
      <c r="H3053" t="s">
        <v>8225</v>
      </c>
      <c r="I3053" t="s">
        <v>8247</v>
      </c>
      <c r="J3053">
        <v>1412770578</v>
      </c>
      <c r="K3053">
        <v>1410178578</v>
      </c>
      <c r="L3053" t="b">
        <v>0</v>
      </c>
      <c r="M3053">
        <v>26</v>
      </c>
      <c r="N3053" t="b">
        <v>0</v>
      </c>
      <c r="O3053" t="s">
        <v>8294</v>
      </c>
      <c r="P3053" s="9">
        <f>IFERROR(F3053/M3053,"NULL")</f>
        <v>24.5</v>
      </c>
      <c r="Q3053" t="str">
        <f>LEFT(O3053,SEARCH("/",O3053,1)-1)</f>
        <v>technology</v>
      </c>
      <c r="R3053" t="str">
        <f>RIGHT(O3053,LEN(O3053)-SEARCH("/",O3053,1))</f>
        <v>gadgets</v>
      </c>
      <c r="S3053" s="17">
        <f>(((K3053/60)/60)/24)+DATE(1970,1,1)</f>
        <v>41890.511319444442</v>
      </c>
      <c r="T3053" s="15">
        <f>(((J3053/60)/60)/24)+DATE(1970,1,1)</f>
        <v>41920.511319444442</v>
      </c>
      <c r="U3053" t="b">
        <f>AND(L3053,N3053)</f>
        <v>0</v>
      </c>
    </row>
    <row r="3054" spans="1:21" ht="20" customHeight="1" x14ac:dyDescent="0.35">
      <c r="A3054" s="13">
        <f>F3054/E3054</f>
        <v>9.0090090090090086E-2</v>
      </c>
      <c r="B3054">
        <v>1914</v>
      </c>
      <c r="C3054" s="3" t="s">
        <v>1915</v>
      </c>
      <c r="D3054" s="3" t="s">
        <v>6024</v>
      </c>
      <c r="E3054" s="5">
        <v>666</v>
      </c>
      <c r="F3054" s="5">
        <v>60</v>
      </c>
      <c r="G3054" t="s">
        <v>8221</v>
      </c>
      <c r="H3054" t="s">
        <v>8224</v>
      </c>
      <c r="I3054" t="s">
        <v>8246</v>
      </c>
      <c r="J3054">
        <v>1414814340</v>
      </c>
      <c r="K3054">
        <v>1413519073</v>
      </c>
      <c r="L3054" t="b">
        <v>0</v>
      </c>
      <c r="M3054">
        <v>2</v>
      </c>
      <c r="N3054" t="b">
        <v>0</v>
      </c>
      <c r="O3054" t="s">
        <v>8294</v>
      </c>
      <c r="P3054" s="9">
        <f>IFERROR(F3054/M3054,"NULL")</f>
        <v>30</v>
      </c>
      <c r="Q3054" t="str">
        <f>LEFT(O3054,SEARCH("/",O3054,1)-1)</f>
        <v>technology</v>
      </c>
      <c r="R3054" t="str">
        <f>RIGHT(O3054,LEN(O3054)-SEARCH("/",O3054,1))</f>
        <v>gadgets</v>
      </c>
      <c r="S3054" s="17">
        <f>(((K3054/60)/60)/24)+DATE(1970,1,1)</f>
        <v>41929.174456018518</v>
      </c>
      <c r="T3054" s="15">
        <f>(((J3054/60)/60)/24)+DATE(1970,1,1)</f>
        <v>41944.165972222225</v>
      </c>
      <c r="U3054" t="b">
        <f>AND(L3054,N3054)</f>
        <v>0</v>
      </c>
    </row>
    <row r="3055" spans="1:21" ht="20" customHeight="1" x14ac:dyDescent="0.35">
      <c r="A3055" s="13">
        <f>F3055/E3055</f>
        <v>1.6E-2</v>
      </c>
      <c r="B3055">
        <v>1915</v>
      </c>
      <c r="C3055" s="3" t="s">
        <v>1916</v>
      </c>
      <c r="D3055" s="3" t="s">
        <v>6025</v>
      </c>
      <c r="E3055" s="5">
        <v>500</v>
      </c>
      <c r="F3055" s="5">
        <v>8</v>
      </c>
      <c r="G3055" t="s">
        <v>8221</v>
      </c>
      <c r="H3055" t="s">
        <v>8224</v>
      </c>
      <c r="I3055" t="s">
        <v>8246</v>
      </c>
      <c r="J3055">
        <v>1409620222</v>
      </c>
      <c r="K3055">
        <v>1407892222</v>
      </c>
      <c r="L3055" t="b">
        <v>0</v>
      </c>
      <c r="M3055">
        <v>4</v>
      </c>
      <c r="N3055" t="b">
        <v>0</v>
      </c>
      <c r="O3055" t="s">
        <v>8294</v>
      </c>
      <c r="P3055" s="9">
        <f>IFERROR(F3055/M3055,"NULL")</f>
        <v>2</v>
      </c>
      <c r="Q3055" t="str">
        <f>LEFT(O3055,SEARCH("/",O3055,1)-1)</f>
        <v>technology</v>
      </c>
      <c r="R3055" t="str">
        <f>RIGHT(O3055,LEN(O3055)-SEARCH("/",O3055,1))</f>
        <v>gadgets</v>
      </c>
      <c r="S3055" s="17">
        <f>(((K3055/60)/60)/24)+DATE(1970,1,1)</f>
        <v>41864.04886574074</v>
      </c>
      <c r="T3055" s="15">
        <f>(((J3055/60)/60)/24)+DATE(1970,1,1)</f>
        <v>41884.04886574074</v>
      </c>
      <c r="U3055" t="b">
        <f>AND(L3055,N3055)</f>
        <v>0</v>
      </c>
    </row>
    <row r="3056" spans="1:21" ht="20" customHeight="1" x14ac:dyDescent="0.35">
      <c r="A3056" s="13">
        <f>F3056/E3056</f>
        <v>5.1000000000000004E-3</v>
      </c>
      <c r="B3056">
        <v>1916</v>
      </c>
      <c r="C3056" s="3" t="s">
        <v>1917</v>
      </c>
      <c r="D3056" s="3" t="s">
        <v>6026</v>
      </c>
      <c r="E3056" s="5">
        <v>20000</v>
      </c>
      <c r="F3056" s="5">
        <v>102</v>
      </c>
      <c r="G3056" t="s">
        <v>8221</v>
      </c>
      <c r="H3056" t="s">
        <v>8224</v>
      </c>
      <c r="I3056" t="s">
        <v>8246</v>
      </c>
      <c r="J3056">
        <v>1478542375</v>
      </c>
      <c r="K3056">
        <v>1476378775</v>
      </c>
      <c r="L3056" t="b">
        <v>0</v>
      </c>
      <c r="M3056">
        <v>6</v>
      </c>
      <c r="N3056" t="b">
        <v>0</v>
      </c>
      <c r="O3056" t="s">
        <v>8294</v>
      </c>
      <c r="P3056" s="9">
        <f>IFERROR(F3056/M3056,"NULL")</f>
        <v>17</v>
      </c>
      <c r="Q3056" t="str">
        <f>LEFT(O3056,SEARCH("/",O3056,1)-1)</f>
        <v>technology</v>
      </c>
      <c r="R3056" t="str">
        <f>RIGHT(O3056,LEN(O3056)-SEARCH("/",O3056,1))</f>
        <v>gadgets</v>
      </c>
      <c r="S3056" s="17">
        <f>(((K3056/60)/60)/24)+DATE(1970,1,1)</f>
        <v>42656.717303240745</v>
      </c>
      <c r="T3056" s="15">
        <f>(((J3056/60)/60)/24)+DATE(1970,1,1)</f>
        <v>42681.758969907409</v>
      </c>
      <c r="U3056" t="b">
        <f>AND(L3056,N3056)</f>
        <v>0</v>
      </c>
    </row>
    <row r="3057" spans="1:21" ht="20" customHeight="1" x14ac:dyDescent="0.35">
      <c r="A3057" s="13">
        <f>F3057/E3057</f>
        <v>0.52570512820512816</v>
      </c>
      <c r="B3057">
        <v>1917</v>
      </c>
      <c r="C3057" s="3" t="s">
        <v>1918</v>
      </c>
      <c r="D3057" s="3" t="s">
        <v>6027</v>
      </c>
      <c r="E3057" s="5">
        <v>390000</v>
      </c>
      <c r="F3057" s="5">
        <v>205025</v>
      </c>
      <c r="G3057" t="s">
        <v>8221</v>
      </c>
      <c r="H3057" t="s">
        <v>8231</v>
      </c>
      <c r="I3057" t="s">
        <v>8252</v>
      </c>
      <c r="J3057">
        <v>1486708133</v>
      </c>
      <c r="K3057">
        <v>1484116133</v>
      </c>
      <c r="L3057" t="b">
        <v>0</v>
      </c>
      <c r="M3057">
        <v>70</v>
      </c>
      <c r="N3057" t="b">
        <v>0</v>
      </c>
      <c r="O3057" t="s">
        <v>8294</v>
      </c>
      <c r="P3057" s="9">
        <f>IFERROR(F3057/M3057,"NULL")</f>
        <v>2928.9285714285716</v>
      </c>
      <c r="Q3057" t="str">
        <f>LEFT(O3057,SEARCH("/",O3057,1)-1)</f>
        <v>technology</v>
      </c>
      <c r="R3057" t="str">
        <f>RIGHT(O3057,LEN(O3057)-SEARCH("/",O3057,1))</f>
        <v>gadgets</v>
      </c>
      <c r="S3057" s="17">
        <f>(((K3057/60)/60)/24)+DATE(1970,1,1)</f>
        <v>42746.270057870366</v>
      </c>
      <c r="T3057" s="15">
        <f>(((J3057/60)/60)/24)+DATE(1970,1,1)</f>
        <v>42776.270057870366</v>
      </c>
      <c r="U3057" t="b">
        <f>AND(L3057,N3057)</f>
        <v>0</v>
      </c>
    </row>
    <row r="3058" spans="1:21" ht="20" customHeight="1" x14ac:dyDescent="0.35">
      <c r="A3058" s="13">
        <f>F3058/E3058</f>
        <v>1.04E-2</v>
      </c>
      <c r="B3058">
        <v>1918</v>
      </c>
      <c r="C3058" s="3" t="s">
        <v>1919</v>
      </c>
      <c r="D3058" s="3" t="s">
        <v>6028</v>
      </c>
      <c r="E3058" s="5">
        <v>25000</v>
      </c>
      <c r="F3058" s="5">
        <v>260</v>
      </c>
      <c r="G3058" t="s">
        <v>8221</v>
      </c>
      <c r="H3058" t="s">
        <v>8224</v>
      </c>
      <c r="I3058" t="s">
        <v>8246</v>
      </c>
      <c r="J3058">
        <v>1407869851</v>
      </c>
      <c r="K3058">
        <v>1404845851</v>
      </c>
      <c r="L3058" t="b">
        <v>0</v>
      </c>
      <c r="M3058">
        <v>9</v>
      </c>
      <c r="N3058" t="b">
        <v>0</v>
      </c>
      <c r="O3058" t="s">
        <v>8294</v>
      </c>
      <c r="P3058" s="9">
        <f>IFERROR(F3058/M3058,"NULL")</f>
        <v>28.888888888888889</v>
      </c>
      <c r="Q3058" t="str">
        <f>LEFT(O3058,SEARCH("/",O3058,1)-1)</f>
        <v>technology</v>
      </c>
      <c r="R3058" t="str">
        <f>RIGHT(O3058,LEN(O3058)-SEARCH("/",O3058,1))</f>
        <v>gadgets</v>
      </c>
      <c r="S3058" s="17">
        <f>(((K3058/60)/60)/24)+DATE(1970,1,1)</f>
        <v>41828.789942129632</v>
      </c>
      <c r="T3058" s="15">
        <f>(((J3058/60)/60)/24)+DATE(1970,1,1)</f>
        <v>41863.789942129632</v>
      </c>
      <c r="U3058" t="b">
        <f>AND(L3058,N3058)</f>
        <v>0</v>
      </c>
    </row>
    <row r="3059" spans="1:21" ht="20" customHeight="1" x14ac:dyDescent="0.35">
      <c r="A3059" s="13">
        <f>F3059/E3059</f>
        <v>0.47399999999999998</v>
      </c>
      <c r="B3059">
        <v>1919</v>
      </c>
      <c r="C3059" s="3" t="s">
        <v>1920</v>
      </c>
      <c r="D3059" s="3" t="s">
        <v>6029</v>
      </c>
      <c r="E3059" s="5">
        <v>500</v>
      </c>
      <c r="F3059" s="5">
        <v>237</v>
      </c>
      <c r="G3059" t="s">
        <v>8221</v>
      </c>
      <c r="H3059" t="s">
        <v>8224</v>
      </c>
      <c r="I3059" t="s">
        <v>8246</v>
      </c>
      <c r="J3059">
        <v>1432069249</v>
      </c>
      <c r="K3059">
        <v>1429477249</v>
      </c>
      <c r="L3059" t="b">
        <v>0</v>
      </c>
      <c r="M3059">
        <v>8</v>
      </c>
      <c r="N3059" t="b">
        <v>0</v>
      </c>
      <c r="O3059" t="s">
        <v>8294</v>
      </c>
      <c r="P3059" s="9">
        <f>IFERROR(F3059/M3059,"NULL")</f>
        <v>29.625</v>
      </c>
      <c r="Q3059" t="str">
        <f>LEFT(O3059,SEARCH("/",O3059,1)-1)</f>
        <v>technology</v>
      </c>
      <c r="R3059" t="str">
        <f>RIGHT(O3059,LEN(O3059)-SEARCH("/",O3059,1))</f>
        <v>gadgets</v>
      </c>
      <c r="S3059" s="17">
        <f>(((K3059/60)/60)/24)+DATE(1970,1,1)</f>
        <v>42113.875567129624</v>
      </c>
      <c r="T3059" s="15">
        <f>(((J3059/60)/60)/24)+DATE(1970,1,1)</f>
        <v>42143.875567129624</v>
      </c>
      <c r="U3059" t="b">
        <f>AND(L3059,N3059)</f>
        <v>0</v>
      </c>
    </row>
    <row r="3060" spans="1:21" ht="20" customHeight="1" x14ac:dyDescent="0.35">
      <c r="A3060" s="13">
        <f>F3060/E3060</f>
        <v>0.43030000000000002</v>
      </c>
      <c r="B3060">
        <v>1920</v>
      </c>
      <c r="C3060" s="3" t="s">
        <v>1921</v>
      </c>
      <c r="D3060" s="3" t="s">
        <v>6030</v>
      </c>
      <c r="E3060" s="5">
        <v>10000</v>
      </c>
      <c r="F3060" s="5">
        <v>4303</v>
      </c>
      <c r="G3060" t="s">
        <v>8221</v>
      </c>
      <c r="H3060" t="s">
        <v>8225</v>
      </c>
      <c r="I3060" t="s">
        <v>8247</v>
      </c>
      <c r="J3060">
        <v>1445468400</v>
      </c>
      <c r="K3060">
        <v>1443042061</v>
      </c>
      <c r="L3060" t="b">
        <v>0</v>
      </c>
      <c r="M3060">
        <v>105</v>
      </c>
      <c r="N3060" t="b">
        <v>0</v>
      </c>
      <c r="O3060" t="s">
        <v>8294</v>
      </c>
      <c r="P3060" s="9">
        <f>IFERROR(F3060/M3060,"NULL")</f>
        <v>40.980952380952381</v>
      </c>
      <c r="Q3060" t="str">
        <f>LEFT(O3060,SEARCH("/",O3060,1)-1)</f>
        <v>technology</v>
      </c>
      <c r="R3060" t="str">
        <f>RIGHT(O3060,LEN(O3060)-SEARCH("/",O3060,1))</f>
        <v>gadgets</v>
      </c>
      <c r="S3060" s="17">
        <f>(((K3060/60)/60)/24)+DATE(1970,1,1)</f>
        <v>42270.875706018516</v>
      </c>
      <c r="T3060" s="15">
        <f>(((J3060/60)/60)/24)+DATE(1970,1,1)</f>
        <v>42298.958333333328</v>
      </c>
      <c r="U3060" t="b">
        <f>AND(L3060,N3060)</f>
        <v>0</v>
      </c>
    </row>
    <row r="3061" spans="1:21" ht="20" customHeight="1" x14ac:dyDescent="0.35">
      <c r="A3061" s="13">
        <f>F3061/E3061</f>
        <v>5.0799999999999998E-2</v>
      </c>
      <c r="B3061">
        <v>1981</v>
      </c>
      <c r="C3061" s="3" t="s">
        <v>1982</v>
      </c>
      <c r="D3061" s="3" t="s">
        <v>6091</v>
      </c>
      <c r="E3061" s="5">
        <v>7500</v>
      </c>
      <c r="F3061" s="5">
        <v>381</v>
      </c>
      <c r="G3061" t="s">
        <v>8221</v>
      </c>
      <c r="H3061" t="s">
        <v>8229</v>
      </c>
      <c r="I3061" t="s">
        <v>8251</v>
      </c>
      <c r="J3061">
        <v>1404926665</v>
      </c>
      <c r="K3061">
        <v>1402334665</v>
      </c>
      <c r="L3061" t="b">
        <v>0</v>
      </c>
      <c r="M3061">
        <v>12</v>
      </c>
      <c r="N3061" t="b">
        <v>0</v>
      </c>
      <c r="O3061" t="s">
        <v>8296</v>
      </c>
      <c r="P3061" s="9">
        <f>IFERROR(F3061/M3061,"NULL")</f>
        <v>31.75</v>
      </c>
      <c r="Q3061" t="str">
        <f>LEFT(O3061,SEARCH("/",O3061,1)-1)</f>
        <v>photography</v>
      </c>
      <c r="R3061" t="str">
        <f>RIGHT(O3061,LEN(O3061)-SEARCH("/",O3061,1))</f>
        <v>people</v>
      </c>
      <c r="S3061" s="17">
        <f>(((K3061/60)/60)/24)+DATE(1970,1,1)</f>
        <v>41799.725289351853</v>
      </c>
      <c r="T3061" s="15">
        <f>(((J3061/60)/60)/24)+DATE(1970,1,1)</f>
        <v>41829.725289351853</v>
      </c>
      <c r="U3061" t="b">
        <f>AND(L3061,N3061)</f>
        <v>0</v>
      </c>
    </row>
    <row r="3062" spans="1:21" ht="20" customHeight="1" x14ac:dyDescent="0.35">
      <c r="A3062" s="13">
        <f>F3062/E3062</f>
        <v>0</v>
      </c>
      <c r="B3062">
        <v>1982</v>
      </c>
      <c r="C3062" s="3" t="s">
        <v>1983</v>
      </c>
      <c r="D3062" s="3" t="s">
        <v>6092</v>
      </c>
      <c r="E3062" s="5">
        <v>180000</v>
      </c>
      <c r="F3062" s="5">
        <v>0</v>
      </c>
      <c r="G3062" t="s">
        <v>8221</v>
      </c>
      <c r="H3062" t="s">
        <v>8231</v>
      </c>
      <c r="I3062" t="s">
        <v>8252</v>
      </c>
      <c r="J3062">
        <v>1480863887</v>
      </c>
      <c r="K3062">
        <v>1478268287</v>
      </c>
      <c r="L3062" t="b">
        <v>0</v>
      </c>
      <c r="M3062">
        <v>0</v>
      </c>
      <c r="N3062" t="b">
        <v>0</v>
      </c>
      <c r="O3062" t="s">
        <v>8296</v>
      </c>
      <c r="P3062" s="9" t="str">
        <f>IFERROR(F3062/M3062,"NULL")</f>
        <v>NULL</v>
      </c>
      <c r="Q3062" t="str">
        <f>LEFT(O3062,SEARCH("/",O3062,1)-1)</f>
        <v>photography</v>
      </c>
      <c r="R3062" t="str">
        <f>RIGHT(O3062,LEN(O3062)-SEARCH("/",O3062,1))</f>
        <v>people</v>
      </c>
      <c r="S3062" s="17">
        <f>(((K3062/60)/60)/24)+DATE(1970,1,1)</f>
        <v>42678.586655092593</v>
      </c>
      <c r="T3062" s="15">
        <f>(((J3062/60)/60)/24)+DATE(1970,1,1)</f>
        <v>42708.628321759257</v>
      </c>
      <c r="U3062" t="b">
        <f>AND(L3062,N3062)</f>
        <v>0</v>
      </c>
    </row>
    <row r="3063" spans="1:21" ht="20" customHeight="1" x14ac:dyDescent="0.35">
      <c r="A3063" s="13">
        <f>F3063/E3063</f>
        <v>4.2999999999999997E-2</v>
      </c>
      <c r="B3063">
        <v>1983</v>
      </c>
      <c r="C3063" s="3" t="s">
        <v>1984</v>
      </c>
      <c r="D3063" s="3" t="s">
        <v>6093</v>
      </c>
      <c r="E3063" s="5">
        <v>33000</v>
      </c>
      <c r="F3063" s="5">
        <v>1419</v>
      </c>
      <c r="G3063" t="s">
        <v>8221</v>
      </c>
      <c r="H3063" t="s">
        <v>8224</v>
      </c>
      <c r="I3063" t="s">
        <v>8246</v>
      </c>
      <c r="J3063">
        <v>1472799600</v>
      </c>
      <c r="K3063">
        <v>1470874618</v>
      </c>
      <c r="L3063" t="b">
        <v>0</v>
      </c>
      <c r="M3063">
        <v>16</v>
      </c>
      <c r="N3063" t="b">
        <v>0</v>
      </c>
      <c r="O3063" t="s">
        <v>8296</v>
      </c>
      <c r="P3063" s="9">
        <f>IFERROR(F3063/M3063,"NULL")</f>
        <v>88.6875</v>
      </c>
      <c r="Q3063" t="str">
        <f>LEFT(O3063,SEARCH("/",O3063,1)-1)</f>
        <v>photography</v>
      </c>
      <c r="R3063" t="str">
        <f>RIGHT(O3063,LEN(O3063)-SEARCH("/",O3063,1))</f>
        <v>people</v>
      </c>
      <c r="S3063" s="17">
        <f>(((K3063/60)/60)/24)+DATE(1970,1,1)</f>
        <v>42593.011782407411</v>
      </c>
      <c r="T3063" s="15">
        <f>(((J3063/60)/60)/24)+DATE(1970,1,1)</f>
        <v>42615.291666666672</v>
      </c>
      <c r="U3063" t="b">
        <f>AND(L3063,N3063)</f>
        <v>0</v>
      </c>
    </row>
    <row r="3064" spans="1:21" ht="20" customHeight="1" x14ac:dyDescent="0.35">
      <c r="A3064" s="13">
        <f>F3064/E3064</f>
        <v>0.21146666666666666</v>
      </c>
      <c r="B3064">
        <v>1984</v>
      </c>
      <c r="C3064" s="3" t="s">
        <v>1985</v>
      </c>
      <c r="D3064" s="3" t="s">
        <v>6094</v>
      </c>
      <c r="E3064" s="5">
        <v>15000</v>
      </c>
      <c r="F3064" s="5">
        <v>3172</v>
      </c>
      <c r="G3064" t="s">
        <v>8221</v>
      </c>
      <c r="H3064" t="s">
        <v>8224</v>
      </c>
      <c r="I3064" t="s">
        <v>8246</v>
      </c>
      <c r="J3064">
        <v>1417377481</v>
      </c>
      <c r="K3064">
        <v>1412189881</v>
      </c>
      <c r="L3064" t="b">
        <v>0</v>
      </c>
      <c r="M3064">
        <v>7</v>
      </c>
      <c r="N3064" t="b">
        <v>0</v>
      </c>
      <c r="O3064" t="s">
        <v>8296</v>
      </c>
      <c r="P3064" s="9">
        <f>IFERROR(F3064/M3064,"NULL")</f>
        <v>453.14285714285717</v>
      </c>
      <c r="Q3064" t="str">
        <f>LEFT(O3064,SEARCH("/",O3064,1)-1)</f>
        <v>photography</v>
      </c>
      <c r="R3064" t="str">
        <f>RIGHT(O3064,LEN(O3064)-SEARCH("/",O3064,1))</f>
        <v>people</v>
      </c>
      <c r="S3064" s="17">
        <f>(((K3064/60)/60)/24)+DATE(1970,1,1)</f>
        <v>41913.790289351848</v>
      </c>
      <c r="T3064" s="15">
        <f>(((J3064/60)/60)/24)+DATE(1970,1,1)</f>
        <v>41973.831956018519</v>
      </c>
      <c r="U3064" t="b">
        <f>AND(L3064,N3064)</f>
        <v>0</v>
      </c>
    </row>
    <row r="3065" spans="1:21" ht="20" customHeight="1" x14ac:dyDescent="0.35">
      <c r="A3065" s="13">
        <f>F3065/E3065</f>
        <v>3.1875000000000001E-2</v>
      </c>
      <c r="B3065">
        <v>1985</v>
      </c>
      <c r="C3065" s="3" t="s">
        <v>1986</v>
      </c>
      <c r="D3065" s="3" t="s">
        <v>6095</v>
      </c>
      <c r="E3065" s="5">
        <v>1600</v>
      </c>
      <c r="F3065" s="5">
        <v>51</v>
      </c>
      <c r="G3065" t="s">
        <v>8221</v>
      </c>
      <c r="H3065" t="s">
        <v>8225</v>
      </c>
      <c r="I3065" t="s">
        <v>8247</v>
      </c>
      <c r="J3065">
        <v>1470178800</v>
      </c>
      <c r="K3065">
        <v>1467650771</v>
      </c>
      <c r="L3065" t="b">
        <v>0</v>
      </c>
      <c r="M3065">
        <v>4</v>
      </c>
      <c r="N3065" t="b">
        <v>0</v>
      </c>
      <c r="O3065" t="s">
        <v>8296</v>
      </c>
      <c r="P3065" s="9">
        <f>IFERROR(F3065/M3065,"NULL")</f>
        <v>12.75</v>
      </c>
      <c r="Q3065" t="str">
        <f>LEFT(O3065,SEARCH("/",O3065,1)-1)</f>
        <v>photography</v>
      </c>
      <c r="R3065" t="str">
        <f>RIGHT(O3065,LEN(O3065)-SEARCH("/",O3065,1))</f>
        <v>people</v>
      </c>
      <c r="S3065" s="17">
        <f>(((K3065/60)/60)/24)+DATE(1970,1,1)</f>
        <v>42555.698738425926</v>
      </c>
      <c r="T3065" s="15">
        <f>(((J3065/60)/60)/24)+DATE(1970,1,1)</f>
        <v>42584.958333333328</v>
      </c>
      <c r="U3065" t="b">
        <f>AND(L3065,N3065)</f>
        <v>0</v>
      </c>
    </row>
    <row r="3066" spans="1:21" ht="20" customHeight="1" x14ac:dyDescent="0.35">
      <c r="A3066" s="13">
        <f>F3066/E3066</f>
        <v>5.0000000000000001E-4</v>
      </c>
      <c r="B3066">
        <v>1986</v>
      </c>
      <c r="C3066" s="3" t="s">
        <v>1987</v>
      </c>
      <c r="D3066" s="3" t="s">
        <v>6096</v>
      </c>
      <c r="E3066" s="5">
        <v>2000</v>
      </c>
      <c r="F3066" s="5">
        <v>1</v>
      </c>
      <c r="G3066" t="s">
        <v>8221</v>
      </c>
      <c r="H3066" t="s">
        <v>8225</v>
      </c>
      <c r="I3066" t="s">
        <v>8247</v>
      </c>
      <c r="J3066">
        <v>1457947483</v>
      </c>
      <c r="K3066">
        <v>1455359083</v>
      </c>
      <c r="L3066" t="b">
        <v>0</v>
      </c>
      <c r="M3066">
        <v>1</v>
      </c>
      <c r="N3066" t="b">
        <v>0</v>
      </c>
      <c r="O3066" t="s">
        <v>8296</v>
      </c>
      <c r="P3066" s="9">
        <f>IFERROR(F3066/M3066,"NULL")</f>
        <v>1</v>
      </c>
      <c r="Q3066" t="str">
        <f>LEFT(O3066,SEARCH("/",O3066,1)-1)</f>
        <v>photography</v>
      </c>
      <c r="R3066" t="str">
        <f>RIGHT(O3066,LEN(O3066)-SEARCH("/",O3066,1))</f>
        <v>people</v>
      </c>
      <c r="S3066" s="17">
        <f>(((K3066/60)/60)/24)+DATE(1970,1,1)</f>
        <v>42413.433831018512</v>
      </c>
      <c r="T3066" s="15">
        <f>(((J3066/60)/60)/24)+DATE(1970,1,1)</f>
        <v>42443.392164351855</v>
      </c>
      <c r="U3066" t="b">
        <f>AND(L3066,N3066)</f>
        <v>0</v>
      </c>
    </row>
    <row r="3067" spans="1:21" ht="20" customHeight="1" x14ac:dyDescent="0.35">
      <c r="A3067" s="13">
        <f>F3067/E3067</f>
        <v>0.42472727272727273</v>
      </c>
      <c r="B3067">
        <v>1987</v>
      </c>
      <c r="C3067" s="3" t="s">
        <v>1988</v>
      </c>
      <c r="D3067" s="3" t="s">
        <v>6097</v>
      </c>
      <c r="E3067" s="5">
        <v>5500</v>
      </c>
      <c r="F3067" s="5">
        <v>2336</v>
      </c>
      <c r="G3067" t="s">
        <v>8221</v>
      </c>
      <c r="H3067" t="s">
        <v>8225</v>
      </c>
      <c r="I3067" t="s">
        <v>8247</v>
      </c>
      <c r="J3067">
        <v>1425223276</v>
      </c>
      <c r="K3067">
        <v>1422631276</v>
      </c>
      <c r="L3067" t="b">
        <v>0</v>
      </c>
      <c r="M3067">
        <v>28</v>
      </c>
      <c r="N3067" t="b">
        <v>0</v>
      </c>
      <c r="O3067" t="s">
        <v>8296</v>
      </c>
      <c r="P3067" s="9">
        <f>IFERROR(F3067/M3067,"NULL")</f>
        <v>83.428571428571431</v>
      </c>
      <c r="Q3067" t="str">
        <f>LEFT(O3067,SEARCH("/",O3067,1)-1)</f>
        <v>photography</v>
      </c>
      <c r="R3067" t="str">
        <f>RIGHT(O3067,LEN(O3067)-SEARCH("/",O3067,1))</f>
        <v>people</v>
      </c>
      <c r="S3067" s="17">
        <f>(((K3067/60)/60)/24)+DATE(1970,1,1)</f>
        <v>42034.639768518522</v>
      </c>
      <c r="T3067" s="15">
        <f>(((J3067/60)/60)/24)+DATE(1970,1,1)</f>
        <v>42064.639768518522</v>
      </c>
      <c r="U3067" t="b">
        <f>AND(L3067,N3067)</f>
        <v>0</v>
      </c>
    </row>
    <row r="3068" spans="1:21" ht="20" customHeight="1" x14ac:dyDescent="0.35">
      <c r="A3068" s="13">
        <f>F3068/E3068</f>
        <v>4.1666666666666666E-3</v>
      </c>
      <c r="B3068">
        <v>1988</v>
      </c>
      <c r="C3068" s="3" t="s">
        <v>1989</v>
      </c>
      <c r="D3068" s="3" t="s">
        <v>6098</v>
      </c>
      <c r="E3068" s="5">
        <v>6000</v>
      </c>
      <c r="F3068" s="5">
        <v>25</v>
      </c>
      <c r="G3068" t="s">
        <v>8221</v>
      </c>
      <c r="H3068" t="s">
        <v>8224</v>
      </c>
      <c r="I3068" t="s">
        <v>8246</v>
      </c>
      <c r="J3068">
        <v>1440094742</v>
      </c>
      <c r="K3068">
        <v>1437502742</v>
      </c>
      <c r="L3068" t="b">
        <v>0</v>
      </c>
      <c r="M3068">
        <v>1</v>
      </c>
      <c r="N3068" t="b">
        <v>0</v>
      </c>
      <c r="O3068" t="s">
        <v>8296</v>
      </c>
      <c r="P3068" s="9">
        <f>IFERROR(F3068/M3068,"NULL")</f>
        <v>25</v>
      </c>
      <c r="Q3068" t="str">
        <f>LEFT(O3068,SEARCH("/",O3068,1)-1)</f>
        <v>photography</v>
      </c>
      <c r="R3068" t="str">
        <f>RIGHT(O3068,LEN(O3068)-SEARCH("/",O3068,1))</f>
        <v>people</v>
      </c>
      <c r="S3068" s="17">
        <f>(((K3068/60)/60)/24)+DATE(1970,1,1)</f>
        <v>42206.763217592597</v>
      </c>
      <c r="T3068" s="15">
        <f>(((J3068/60)/60)/24)+DATE(1970,1,1)</f>
        <v>42236.763217592597</v>
      </c>
      <c r="U3068" t="b">
        <f>AND(L3068,N3068)</f>
        <v>0</v>
      </c>
    </row>
    <row r="3069" spans="1:21" ht="20" customHeight="1" x14ac:dyDescent="0.35">
      <c r="A3069" s="13">
        <f>F3069/E3069</f>
        <v>0.01</v>
      </c>
      <c r="B3069">
        <v>1989</v>
      </c>
      <c r="C3069" s="3" t="s">
        <v>1990</v>
      </c>
      <c r="D3069" s="3" t="s">
        <v>6099</v>
      </c>
      <c r="E3069" s="5">
        <v>5000</v>
      </c>
      <c r="F3069" s="5">
        <v>50</v>
      </c>
      <c r="G3069" t="s">
        <v>8221</v>
      </c>
      <c r="H3069" t="s">
        <v>8224</v>
      </c>
      <c r="I3069" t="s">
        <v>8246</v>
      </c>
      <c r="J3069">
        <v>1481473208</v>
      </c>
      <c r="K3069">
        <v>1478881208</v>
      </c>
      <c r="L3069" t="b">
        <v>0</v>
      </c>
      <c r="M3069">
        <v>1</v>
      </c>
      <c r="N3069" t="b">
        <v>0</v>
      </c>
      <c r="O3069" t="s">
        <v>8296</v>
      </c>
      <c r="P3069" s="9">
        <f>IFERROR(F3069/M3069,"NULL")</f>
        <v>50</v>
      </c>
      <c r="Q3069" t="str">
        <f>LEFT(O3069,SEARCH("/",O3069,1)-1)</f>
        <v>photography</v>
      </c>
      <c r="R3069" t="str">
        <f>RIGHT(O3069,LEN(O3069)-SEARCH("/",O3069,1))</f>
        <v>people</v>
      </c>
      <c r="S3069" s="17">
        <f>(((K3069/60)/60)/24)+DATE(1970,1,1)</f>
        <v>42685.680648148147</v>
      </c>
      <c r="T3069" s="15">
        <f>(((J3069/60)/60)/24)+DATE(1970,1,1)</f>
        <v>42715.680648148147</v>
      </c>
      <c r="U3069" t="b">
        <f>AND(L3069,N3069)</f>
        <v>0</v>
      </c>
    </row>
    <row r="3070" spans="1:21" ht="20" customHeight="1" x14ac:dyDescent="0.35">
      <c r="A3070" s="13">
        <f>F3070/E3070</f>
        <v>0.16966666666666666</v>
      </c>
      <c r="B3070">
        <v>1990</v>
      </c>
      <c r="C3070" s="3" t="s">
        <v>1991</v>
      </c>
      <c r="D3070" s="3" t="s">
        <v>6100</v>
      </c>
      <c r="E3070" s="5">
        <v>3000</v>
      </c>
      <c r="F3070" s="5">
        <v>509</v>
      </c>
      <c r="G3070" t="s">
        <v>8221</v>
      </c>
      <c r="H3070" t="s">
        <v>8224</v>
      </c>
      <c r="I3070" t="s">
        <v>8246</v>
      </c>
      <c r="J3070">
        <v>1455338532</v>
      </c>
      <c r="K3070">
        <v>1454042532</v>
      </c>
      <c r="L3070" t="b">
        <v>0</v>
      </c>
      <c r="M3070">
        <v>5</v>
      </c>
      <c r="N3070" t="b">
        <v>0</v>
      </c>
      <c r="O3070" t="s">
        <v>8296</v>
      </c>
      <c r="P3070" s="9">
        <f>IFERROR(F3070/M3070,"NULL")</f>
        <v>101.8</v>
      </c>
      <c r="Q3070" t="str">
        <f>LEFT(O3070,SEARCH("/",O3070,1)-1)</f>
        <v>photography</v>
      </c>
      <c r="R3070" t="str">
        <f>RIGHT(O3070,LEN(O3070)-SEARCH("/",O3070,1))</f>
        <v>people</v>
      </c>
      <c r="S3070" s="17">
        <f>(((K3070/60)/60)/24)+DATE(1970,1,1)</f>
        <v>42398.195972222224</v>
      </c>
      <c r="T3070" s="15">
        <f>(((J3070/60)/60)/24)+DATE(1970,1,1)</f>
        <v>42413.195972222224</v>
      </c>
      <c r="U3070" t="b">
        <f>AND(L3070,N3070)</f>
        <v>0</v>
      </c>
    </row>
    <row r="3071" spans="1:21" ht="20" customHeight="1" x14ac:dyDescent="0.35">
      <c r="A3071" s="13">
        <f>F3071/E3071</f>
        <v>7.0000000000000007E-2</v>
      </c>
      <c r="B3071">
        <v>1991</v>
      </c>
      <c r="C3071" s="3" t="s">
        <v>1992</v>
      </c>
      <c r="D3071" s="3" t="s">
        <v>6101</v>
      </c>
      <c r="E3071" s="5">
        <v>2000</v>
      </c>
      <c r="F3071" s="5">
        <v>140</v>
      </c>
      <c r="G3071" t="s">
        <v>8221</v>
      </c>
      <c r="H3071" t="s">
        <v>8224</v>
      </c>
      <c r="I3071" t="s">
        <v>8246</v>
      </c>
      <c r="J3071">
        <v>1435958786</v>
      </c>
      <c r="K3071">
        <v>1434144386</v>
      </c>
      <c r="L3071" t="b">
        <v>0</v>
      </c>
      <c r="M3071">
        <v>3</v>
      </c>
      <c r="N3071" t="b">
        <v>0</v>
      </c>
      <c r="O3071" t="s">
        <v>8296</v>
      </c>
      <c r="P3071" s="9">
        <f>IFERROR(F3071/M3071,"NULL")</f>
        <v>46.666666666666664</v>
      </c>
      <c r="Q3071" t="str">
        <f>LEFT(O3071,SEARCH("/",O3071,1)-1)</f>
        <v>photography</v>
      </c>
      <c r="R3071" t="str">
        <f>RIGHT(O3071,LEN(O3071)-SEARCH("/",O3071,1))</f>
        <v>people</v>
      </c>
      <c r="S3071" s="17">
        <f>(((K3071/60)/60)/24)+DATE(1970,1,1)</f>
        <v>42167.89335648148</v>
      </c>
      <c r="T3071" s="15">
        <f>(((J3071/60)/60)/24)+DATE(1970,1,1)</f>
        <v>42188.89335648148</v>
      </c>
      <c r="U3071" t="b">
        <f>AND(L3071,N3071)</f>
        <v>0</v>
      </c>
    </row>
    <row r="3072" spans="1:21" ht="20" customHeight="1" x14ac:dyDescent="0.35">
      <c r="A3072" s="13">
        <f>F3072/E3072</f>
        <v>1.3333333333333333E-3</v>
      </c>
      <c r="B3072">
        <v>1992</v>
      </c>
      <c r="C3072" s="3" t="s">
        <v>1993</v>
      </c>
      <c r="D3072" s="3" t="s">
        <v>6102</v>
      </c>
      <c r="E3072" s="5">
        <v>1500</v>
      </c>
      <c r="F3072" s="5">
        <v>2</v>
      </c>
      <c r="G3072" t="s">
        <v>8221</v>
      </c>
      <c r="H3072" t="s">
        <v>8224</v>
      </c>
      <c r="I3072" t="s">
        <v>8246</v>
      </c>
      <c r="J3072">
        <v>1424229991</v>
      </c>
      <c r="K3072">
        <v>1421637991</v>
      </c>
      <c r="L3072" t="b">
        <v>0</v>
      </c>
      <c r="M3072">
        <v>2</v>
      </c>
      <c r="N3072" t="b">
        <v>0</v>
      </c>
      <c r="O3072" t="s">
        <v>8296</v>
      </c>
      <c r="P3072" s="9">
        <f>IFERROR(F3072/M3072,"NULL")</f>
        <v>1</v>
      </c>
      <c r="Q3072" t="str">
        <f>LEFT(O3072,SEARCH("/",O3072,1)-1)</f>
        <v>photography</v>
      </c>
      <c r="R3072" t="str">
        <f>RIGHT(O3072,LEN(O3072)-SEARCH("/",O3072,1))</f>
        <v>people</v>
      </c>
      <c r="S3072" s="17">
        <f>(((K3072/60)/60)/24)+DATE(1970,1,1)</f>
        <v>42023.143414351856</v>
      </c>
      <c r="T3072" s="15">
        <f>(((J3072/60)/60)/24)+DATE(1970,1,1)</f>
        <v>42053.143414351856</v>
      </c>
      <c r="U3072" t="b">
        <f>AND(L3072,N3072)</f>
        <v>0</v>
      </c>
    </row>
    <row r="3073" spans="1:21" ht="20" customHeight="1" x14ac:dyDescent="0.35">
      <c r="A3073" s="13">
        <f>F3073/E3073</f>
        <v>0</v>
      </c>
      <c r="B3073">
        <v>1993</v>
      </c>
      <c r="C3073" s="3" t="s">
        <v>1994</v>
      </c>
      <c r="D3073" s="3" t="s">
        <v>6103</v>
      </c>
      <c r="E3073" s="5">
        <v>2000</v>
      </c>
      <c r="F3073" s="5">
        <v>0</v>
      </c>
      <c r="G3073" t="s">
        <v>8221</v>
      </c>
      <c r="H3073" t="s">
        <v>8225</v>
      </c>
      <c r="I3073" t="s">
        <v>8247</v>
      </c>
      <c r="J3073">
        <v>1450706837</v>
      </c>
      <c r="K3073">
        <v>1448114837</v>
      </c>
      <c r="L3073" t="b">
        <v>0</v>
      </c>
      <c r="M3073">
        <v>0</v>
      </c>
      <c r="N3073" t="b">
        <v>0</v>
      </c>
      <c r="O3073" t="s">
        <v>8296</v>
      </c>
      <c r="P3073" s="9" t="str">
        <f>IFERROR(F3073/M3073,"NULL")</f>
        <v>NULL</v>
      </c>
      <c r="Q3073" t="str">
        <f>LEFT(O3073,SEARCH("/",O3073,1)-1)</f>
        <v>photography</v>
      </c>
      <c r="R3073" t="str">
        <f>RIGHT(O3073,LEN(O3073)-SEARCH("/",O3073,1))</f>
        <v>people</v>
      </c>
      <c r="S3073" s="17">
        <f>(((K3073/60)/60)/24)+DATE(1970,1,1)</f>
        <v>42329.58839120371</v>
      </c>
      <c r="T3073" s="15">
        <f>(((J3073/60)/60)/24)+DATE(1970,1,1)</f>
        <v>42359.58839120371</v>
      </c>
      <c r="U3073" t="b">
        <f>AND(L3073,N3073)</f>
        <v>0</v>
      </c>
    </row>
    <row r="3074" spans="1:21" ht="20" customHeight="1" x14ac:dyDescent="0.35">
      <c r="A3074" s="13">
        <f>F3074/E3074</f>
        <v>0</v>
      </c>
      <c r="B3074">
        <v>1994</v>
      </c>
      <c r="C3074" s="3" t="s">
        <v>1995</v>
      </c>
      <c r="D3074" s="3" t="s">
        <v>6104</v>
      </c>
      <c r="E3074" s="5">
        <v>3200</v>
      </c>
      <c r="F3074" s="5">
        <v>0</v>
      </c>
      <c r="G3074" t="s">
        <v>8221</v>
      </c>
      <c r="H3074" t="s">
        <v>8224</v>
      </c>
      <c r="I3074" t="s">
        <v>8246</v>
      </c>
      <c r="J3074">
        <v>1481072942</v>
      </c>
      <c r="K3074">
        <v>1475885342</v>
      </c>
      <c r="L3074" t="b">
        <v>0</v>
      </c>
      <c r="M3074">
        <v>0</v>
      </c>
      <c r="N3074" t="b">
        <v>0</v>
      </c>
      <c r="O3074" t="s">
        <v>8296</v>
      </c>
      <c r="P3074" s="9" t="str">
        <f>IFERROR(F3074/M3074,"NULL")</f>
        <v>NULL</v>
      </c>
      <c r="Q3074" t="str">
        <f>LEFT(O3074,SEARCH("/",O3074,1)-1)</f>
        <v>photography</v>
      </c>
      <c r="R3074" t="str">
        <f>RIGHT(O3074,LEN(O3074)-SEARCH("/",O3074,1))</f>
        <v>people</v>
      </c>
      <c r="S3074" s="17">
        <f>(((K3074/60)/60)/24)+DATE(1970,1,1)</f>
        <v>42651.006273148145</v>
      </c>
      <c r="T3074" s="15">
        <f>(((J3074/60)/60)/24)+DATE(1970,1,1)</f>
        <v>42711.047939814816</v>
      </c>
      <c r="U3074" t="b">
        <f>AND(L3074,N3074)</f>
        <v>0</v>
      </c>
    </row>
    <row r="3075" spans="1:21" ht="20" customHeight="1" x14ac:dyDescent="0.35">
      <c r="A3075" s="13">
        <f>F3075/E3075</f>
        <v>7.8E-2</v>
      </c>
      <c r="B3075">
        <v>1995</v>
      </c>
      <c r="C3075" s="3" t="s">
        <v>1996</v>
      </c>
      <c r="D3075" s="3" t="s">
        <v>6105</v>
      </c>
      <c r="E3075" s="5">
        <v>1000</v>
      </c>
      <c r="F3075" s="5">
        <v>78</v>
      </c>
      <c r="G3075" t="s">
        <v>8221</v>
      </c>
      <c r="H3075" t="s">
        <v>8229</v>
      </c>
      <c r="I3075" t="s">
        <v>8251</v>
      </c>
      <c r="J3075">
        <v>1437082736</v>
      </c>
      <c r="K3075">
        <v>1435354736</v>
      </c>
      <c r="L3075" t="b">
        <v>0</v>
      </c>
      <c r="M3075">
        <v>3</v>
      </c>
      <c r="N3075" t="b">
        <v>0</v>
      </c>
      <c r="O3075" t="s">
        <v>8296</v>
      </c>
      <c r="P3075" s="9">
        <f>IFERROR(F3075/M3075,"NULL")</f>
        <v>26</v>
      </c>
      <c r="Q3075" t="str">
        <f>LEFT(O3075,SEARCH("/",O3075,1)-1)</f>
        <v>photography</v>
      </c>
      <c r="R3075" t="str">
        <f>RIGHT(O3075,LEN(O3075)-SEARCH("/",O3075,1))</f>
        <v>people</v>
      </c>
      <c r="S3075" s="17">
        <f>(((K3075/60)/60)/24)+DATE(1970,1,1)</f>
        <v>42181.902037037042</v>
      </c>
      <c r="T3075" s="15">
        <f>(((J3075/60)/60)/24)+DATE(1970,1,1)</f>
        <v>42201.902037037042</v>
      </c>
      <c r="U3075" t="b">
        <f>AND(L3075,N3075)</f>
        <v>0</v>
      </c>
    </row>
    <row r="3076" spans="1:21" ht="20" customHeight="1" x14ac:dyDescent="0.35">
      <c r="A3076" s="13">
        <f>F3076/E3076</f>
        <v>0</v>
      </c>
      <c r="B3076">
        <v>1996</v>
      </c>
      <c r="C3076" s="3" t="s">
        <v>1997</v>
      </c>
      <c r="D3076" s="3" t="s">
        <v>6106</v>
      </c>
      <c r="E3076" s="5">
        <v>133800</v>
      </c>
      <c r="F3076" s="5">
        <v>0</v>
      </c>
      <c r="G3076" t="s">
        <v>8221</v>
      </c>
      <c r="H3076" t="s">
        <v>8224</v>
      </c>
      <c r="I3076" t="s">
        <v>8246</v>
      </c>
      <c r="J3076">
        <v>1405021211</v>
      </c>
      <c r="K3076">
        <v>1402429211</v>
      </c>
      <c r="L3076" t="b">
        <v>0</v>
      </c>
      <c r="M3076">
        <v>0</v>
      </c>
      <c r="N3076" t="b">
        <v>0</v>
      </c>
      <c r="O3076" t="s">
        <v>8296</v>
      </c>
      <c r="P3076" s="9" t="str">
        <f>IFERROR(F3076/M3076,"NULL")</f>
        <v>NULL</v>
      </c>
      <c r="Q3076" t="str">
        <f>LEFT(O3076,SEARCH("/",O3076,1)-1)</f>
        <v>photography</v>
      </c>
      <c r="R3076" t="str">
        <f>RIGHT(O3076,LEN(O3076)-SEARCH("/",O3076,1))</f>
        <v>people</v>
      </c>
      <c r="S3076" s="17">
        <f>(((K3076/60)/60)/24)+DATE(1970,1,1)</f>
        <v>41800.819571759261</v>
      </c>
      <c r="T3076" s="15">
        <f>(((J3076/60)/60)/24)+DATE(1970,1,1)</f>
        <v>41830.819571759261</v>
      </c>
      <c r="U3076" t="b">
        <f>AND(L3076,N3076)</f>
        <v>0</v>
      </c>
    </row>
    <row r="3077" spans="1:21" ht="20" customHeight="1" x14ac:dyDescent="0.35">
      <c r="A3077" s="13">
        <f>F3077/E3077</f>
        <v>0</v>
      </c>
      <c r="B3077">
        <v>1997</v>
      </c>
      <c r="C3077" s="3" t="s">
        <v>1998</v>
      </c>
      <c r="D3077" s="3" t="s">
        <v>6107</v>
      </c>
      <c r="E3077" s="5">
        <v>6500</v>
      </c>
      <c r="F3077" s="5">
        <v>0</v>
      </c>
      <c r="G3077" t="s">
        <v>8221</v>
      </c>
      <c r="H3077" t="s">
        <v>8224</v>
      </c>
      <c r="I3077" t="s">
        <v>8246</v>
      </c>
      <c r="J3077">
        <v>1409091612</v>
      </c>
      <c r="K3077">
        <v>1406499612</v>
      </c>
      <c r="L3077" t="b">
        <v>0</v>
      </c>
      <c r="M3077">
        <v>0</v>
      </c>
      <c r="N3077" t="b">
        <v>0</v>
      </c>
      <c r="O3077" t="s">
        <v>8296</v>
      </c>
      <c r="P3077" s="9" t="str">
        <f>IFERROR(F3077/M3077,"NULL")</f>
        <v>NULL</v>
      </c>
      <c r="Q3077" t="str">
        <f>LEFT(O3077,SEARCH("/",O3077,1)-1)</f>
        <v>photography</v>
      </c>
      <c r="R3077" t="str">
        <f>RIGHT(O3077,LEN(O3077)-SEARCH("/",O3077,1))</f>
        <v>people</v>
      </c>
      <c r="S3077" s="17">
        <f>(((K3077/60)/60)/24)+DATE(1970,1,1)</f>
        <v>41847.930694444447</v>
      </c>
      <c r="T3077" s="15">
        <f>(((J3077/60)/60)/24)+DATE(1970,1,1)</f>
        <v>41877.930694444447</v>
      </c>
      <c r="U3077" t="b">
        <f>AND(L3077,N3077)</f>
        <v>0</v>
      </c>
    </row>
    <row r="3078" spans="1:21" ht="20" customHeight="1" x14ac:dyDescent="0.35">
      <c r="A3078" s="13">
        <f>F3078/E3078</f>
        <v>0.26200000000000001</v>
      </c>
      <c r="B3078">
        <v>1998</v>
      </c>
      <c r="C3078" s="3" t="s">
        <v>1999</v>
      </c>
      <c r="D3078" s="3" t="s">
        <v>6108</v>
      </c>
      <c r="E3078" s="5">
        <v>2500</v>
      </c>
      <c r="F3078" s="5">
        <v>655</v>
      </c>
      <c r="G3078" t="s">
        <v>8221</v>
      </c>
      <c r="H3078" t="s">
        <v>8224</v>
      </c>
      <c r="I3078" t="s">
        <v>8246</v>
      </c>
      <c r="J3078">
        <v>1406861438</v>
      </c>
      <c r="K3078">
        <v>1402973438</v>
      </c>
      <c r="L3078" t="b">
        <v>0</v>
      </c>
      <c r="M3078">
        <v>3</v>
      </c>
      <c r="N3078" t="b">
        <v>0</v>
      </c>
      <c r="O3078" t="s">
        <v>8296</v>
      </c>
      <c r="P3078" s="9">
        <f>IFERROR(F3078/M3078,"NULL")</f>
        <v>218.33333333333334</v>
      </c>
      <c r="Q3078" t="str">
        <f>LEFT(O3078,SEARCH("/",O3078,1)-1)</f>
        <v>photography</v>
      </c>
      <c r="R3078" t="str">
        <f>RIGHT(O3078,LEN(O3078)-SEARCH("/",O3078,1))</f>
        <v>people</v>
      </c>
      <c r="S3078" s="17">
        <f>(((K3078/60)/60)/24)+DATE(1970,1,1)</f>
        <v>41807.118495370371</v>
      </c>
      <c r="T3078" s="15">
        <f>(((J3078/60)/60)/24)+DATE(1970,1,1)</f>
        <v>41852.118495370371</v>
      </c>
      <c r="U3078" t="b">
        <f>AND(L3078,N3078)</f>
        <v>0</v>
      </c>
    </row>
    <row r="3079" spans="1:21" ht="20" customHeight="1" x14ac:dyDescent="0.35">
      <c r="A3079" s="13">
        <f>F3079/E3079</f>
        <v>7.6129032258064515E-3</v>
      </c>
      <c r="B3079">
        <v>1999</v>
      </c>
      <c r="C3079" s="3" t="s">
        <v>2000</v>
      </c>
      <c r="D3079" s="3" t="s">
        <v>6109</v>
      </c>
      <c r="E3079" s="5">
        <v>31000</v>
      </c>
      <c r="F3079" s="5">
        <v>236</v>
      </c>
      <c r="G3079" t="s">
        <v>8221</v>
      </c>
      <c r="H3079" t="s">
        <v>8225</v>
      </c>
      <c r="I3079" t="s">
        <v>8247</v>
      </c>
      <c r="J3079">
        <v>1415882108</v>
      </c>
      <c r="K3079">
        <v>1413286508</v>
      </c>
      <c r="L3079" t="b">
        <v>0</v>
      </c>
      <c r="M3079">
        <v>7</v>
      </c>
      <c r="N3079" t="b">
        <v>0</v>
      </c>
      <c r="O3079" t="s">
        <v>8296</v>
      </c>
      <c r="P3079" s="9">
        <f>IFERROR(F3079/M3079,"NULL")</f>
        <v>33.714285714285715</v>
      </c>
      <c r="Q3079" t="str">
        <f>LEFT(O3079,SEARCH("/",O3079,1)-1)</f>
        <v>photography</v>
      </c>
      <c r="R3079" t="str">
        <f>RIGHT(O3079,LEN(O3079)-SEARCH("/",O3079,1))</f>
        <v>people</v>
      </c>
      <c r="S3079" s="17">
        <f>(((K3079/60)/60)/24)+DATE(1970,1,1)</f>
        <v>41926.482731481483</v>
      </c>
      <c r="T3079" s="15">
        <f>(((J3079/60)/60)/24)+DATE(1970,1,1)</f>
        <v>41956.524398148147</v>
      </c>
      <c r="U3079" t="b">
        <f>AND(L3079,N3079)</f>
        <v>0</v>
      </c>
    </row>
    <row r="3080" spans="1:21" ht="20" customHeight="1" x14ac:dyDescent="0.35">
      <c r="A3080" s="13">
        <f>F3080/E3080</f>
        <v>0.125</v>
      </c>
      <c r="B3080">
        <v>2000</v>
      </c>
      <c r="C3080" s="3" t="s">
        <v>2001</v>
      </c>
      <c r="D3080" s="3" t="s">
        <v>6110</v>
      </c>
      <c r="E3080" s="5">
        <v>5000</v>
      </c>
      <c r="F3080" s="5">
        <v>625</v>
      </c>
      <c r="G3080" t="s">
        <v>8221</v>
      </c>
      <c r="H3080" t="s">
        <v>8229</v>
      </c>
      <c r="I3080" t="s">
        <v>8251</v>
      </c>
      <c r="J3080">
        <v>1452120613</v>
      </c>
      <c r="K3080">
        <v>1449528613</v>
      </c>
      <c r="L3080" t="b">
        <v>0</v>
      </c>
      <c r="M3080">
        <v>25</v>
      </c>
      <c r="N3080" t="b">
        <v>0</v>
      </c>
      <c r="O3080" t="s">
        <v>8296</v>
      </c>
      <c r="P3080" s="9">
        <f>IFERROR(F3080/M3080,"NULL")</f>
        <v>25</v>
      </c>
      <c r="Q3080" t="str">
        <f>LEFT(O3080,SEARCH("/",O3080,1)-1)</f>
        <v>photography</v>
      </c>
      <c r="R3080" t="str">
        <f>RIGHT(O3080,LEN(O3080)-SEARCH("/",O3080,1))</f>
        <v>people</v>
      </c>
      <c r="S3080" s="17">
        <f>(((K3080/60)/60)/24)+DATE(1970,1,1)</f>
        <v>42345.951539351852</v>
      </c>
      <c r="T3080" s="15">
        <f>(((J3080/60)/60)/24)+DATE(1970,1,1)</f>
        <v>42375.951539351852</v>
      </c>
      <c r="U3080" t="b">
        <f>AND(L3080,N3080)</f>
        <v>0</v>
      </c>
    </row>
    <row r="3081" spans="1:21" ht="20" customHeight="1" x14ac:dyDescent="0.35">
      <c r="A3081" s="13">
        <f>F3081/E3081</f>
        <v>5.6800000000000002E-3</v>
      </c>
      <c r="B3081">
        <v>2121</v>
      </c>
      <c r="C3081" s="3" t="s">
        <v>2122</v>
      </c>
      <c r="D3081" s="3" t="s">
        <v>6231</v>
      </c>
      <c r="E3081" s="5">
        <v>50000</v>
      </c>
      <c r="F3081" s="5">
        <v>284</v>
      </c>
      <c r="G3081" t="s">
        <v>8221</v>
      </c>
      <c r="H3081" t="s">
        <v>8240</v>
      </c>
      <c r="I3081" t="s">
        <v>8257</v>
      </c>
      <c r="J3081">
        <v>1484156948</v>
      </c>
      <c r="K3081">
        <v>1481564948</v>
      </c>
      <c r="L3081" t="b">
        <v>0</v>
      </c>
      <c r="M3081">
        <v>10</v>
      </c>
      <c r="N3081" t="b">
        <v>0</v>
      </c>
      <c r="O3081" t="s">
        <v>8282</v>
      </c>
      <c r="P3081" s="9">
        <f>IFERROR(F3081/M3081,"NULL")</f>
        <v>28.4</v>
      </c>
      <c r="Q3081" t="str">
        <f>LEFT(O3081,SEARCH("/",O3081,1)-1)</f>
        <v>games</v>
      </c>
      <c r="R3081" t="str">
        <f>RIGHT(O3081,LEN(O3081)-SEARCH("/",O3081,1))</f>
        <v>video games</v>
      </c>
      <c r="S3081" s="17">
        <f>(((K3081/60)/60)/24)+DATE(1970,1,1)</f>
        <v>42716.7424537037</v>
      </c>
      <c r="T3081" s="15">
        <f>(((J3081/60)/60)/24)+DATE(1970,1,1)</f>
        <v>42746.7424537037</v>
      </c>
      <c r="U3081" t="b">
        <f>AND(L3081,N3081)</f>
        <v>0</v>
      </c>
    </row>
    <row r="3082" spans="1:21" ht="20" customHeight="1" x14ac:dyDescent="0.35">
      <c r="A3082" s="13">
        <f>F3082/E3082</f>
        <v>3.875E-3</v>
      </c>
      <c r="B3082">
        <v>2122</v>
      </c>
      <c r="C3082" s="3" t="s">
        <v>2123</v>
      </c>
      <c r="D3082" s="3" t="s">
        <v>6232</v>
      </c>
      <c r="E3082" s="5">
        <v>80000</v>
      </c>
      <c r="F3082" s="5">
        <v>310</v>
      </c>
      <c r="G3082" t="s">
        <v>8221</v>
      </c>
      <c r="H3082" t="s">
        <v>8238</v>
      </c>
      <c r="I3082" t="s">
        <v>8256</v>
      </c>
      <c r="J3082">
        <v>1483773169</v>
      </c>
      <c r="K3082">
        <v>1481181169</v>
      </c>
      <c r="L3082" t="b">
        <v>0</v>
      </c>
      <c r="M3082">
        <v>3</v>
      </c>
      <c r="N3082" t="b">
        <v>0</v>
      </c>
      <c r="O3082" t="s">
        <v>8282</v>
      </c>
      <c r="P3082" s="9">
        <f>IFERROR(F3082/M3082,"NULL")</f>
        <v>103.33333333333333</v>
      </c>
      <c r="Q3082" t="str">
        <f>LEFT(O3082,SEARCH("/",O3082,1)-1)</f>
        <v>games</v>
      </c>
      <c r="R3082" t="str">
        <f>RIGHT(O3082,LEN(O3082)-SEARCH("/",O3082,1))</f>
        <v>video games</v>
      </c>
      <c r="S3082" s="17">
        <f>(((K3082/60)/60)/24)+DATE(1970,1,1)</f>
        <v>42712.300567129627</v>
      </c>
      <c r="T3082" s="15">
        <f>(((J3082/60)/60)/24)+DATE(1970,1,1)</f>
        <v>42742.300567129627</v>
      </c>
      <c r="U3082" t="b">
        <f>AND(L3082,N3082)</f>
        <v>0</v>
      </c>
    </row>
    <row r="3083" spans="1:21" ht="20" customHeight="1" x14ac:dyDescent="0.35">
      <c r="A3083" s="13">
        <f>F3083/E3083</f>
        <v>0.1</v>
      </c>
      <c r="B3083">
        <v>2123</v>
      </c>
      <c r="C3083" s="3" t="s">
        <v>2124</v>
      </c>
      <c r="D3083" s="3" t="s">
        <v>6233</v>
      </c>
      <c r="E3083" s="5">
        <v>500</v>
      </c>
      <c r="F3083" s="5">
        <v>50</v>
      </c>
      <c r="G3083" t="s">
        <v>8221</v>
      </c>
      <c r="H3083" t="s">
        <v>8224</v>
      </c>
      <c r="I3083" t="s">
        <v>8246</v>
      </c>
      <c r="J3083">
        <v>1268636340</v>
      </c>
      <c r="K3083">
        <v>1263982307</v>
      </c>
      <c r="L3083" t="b">
        <v>0</v>
      </c>
      <c r="M3083">
        <v>5</v>
      </c>
      <c r="N3083" t="b">
        <v>0</v>
      </c>
      <c r="O3083" t="s">
        <v>8282</v>
      </c>
      <c r="P3083" s="9">
        <f>IFERROR(F3083/M3083,"NULL")</f>
        <v>10</v>
      </c>
      <c r="Q3083" t="str">
        <f>LEFT(O3083,SEARCH("/",O3083,1)-1)</f>
        <v>games</v>
      </c>
      <c r="R3083" t="str">
        <f>RIGHT(O3083,LEN(O3083)-SEARCH("/",O3083,1))</f>
        <v>video games</v>
      </c>
      <c r="S3083" s="17">
        <f>(((K3083/60)/60)/24)+DATE(1970,1,1)</f>
        <v>40198.424849537041</v>
      </c>
      <c r="T3083" s="15">
        <f>(((J3083/60)/60)/24)+DATE(1970,1,1)</f>
        <v>40252.290972222225</v>
      </c>
      <c r="U3083" t="b">
        <f>AND(L3083,N3083)</f>
        <v>0</v>
      </c>
    </row>
    <row r="3084" spans="1:21" ht="20" customHeight="1" x14ac:dyDescent="0.35">
      <c r="A3084" s="13">
        <f>F3084/E3084</f>
        <v>0.10454545454545454</v>
      </c>
      <c r="B3084">
        <v>2124</v>
      </c>
      <c r="C3084" s="3" t="s">
        <v>2125</v>
      </c>
      <c r="D3084" s="3" t="s">
        <v>6234</v>
      </c>
      <c r="E3084" s="5">
        <v>1100</v>
      </c>
      <c r="F3084" s="5">
        <v>115</v>
      </c>
      <c r="G3084" t="s">
        <v>8221</v>
      </c>
      <c r="H3084" t="s">
        <v>8224</v>
      </c>
      <c r="I3084" t="s">
        <v>8246</v>
      </c>
      <c r="J3084">
        <v>1291093200</v>
      </c>
      <c r="K3084">
        <v>1286930435</v>
      </c>
      <c r="L3084" t="b">
        <v>0</v>
      </c>
      <c r="M3084">
        <v>5</v>
      </c>
      <c r="N3084" t="b">
        <v>0</v>
      </c>
      <c r="O3084" t="s">
        <v>8282</v>
      </c>
      <c r="P3084" s="9">
        <f>IFERROR(F3084/M3084,"NULL")</f>
        <v>23</v>
      </c>
      <c r="Q3084" t="str">
        <f>LEFT(O3084,SEARCH("/",O3084,1)-1)</f>
        <v>games</v>
      </c>
      <c r="R3084" t="str">
        <f>RIGHT(O3084,LEN(O3084)-SEARCH("/",O3084,1))</f>
        <v>video games</v>
      </c>
      <c r="S3084" s="17">
        <f>(((K3084/60)/60)/24)+DATE(1970,1,1)</f>
        <v>40464.028182870366</v>
      </c>
      <c r="T3084" s="15">
        <f>(((J3084/60)/60)/24)+DATE(1970,1,1)</f>
        <v>40512.208333333336</v>
      </c>
      <c r="U3084" t="b">
        <f>AND(L3084,N3084)</f>
        <v>0</v>
      </c>
    </row>
    <row r="3085" spans="1:21" ht="20" customHeight="1" x14ac:dyDescent="0.35">
      <c r="A3085" s="13">
        <f>F3085/E3085</f>
        <v>1.4200000000000001E-2</v>
      </c>
      <c r="B3085">
        <v>2125</v>
      </c>
      <c r="C3085" s="3" t="s">
        <v>2126</v>
      </c>
      <c r="D3085" s="3" t="s">
        <v>6235</v>
      </c>
      <c r="E3085" s="5">
        <v>60000</v>
      </c>
      <c r="F3085" s="5">
        <v>852</v>
      </c>
      <c r="G3085" t="s">
        <v>8221</v>
      </c>
      <c r="H3085" t="s">
        <v>8224</v>
      </c>
      <c r="I3085" t="s">
        <v>8246</v>
      </c>
      <c r="J3085">
        <v>1438734833</v>
      </c>
      <c r="K3085">
        <v>1436142833</v>
      </c>
      <c r="L3085" t="b">
        <v>0</v>
      </c>
      <c r="M3085">
        <v>27</v>
      </c>
      <c r="N3085" t="b">
        <v>0</v>
      </c>
      <c r="O3085" t="s">
        <v>8282</v>
      </c>
      <c r="P3085" s="9">
        <f>IFERROR(F3085/M3085,"NULL")</f>
        <v>31.555555555555557</v>
      </c>
      <c r="Q3085" t="str">
        <f>LEFT(O3085,SEARCH("/",O3085,1)-1)</f>
        <v>games</v>
      </c>
      <c r="R3085" t="str">
        <f>RIGHT(O3085,LEN(O3085)-SEARCH("/",O3085,1))</f>
        <v>video games</v>
      </c>
      <c r="S3085" s="17">
        <f>(((K3085/60)/60)/24)+DATE(1970,1,1)</f>
        <v>42191.023530092592</v>
      </c>
      <c r="T3085" s="15">
        <f>(((J3085/60)/60)/24)+DATE(1970,1,1)</f>
        <v>42221.023530092592</v>
      </c>
      <c r="U3085" t="b">
        <f>AND(L3085,N3085)</f>
        <v>0</v>
      </c>
    </row>
    <row r="3086" spans="1:21" ht="20" customHeight="1" x14ac:dyDescent="0.35">
      <c r="A3086" s="13">
        <f>F3086/E3086</f>
        <v>5.0000000000000001E-4</v>
      </c>
      <c r="B3086">
        <v>2126</v>
      </c>
      <c r="C3086" s="3" t="s">
        <v>2127</v>
      </c>
      <c r="D3086" s="3" t="s">
        <v>6236</v>
      </c>
      <c r="E3086" s="5">
        <v>20000</v>
      </c>
      <c r="F3086" s="5">
        <v>10</v>
      </c>
      <c r="G3086" t="s">
        <v>8221</v>
      </c>
      <c r="H3086" t="s">
        <v>8224</v>
      </c>
      <c r="I3086" t="s">
        <v>8246</v>
      </c>
      <c r="J3086">
        <v>1418080887</v>
      </c>
      <c r="K3086">
        <v>1415488887</v>
      </c>
      <c r="L3086" t="b">
        <v>0</v>
      </c>
      <c r="M3086">
        <v>2</v>
      </c>
      <c r="N3086" t="b">
        <v>0</v>
      </c>
      <c r="O3086" t="s">
        <v>8282</v>
      </c>
      <c r="P3086" s="9">
        <f>IFERROR(F3086/M3086,"NULL")</f>
        <v>5</v>
      </c>
      <c r="Q3086" t="str">
        <f>LEFT(O3086,SEARCH("/",O3086,1)-1)</f>
        <v>games</v>
      </c>
      <c r="R3086" t="str">
        <f>RIGHT(O3086,LEN(O3086)-SEARCH("/",O3086,1))</f>
        <v>video games</v>
      </c>
      <c r="S3086" s="17">
        <f>(((K3086/60)/60)/24)+DATE(1970,1,1)</f>
        <v>41951.973229166666</v>
      </c>
      <c r="T3086" s="15">
        <f>(((J3086/60)/60)/24)+DATE(1970,1,1)</f>
        <v>41981.973229166666</v>
      </c>
      <c r="U3086" t="b">
        <f>AND(L3086,N3086)</f>
        <v>0</v>
      </c>
    </row>
    <row r="3087" spans="1:21" ht="20" customHeight="1" x14ac:dyDescent="0.35">
      <c r="A3087" s="13">
        <f>F3087/E3087</f>
        <v>0.28842857142857142</v>
      </c>
      <c r="B3087">
        <v>2127</v>
      </c>
      <c r="C3087" s="3" t="s">
        <v>2128</v>
      </c>
      <c r="D3087" s="3" t="s">
        <v>6237</v>
      </c>
      <c r="E3087" s="5">
        <v>28000</v>
      </c>
      <c r="F3087" s="5">
        <v>8076</v>
      </c>
      <c r="G3087" t="s">
        <v>8221</v>
      </c>
      <c r="H3087" t="s">
        <v>8225</v>
      </c>
      <c r="I3087" t="s">
        <v>8247</v>
      </c>
      <c r="J3087">
        <v>1426158463</v>
      </c>
      <c r="K3087">
        <v>1423570063</v>
      </c>
      <c r="L3087" t="b">
        <v>0</v>
      </c>
      <c r="M3087">
        <v>236</v>
      </c>
      <c r="N3087" t="b">
        <v>0</v>
      </c>
      <c r="O3087" t="s">
        <v>8282</v>
      </c>
      <c r="P3087" s="9">
        <f>IFERROR(F3087/M3087,"NULL")</f>
        <v>34.220338983050844</v>
      </c>
      <c r="Q3087" t="str">
        <f>LEFT(O3087,SEARCH("/",O3087,1)-1)</f>
        <v>games</v>
      </c>
      <c r="R3087" t="str">
        <f>RIGHT(O3087,LEN(O3087)-SEARCH("/",O3087,1))</f>
        <v>video games</v>
      </c>
      <c r="S3087" s="17">
        <f>(((K3087/60)/60)/24)+DATE(1970,1,1)</f>
        <v>42045.50535879629</v>
      </c>
      <c r="T3087" s="15">
        <f>(((J3087/60)/60)/24)+DATE(1970,1,1)</f>
        <v>42075.463692129633</v>
      </c>
      <c r="U3087" t="b">
        <f>AND(L3087,N3087)</f>
        <v>0</v>
      </c>
    </row>
    <row r="3088" spans="1:21" ht="20" customHeight="1" x14ac:dyDescent="0.35">
      <c r="A3088" s="13">
        <f>F3088/E3088</f>
        <v>1.6666666666666668E-3</v>
      </c>
      <c r="B3088">
        <v>2128</v>
      </c>
      <c r="C3088" s="3" t="s">
        <v>2129</v>
      </c>
      <c r="D3088" s="3" t="s">
        <v>6238</v>
      </c>
      <c r="E3088" s="5">
        <v>15000</v>
      </c>
      <c r="F3088" s="5">
        <v>25</v>
      </c>
      <c r="G3088" t="s">
        <v>8221</v>
      </c>
      <c r="H3088" t="s">
        <v>8229</v>
      </c>
      <c r="I3088" t="s">
        <v>8251</v>
      </c>
      <c r="J3088">
        <v>1411324369</v>
      </c>
      <c r="K3088">
        <v>1406140369</v>
      </c>
      <c r="L3088" t="b">
        <v>0</v>
      </c>
      <c r="M3088">
        <v>1</v>
      </c>
      <c r="N3088" t="b">
        <v>0</v>
      </c>
      <c r="O3088" t="s">
        <v>8282</v>
      </c>
      <c r="P3088" s="9">
        <f>IFERROR(F3088/M3088,"NULL")</f>
        <v>25</v>
      </c>
      <c r="Q3088" t="str">
        <f>LEFT(O3088,SEARCH("/",O3088,1)-1)</f>
        <v>games</v>
      </c>
      <c r="R3088" t="str">
        <f>RIGHT(O3088,LEN(O3088)-SEARCH("/",O3088,1))</f>
        <v>video games</v>
      </c>
      <c r="S3088" s="17">
        <f>(((K3088/60)/60)/24)+DATE(1970,1,1)</f>
        <v>41843.772789351853</v>
      </c>
      <c r="T3088" s="15">
        <f>(((J3088/60)/60)/24)+DATE(1970,1,1)</f>
        <v>41903.772789351853</v>
      </c>
      <c r="U3088" t="b">
        <f>AND(L3088,N3088)</f>
        <v>0</v>
      </c>
    </row>
    <row r="3089" spans="1:21" ht="20" customHeight="1" x14ac:dyDescent="0.35">
      <c r="A3089" s="13">
        <f>F3089/E3089</f>
        <v>0.11799999999999999</v>
      </c>
      <c r="B3089">
        <v>2129</v>
      </c>
      <c r="C3089" s="3" t="s">
        <v>2130</v>
      </c>
      <c r="D3089" s="3" t="s">
        <v>6239</v>
      </c>
      <c r="E3089" s="5">
        <v>2000</v>
      </c>
      <c r="F3089" s="5">
        <v>236</v>
      </c>
      <c r="G3089" t="s">
        <v>8221</v>
      </c>
      <c r="H3089" t="s">
        <v>8224</v>
      </c>
      <c r="I3089" t="s">
        <v>8246</v>
      </c>
      <c r="J3089">
        <v>1457570100</v>
      </c>
      <c r="K3089">
        <v>1454978100</v>
      </c>
      <c r="L3089" t="b">
        <v>0</v>
      </c>
      <c r="M3089">
        <v>12</v>
      </c>
      <c r="N3089" t="b">
        <v>0</v>
      </c>
      <c r="O3089" t="s">
        <v>8282</v>
      </c>
      <c r="P3089" s="9">
        <f>IFERROR(F3089/M3089,"NULL")</f>
        <v>19.666666666666668</v>
      </c>
      <c r="Q3089" t="str">
        <f>LEFT(O3089,SEARCH("/",O3089,1)-1)</f>
        <v>games</v>
      </c>
      <c r="R3089" t="str">
        <f>RIGHT(O3089,LEN(O3089)-SEARCH("/",O3089,1))</f>
        <v>video games</v>
      </c>
      <c r="S3089" s="17">
        <f>(((K3089/60)/60)/24)+DATE(1970,1,1)</f>
        <v>42409.024305555555</v>
      </c>
      <c r="T3089" s="15">
        <f>(((J3089/60)/60)/24)+DATE(1970,1,1)</f>
        <v>42439.024305555555</v>
      </c>
      <c r="U3089" t="b">
        <f>AND(L3089,N3089)</f>
        <v>0</v>
      </c>
    </row>
    <row r="3090" spans="1:21" ht="20" customHeight="1" x14ac:dyDescent="0.35">
      <c r="A3090" s="13">
        <f>F3090/E3090</f>
        <v>2.0238095238095236E-3</v>
      </c>
      <c r="B3090">
        <v>2130</v>
      </c>
      <c r="C3090" s="3" t="s">
        <v>2131</v>
      </c>
      <c r="D3090" s="3" t="s">
        <v>6240</v>
      </c>
      <c r="E3090" s="5">
        <v>42000</v>
      </c>
      <c r="F3090" s="5">
        <v>85</v>
      </c>
      <c r="G3090" t="s">
        <v>8221</v>
      </c>
      <c r="H3090" t="s">
        <v>8224</v>
      </c>
      <c r="I3090" t="s">
        <v>8246</v>
      </c>
      <c r="J3090">
        <v>1408154663</v>
      </c>
      <c r="K3090">
        <v>1405130663</v>
      </c>
      <c r="L3090" t="b">
        <v>0</v>
      </c>
      <c r="M3090">
        <v>4</v>
      </c>
      <c r="N3090" t="b">
        <v>0</v>
      </c>
      <c r="O3090" t="s">
        <v>8282</v>
      </c>
      <c r="P3090" s="9">
        <f>IFERROR(F3090/M3090,"NULL")</f>
        <v>21.25</v>
      </c>
      <c r="Q3090" t="str">
        <f>LEFT(O3090,SEARCH("/",O3090,1)-1)</f>
        <v>games</v>
      </c>
      <c r="R3090" t="str">
        <f>RIGHT(O3090,LEN(O3090)-SEARCH("/",O3090,1))</f>
        <v>video games</v>
      </c>
      <c r="S3090" s="17">
        <f>(((K3090/60)/60)/24)+DATE(1970,1,1)</f>
        <v>41832.086377314816</v>
      </c>
      <c r="T3090" s="15">
        <f>(((J3090/60)/60)/24)+DATE(1970,1,1)</f>
        <v>41867.086377314816</v>
      </c>
      <c r="U3090" t="b">
        <f>AND(L3090,N3090)</f>
        <v>0</v>
      </c>
    </row>
    <row r="3091" spans="1:21" ht="20" customHeight="1" x14ac:dyDescent="0.35">
      <c r="A3091" s="13">
        <f>F3091/E3091</f>
        <v>0.05</v>
      </c>
      <c r="B3091">
        <v>2131</v>
      </c>
      <c r="C3091" s="3" t="s">
        <v>2132</v>
      </c>
      <c r="D3091" s="3" t="s">
        <v>6241</v>
      </c>
      <c r="E3091" s="5">
        <v>500</v>
      </c>
      <c r="F3091" s="5">
        <v>25</v>
      </c>
      <c r="G3091" t="s">
        <v>8221</v>
      </c>
      <c r="H3091" t="s">
        <v>8224</v>
      </c>
      <c r="I3091" t="s">
        <v>8246</v>
      </c>
      <c r="J3091">
        <v>1436677091</v>
      </c>
      <c r="K3091">
        <v>1434085091</v>
      </c>
      <c r="L3091" t="b">
        <v>0</v>
      </c>
      <c r="M3091">
        <v>3</v>
      </c>
      <c r="N3091" t="b">
        <v>0</v>
      </c>
      <c r="O3091" t="s">
        <v>8282</v>
      </c>
      <c r="P3091" s="9">
        <f>IFERROR(F3091/M3091,"NULL")</f>
        <v>8.3333333333333339</v>
      </c>
      <c r="Q3091" t="str">
        <f>LEFT(O3091,SEARCH("/",O3091,1)-1)</f>
        <v>games</v>
      </c>
      <c r="R3091" t="str">
        <f>RIGHT(O3091,LEN(O3091)-SEARCH("/",O3091,1))</f>
        <v>video games</v>
      </c>
      <c r="S3091" s="17">
        <f>(((K3091/60)/60)/24)+DATE(1970,1,1)</f>
        <v>42167.207071759258</v>
      </c>
      <c r="T3091" s="15">
        <f>(((J3091/60)/60)/24)+DATE(1970,1,1)</f>
        <v>42197.207071759258</v>
      </c>
      <c r="U3091" t="b">
        <f>AND(L3091,N3091)</f>
        <v>0</v>
      </c>
    </row>
    <row r="3092" spans="1:21" ht="20" customHeight="1" x14ac:dyDescent="0.35">
      <c r="A3092" s="13">
        <f>F3092/E3092</f>
        <v>2.1129899999999997E-2</v>
      </c>
      <c r="B3092">
        <v>2132</v>
      </c>
      <c r="C3092" s="3" t="s">
        <v>2133</v>
      </c>
      <c r="D3092" s="3" t="s">
        <v>6242</v>
      </c>
      <c r="E3092" s="5">
        <v>100000</v>
      </c>
      <c r="F3092" s="5">
        <v>2112.9899999999998</v>
      </c>
      <c r="G3092" t="s">
        <v>8221</v>
      </c>
      <c r="H3092" t="s">
        <v>8224</v>
      </c>
      <c r="I3092" t="s">
        <v>8246</v>
      </c>
      <c r="J3092">
        <v>1391427692</v>
      </c>
      <c r="K3092">
        <v>1388835692</v>
      </c>
      <c r="L3092" t="b">
        <v>0</v>
      </c>
      <c r="M3092">
        <v>99</v>
      </c>
      <c r="N3092" t="b">
        <v>0</v>
      </c>
      <c r="O3092" t="s">
        <v>8282</v>
      </c>
      <c r="P3092" s="9">
        <f>IFERROR(F3092/M3092,"NULL")</f>
        <v>21.34333333333333</v>
      </c>
      <c r="Q3092" t="str">
        <f>LEFT(O3092,SEARCH("/",O3092,1)-1)</f>
        <v>games</v>
      </c>
      <c r="R3092" t="str">
        <f>RIGHT(O3092,LEN(O3092)-SEARCH("/",O3092,1))</f>
        <v>video games</v>
      </c>
      <c r="S3092" s="17">
        <f>(((K3092/60)/60)/24)+DATE(1970,1,1)</f>
        <v>41643.487175925926</v>
      </c>
      <c r="T3092" s="15">
        <f>(((J3092/60)/60)/24)+DATE(1970,1,1)</f>
        <v>41673.487175925926</v>
      </c>
      <c r="U3092" t="b">
        <f>AND(L3092,N3092)</f>
        <v>0</v>
      </c>
    </row>
    <row r="3093" spans="1:21" ht="20" customHeight="1" x14ac:dyDescent="0.35">
      <c r="A3093" s="13">
        <f>F3093/E3093</f>
        <v>1.6E-2</v>
      </c>
      <c r="B3093">
        <v>2133</v>
      </c>
      <c r="C3093" s="3" t="s">
        <v>2134</v>
      </c>
      <c r="D3093" s="3" t="s">
        <v>6243</v>
      </c>
      <c r="E3093" s="5">
        <v>1000</v>
      </c>
      <c r="F3093" s="5">
        <v>16</v>
      </c>
      <c r="G3093" t="s">
        <v>8221</v>
      </c>
      <c r="H3093" t="s">
        <v>8224</v>
      </c>
      <c r="I3093" t="s">
        <v>8246</v>
      </c>
      <c r="J3093">
        <v>1303628340</v>
      </c>
      <c r="K3093">
        <v>1300328399</v>
      </c>
      <c r="L3093" t="b">
        <v>0</v>
      </c>
      <c r="M3093">
        <v>3</v>
      </c>
      <c r="N3093" t="b">
        <v>0</v>
      </c>
      <c r="O3093" t="s">
        <v>8282</v>
      </c>
      <c r="P3093" s="9">
        <f>IFERROR(F3093/M3093,"NULL")</f>
        <v>5.333333333333333</v>
      </c>
      <c r="Q3093" t="str">
        <f>LEFT(O3093,SEARCH("/",O3093,1)-1)</f>
        <v>games</v>
      </c>
      <c r="R3093" t="str">
        <f>RIGHT(O3093,LEN(O3093)-SEARCH("/",O3093,1))</f>
        <v>video games</v>
      </c>
      <c r="S3093" s="17">
        <f>(((K3093/60)/60)/24)+DATE(1970,1,1)</f>
        <v>40619.097210648149</v>
      </c>
      <c r="T3093" s="15">
        <f>(((J3093/60)/60)/24)+DATE(1970,1,1)</f>
        <v>40657.290972222225</v>
      </c>
      <c r="U3093" t="b">
        <f>AND(L3093,N3093)</f>
        <v>0</v>
      </c>
    </row>
    <row r="3094" spans="1:21" ht="20" customHeight="1" x14ac:dyDescent="0.35">
      <c r="A3094" s="13">
        <f>F3094/E3094</f>
        <v>1.7333333333333333E-2</v>
      </c>
      <c r="B3094">
        <v>2134</v>
      </c>
      <c r="C3094" s="3" t="s">
        <v>2135</v>
      </c>
      <c r="D3094" s="3" t="s">
        <v>6244</v>
      </c>
      <c r="E3094" s="5">
        <v>6000</v>
      </c>
      <c r="F3094" s="5">
        <v>104</v>
      </c>
      <c r="G3094" t="s">
        <v>8221</v>
      </c>
      <c r="H3094" t="s">
        <v>8224</v>
      </c>
      <c r="I3094" t="s">
        <v>8246</v>
      </c>
      <c r="J3094">
        <v>1367097391</v>
      </c>
      <c r="K3094">
        <v>1364505391</v>
      </c>
      <c r="L3094" t="b">
        <v>0</v>
      </c>
      <c r="M3094">
        <v>3</v>
      </c>
      <c r="N3094" t="b">
        <v>0</v>
      </c>
      <c r="O3094" t="s">
        <v>8282</v>
      </c>
      <c r="P3094" s="9">
        <f>IFERROR(F3094/M3094,"NULL")</f>
        <v>34.666666666666664</v>
      </c>
      <c r="Q3094" t="str">
        <f>LEFT(O3094,SEARCH("/",O3094,1)-1)</f>
        <v>games</v>
      </c>
      <c r="R3094" t="str">
        <f>RIGHT(O3094,LEN(O3094)-SEARCH("/",O3094,1))</f>
        <v>video games</v>
      </c>
      <c r="S3094" s="17">
        <f>(((K3094/60)/60)/24)+DATE(1970,1,1)</f>
        <v>41361.886469907404</v>
      </c>
      <c r="T3094" s="15">
        <f>(((J3094/60)/60)/24)+DATE(1970,1,1)</f>
        <v>41391.886469907404</v>
      </c>
      <c r="U3094" t="b">
        <f>AND(L3094,N3094)</f>
        <v>0</v>
      </c>
    </row>
    <row r="3095" spans="1:21" ht="20" customHeight="1" x14ac:dyDescent="0.35">
      <c r="A3095" s="13">
        <f>F3095/E3095</f>
        <v>9.5600000000000004E-2</v>
      </c>
      <c r="B3095">
        <v>2135</v>
      </c>
      <c r="C3095" s="3" t="s">
        <v>2136</v>
      </c>
      <c r="D3095" s="3" t="s">
        <v>6245</v>
      </c>
      <c r="E3095" s="5">
        <v>5000</v>
      </c>
      <c r="F3095" s="5">
        <v>478</v>
      </c>
      <c r="G3095" t="s">
        <v>8221</v>
      </c>
      <c r="H3095" t="s">
        <v>8224</v>
      </c>
      <c r="I3095" t="s">
        <v>8246</v>
      </c>
      <c r="J3095">
        <v>1349392033</v>
      </c>
      <c r="K3095">
        <v>1346800033</v>
      </c>
      <c r="L3095" t="b">
        <v>0</v>
      </c>
      <c r="M3095">
        <v>22</v>
      </c>
      <c r="N3095" t="b">
        <v>0</v>
      </c>
      <c r="O3095" t="s">
        <v>8282</v>
      </c>
      <c r="P3095" s="9">
        <f>IFERROR(F3095/M3095,"NULL")</f>
        <v>21.727272727272727</v>
      </c>
      <c r="Q3095" t="str">
        <f>LEFT(O3095,SEARCH("/",O3095,1)-1)</f>
        <v>games</v>
      </c>
      <c r="R3095" t="str">
        <f>RIGHT(O3095,LEN(O3095)-SEARCH("/",O3095,1))</f>
        <v>video games</v>
      </c>
      <c r="S3095" s="17">
        <f>(((K3095/60)/60)/24)+DATE(1970,1,1)</f>
        <v>41156.963344907403</v>
      </c>
      <c r="T3095" s="15">
        <f>(((J3095/60)/60)/24)+DATE(1970,1,1)</f>
        <v>41186.963344907403</v>
      </c>
      <c r="U3095" t="b">
        <f>AND(L3095,N3095)</f>
        <v>0</v>
      </c>
    </row>
    <row r="3096" spans="1:21" ht="20" customHeight="1" x14ac:dyDescent="0.35">
      <c r="A3096" s="13">
        <f>F3096/E3096</f>
        <v>5.9612499999999998E-4</v>
      </c>
      <c r="B3096">
        <v>2136</v>
      </c>
      <c r="C3096" s="3" t="s">
        <v>2137</v>
      </c>
      <c r="D3096" s="3" t="s">
        <v>6246</v>
      </c>
      <c r="E3096" s="5">
        <v>80000</v>
      </c>
      <c r="F3096" s="5">
        <v>47.69</v>
      </c>
      <c r="G3096" t="s">
        <v>8221</v>
      </c>
      <c r="H3096" t="s">
        <v>8224</v>
      </c>
      <c r="I3096" t="s">
        <v>8246</v>
      </c>
      <c r="J3096">
        <v>1382184786</v>
      </c>
      <c r="K3096">
        <v>1379592786</v>
      </c>
      <c r="L3096" t="b">
        <v>0</v>
      </c>
      <c r="M3096">
        <v>4</v>
      </c>
      <c r="N3096" t="b">
        <v>0</v>
      </c>
      <c r="O3096" t="s">
        <v>8282</v>
      </c>
      <c r="P3096" s="9">
        <f>IFERROR(F3096/M3096,"NULL")</f>
        <v>11.922499999999999</v>
      </c>
      <c r="Q3096" t="str">
        <f>LEFT(O3096,SEARCH("/",O3096,1)-1)</f>
        <v>games</v>
      </c>
      <c r="R3096" t="str">
        <f>RIGHT(O3096,LEN(O3096)-SEARCH("/",O3096,1))</f>
        <v>video games</v>
      </c>
      <c r="S3096" s="17">
        <f>(((K3096/60)/60)/24)+DATE(1970,1,1)</f>
        <v>41536.509097222224</v>
      </c>
      <c r="T3096" s="15">
        <f>(((J3096/60)/60)/24)+DATE(1970,1,1)</f>
        <v>41566.509097222224</v>
      </c>
      <c r="U3096" t="b">
        <f>AND(L3096,N3096)</f>
        <v>0</v>
      </c>
    </row>
    <row r="3097" spans="1:21" ht="20" customHeight="1" x14ac:dyDescent="0.35">
      <c r="A3097" s="13">
        <f>F3097/E3097</f>
        <v>0.28405999999999998</v>
      </c>
      <c r="B3097">
        <v>2137</v>
      </c>
      <c r="C3097" s="3" t="s">
        <v>2138</v>
      </c>
      <c r="D3097" s="3" t="s">
        <v>6247</v>
      </c>
      <c r="E3097" s="5">
        <v>50000</v>
      </c>
      <c r="F3097" s="5">
        <v>14203</v>
      </c>
      <c r="G3097" t="s">
        <v>8221</v>
      </c>
      <c r="H3097" t="s">
        <v>8229</v>
      </c>
      <c r="I3097" t="s">
        <v>8251</v>
      </c>
      <c r="J3097">
        <v>1417804229</v>
      </c>
      <c r="K3097">
        <v>1415212229</v>
      </c>
      <c r="L3097" t="b">
        <v>0</v>
      </c>
      <c r="M3097">
        <v>534</v>
      </c>
      <c r="N3097" t="b">
        <v>0</v>
      </c>
      <c r="O3097" t="s">
        <v>8282</v>
      </c>
      <c r="P3097" s="9">
        <f>IFERROR(F3097/M3097,"NULL")</f>
        <v>26.59737827715356</v>
      </c>
      <c r="Q3097" t="str">
        <f>LEFT(O3097,SEARCH("/",O3097,1)-1)</f>
        <v>games</v>
      </c>
      <c r="R3097" t="str">
        <f>RIGHT(O3097,LEN(O3097)-SEARCH("/",O3097,1))</f>
        <v>video games</v>
      </c>
      <c r="S3097" s="17">
        <f>(((K3097/60)/60)/24)+DATE(1970,1,1)</f>
        <v>41948.771168981482</v>
      </c>
      <c r="T3097" s="15">
        <f>(((J3097/60)/60)/24)+DATE(1970,1,1)</f>
        <v>41978.771168981482</v>
      </c>
      <c r="U3097" t="b">
        <f>AND(L3097,N3097)</f>
        <v>0</v>
      </c>
    </row>
    <row r="3098" spans="1:21" ht="20" customHeight="1" x14ac:dyDescent="0.35">
      <c r="A3098" s="13">
        <f>F3098/E3098</f>
        <v>0.128</v>
      </c>
      <c r="B3098">
        <v>2138</v>
      </c>
      <c r="C3098" s="3" t="s">
        <v>2139</v>
      </c>
      <c r="D3098" s="3" t="s">
        <v>6248</v>
      </c>
      <c r="E3098" s="5">
        <v>1000</v>
      </c>
      <c r="F3098" s="5">
        <v>128</v>
      </c>
      <c r="G3098" t="s">
        <v>8221</v>
      </c>
      <c r="H3098" t="s">
        <v>8225</v>
      </c>
      <c r="I3098" t="s">
        <v>8247</v>
      </c>
      <c r="J3098">
        <v>1383959939</v>
      </c>
      <c r="K3098">
        <v>1381364339</v>
      </c>
      <c r="L3098" t="b">
        <v>0</v>
      </c>
      <c r="M3098">
        <v>12</v>
      </c>
      <c r="N3098" t="b">
        <v>0</v>
      </c>
      <c r="O3098" t="s">
        <v>8282</v>
      </c>
      <c r="P3098" s="9">
        <f>IFERROR(F3098/M3098,"NULL")</f>
        <v>10.666666666666666</v>
      </c>
      <c r="Q3098" t="str">
        <f>LEFT(O3098,SEARCH("/",O3098,1)-1)</f>
        <v>games</v>
      </c>
      <c r="R3098" t="str">
        <f>RIGHT(O3098,LEN(O3098)-SEARCH("/",O3098,1))</f>
        <v>video games</v>
      </c>
      <c r="S3098" s="17">
        <f>(((K3098/60)/60)/24)+DATE(1970,1,1)</f>
        <v>41557.013182870374</v>
      </c>
      <c r="T3098" s="15">
        <f>(((J3098/60)/60)/24)+DATE(1970,1,1)</f>
        <v>41587.054849537039</v>
      </c>
      <c r="U3098" t="b">
        <f>AND(L3098,N3098)</f>
        <v>0</v>
      </c>
    </row>
    <row r="3099" spans="1:21" ht="20" customHeight="1" x14ac:dyDescent="0.35">
      <c r="A3099" s="13">
        <f>F3099/E3099</f>
        <v>5.4199999999999998E-2</v>
      </c>
      <c r="B3099">
        <v>2139</v>
      </c>
      <c r="C3099" s="3" t="s">
        <v>2140</v>
      </c>
      <c r="D3099" s="3" t="s">
        <v>6249</v>
      </c>
      <c r="E3099" s="5">
        <v>30000</v>
      </c>
      <c r="F3099" s="5">
        <v>1626</v>
      </c>
      <c r="G3099" t="s">
        <v>8221</v>
      </c>
      <c r="H3099" t="s">
        <v>8224</v>
      </c>
      <c r="I3099" t="s">
        <v>8246</v>
      </c>
      <c r="J3099">
        <v>1478196008</v>
      </c>
      <c r="K3099">
        <v>1475604008</v>
      </c>
      <c r="L3099" t="b">
        <v>0</v>
      </c>
      <c r="M3099">
        <v>56</v>
      </c>
      <c r="N3099" t="b">
        <v>0</v>
      </c>
      <c r="O3099" t="s">
        <v>8282</v>
      </c>
      <c r="P3099" s="9">
        <f>IFERROR(F3099/M3099,"NULL")</f>
        <v>29.035714285714285</v>
      </c>
      <c r="Q3099" t="str">
        <f>LEFT(O3099,SEARCH("/",O3099,1)-1)</f>
        <v>games</v>
      </c>
      <c r="R3099" t="str">
        <f>RIGHT(O3099,LEN(O3099)-SEARCH("/",O3099,1))</f>
        <v>video games</v>
      </c>
      <c r="S3099" s="17">
        <f>(((K3099/60)/60)/24)+DATE(1970,1,1)</f>
        <v>42647.750092592592</v>
      </c>
      <c r="T3099" s="15">
        <f>(((J3099/60)/60)/24)+DATE(1970,1,1)</f>
        <v>42677.750092592592</v>
      </c>
      <c r="U3099" t="b">
        <f>AND(L3099,N3099)</f>
        <v>0</v>
      </c>
    </row>
    <row r="3100" spans="1:21" ht="20" customHeight="1" x14ac:dyDescent="0.35">
      <c r="A3100" s="13">
        <f>F3100/E3100</f>
        <v>1.1199999999999999E-3</v>
      </c>
      <c r="B3100">
        <v>2140</v>
      </c>
      <c r="C3100" s="3" t="s">
        <v>2141</v>
      </c>
      <c r="D3100" s="3" t="s">
        <v>6250</v>
      </c>
      <c r="E3100" s="5">
        <v>500000</v>
      </c>
      <c r="F3100" s="5">
        <v>560</v>
      </c>
      <c r="G3100" t="s">
        <v>8221</v>
      </c>
      <c r="H3100" t="s">
        <v>8224</v>
      </c>
      <c r="I3100" t="s">
        <v>8246</v>
      </c>
      <c r="J3100">
        <v>1357934424</v>
      </c>
      <c r="K3100">
        <v>1355342424</v>
      </c>
      <c r="L3100" t="b">
        <v>0</v>
      </c>
      <c r="M3100">
        <v>11</v>
      </c>
      <c r="N3100" t="b">
        <v>0</v>
      </c>
      <c r="O3100" t="s">
        <v>8282</v>
      </c>
      <c r="P3100" s="9">
        <f>IFERROR(F3100/M3100,"NULL")</f>
        <v>50.909090909090907</v>
      </c>
      <c r="Q3100" t="str">
        <f>LEFT(O3100,SEARCH("/",O3100,1)-1)</f>
        <v>games</v>
      </c>
      <c r="R3100" t="str">
        <f>RIGHT(O3100,LEN(O3100)-SEARCH("/",O3100,1))</f>
        <v>video games</v>
      </c>
      <c r="S3100" s="17">
        <f>(((K3100/60)/60)/24)+DATE(1970,1,1)</f>
        <v>41255.833611111113</v>
      </c>
      <c r="T3100" s="15">
        <f>(((J3100/60)/60)/24)+DATE(1970,1,1)</f>
        <v>41285.833611111113</v>
      </c>
      <c r="U3100" t="b">
        <f>AND(L3100,N3100)</f>
        <v>0</v>
      </c>
    </row>
    <row r="3101" spans="1:21" ht="20" customHeight="1" x14ac:dyDescent="0.35">
      <c r="A3101" s="13">
        <f>F3101/E3101</f>
        <v>0</v>
      </c>
      <c r="B3101">
        <v>2141</v>
      </c>
      <c r="C3101" s="3" t="s">
        <v>2142</v>
      </c>
      <c r="D3101" s="3" t="s">
        <v>6251</v>
      </c>
      <c r="E3101" s="5">
        <v>15000</v>
      </c>
      <c r="F3101" s="5">
        <v>0</v>
      </c>
      <c r="G3101" t="s">
        <v>8221</v>
      </c>
      <c r="H3101" t="s">
        <v>8224</v>
      </c>
      <c r="I3101" t="s">
        <v>8246</v>
      </c>
      <c r="J3101">
        <v>1415947159</v>
      </c>
      <c r="K3101">
        <v>1413351559</v>
      </c>
      <c r="L3101" t="b">
        <v>0</v>
      </c>
      <c r="M3101">
        <v>0</v>
      </c>
      <c r="N3101" t="b">
        <v>0</v>
      </c>
      <c r="O3101" t="s">
        <v>8282</v>
      </c>
      <c r="P3101" s="9" t="str">
        <f>IFERROR(F3101/M3101,"NULL")</f>
        <v>NULL</v>
      </c>
      <c r="Q3101" t="str">
        <f>LEFT(O3101,SEARCH("/",O3101,1)-1)</f>
        <v>games</v>
      </c>
      <c r="R3101" t="str">
        <f>RIGHT(O3101,LEN(O3101)-SEARCH("/",O3101,1))</f>
        <v>video games</v>
      </c>
      <c r="S3101" s="17">
        <f>(((K3101/60)/60)/24)+DATE(1970,1,1)</f>
        <v>41927.235636574071</v>
      </c>
      <c r="T3101" s="15">
        <f>(((J3101/60)/60)/24)+DATE(1970,1,1)</f>
        <v>41957.277303240742</v>
      </c>
      <c r="U3101" t="b">
        <f>AND(L3101,N3101)</f>
        <v>0</v>
      </c>
    </row>
    <row r="3102" spans="1:21" ht="20" customHeight="1" x14ac:dyDescent="0.35">
      <c r="A3102" s="13">
        <f>F3102/E3102</f>
        <v>5.7238095238095241E-2</v>
      </c>
      <c r="B3102">
        <v>2142</v>
      </c>
      <c r="C3102" s="3" t="s">
        <v>2143</v>
      </c>
      <c r="D3102" s="3" t="s">
        <v>6252</v>
      </c>
      <c r="E3102" s="5">
        <v>10500</v>
      </c>
      <c r="F3102" s="5">
        <v>601</v>
      </c>
      <c r="G3102" t="s">
        <v>8221</v>
      </c>
      <c r="H3102" t="s">
        <v>8236</v>
      </c>
      <c r="I3102" t="s">
        <v>8249</v>
      </c>
      <c r="J3102">
        <v>1451494210</v>
      </c>
      <c r="K3102">
        <v>1449075010</v>
      </c>
      <c r="L3102" t="b">
        <v>0</v>
      </c>
      <c r="M3102">
        <v>12</v>
      </c>
      <c r="N3102" t="b">
        <v>0</v>
      </c>
      <c r="O3102" t="s">
        <v>8282</v>
      </c>
      <c r="P3102" s="9">
        <f>IFERROR(F3102/M3102,"NULL")</f>
        <v>50.083333333333336</v>
      </c>
      <c r="Q3102" t="str">
        <f>LEFT(O3102,SEARCH("/",O3102,1)-1)</f>
        <v>games</v>
      </c>
      <c r="R3102" t="str">
        <f>RIGHT(O3102,LEN(O3102)-SEARCH("/",O3102,1))</f>
        <v>video games</v>
      </c>
      <c r="S3102" s="17">
        <f>(((K3102/60)/60)/24)+DATE(1970,1,1)</f>
        <v>42340.701504629629</v>
      </c>
      <c r="T3102" s="15">
        <f>(((J3102/60)/60)/24)+DATE(1970,1,1)</f>
        <v>42368.701504629629</v>
      </c>
      <c r="U3102" t="b">
        <f>AND(L3102,N3102)</f>
        <v>0</v>
      </c>
    </row>
    <row r="3103" spans="1:21" ht="20" customHeight="1" x14ac:dyDescent="0.35">
      <c r="A3103" s="13">
        <f>F3103/E3103</f>
        <v>0.1125</v>
      </c>
      <c r="B3103">
        <v>2143</v>
      </c>
      <c r="C3103" s="3" t="s">
        <v>2144</v>
      </c>
      <c r="D3103" s="3" t="s">
        <v>6253</v>
      </c>
      <c r="E3103" s="5">
        <v>2000</v>
      </c>
      <c r="F3103" s="5">
        <v>225</v>
      </c>
      <c r="G3103" t="s">
        <v>8221</v>
      </c>
      <c r="H3103" t="s">
        <v>8224</v>
      </c>
      <c r="I3103" t="s">
        <v>8246</v>
      </c>
      <c r="J3103">
        <v>1279738800</v>
      </c>
      <c r="K3103">
        <v>1275599812</v>
      </c>
      <c r="L3103" t="b">
        <v>0</v>
      </c>
      <c r="M3103">
        <v>5</v>
      </c>
      <c r="N3103" t="b">
        <v>0</v>
      </c>
      <c r="O3103" t="s">
        <v>8282</v>
      </c>
      <c r="P3103" s="9">
        <f>IFERROR(F3103/M3103,"NULL")</f>
        <v>45</v>
      </c>
      <c r="Q3103" t="str">
        <f>LEFT(O3103,SEARCH("/",O3103,1)-1)</f>
        <v>games</v>
      </c>
      <c r="R3103" t="str">
        <f>RIGHT(O3103,LEN(O3103)-SEARCH("/",O3103,1))</f>
        <v>video games</v>
      </c>
      <c r="S3103" s="17">
        <f>(((K3103/60)/60)/24)+DATE(1970,1,1)</f>
        <v>40332.886712962965</v>
      </c>
      <c r="T3103" s="15">
        <f>(((J3103/60)/60)/24)+DATE(1970,1,1)</f>
        <v>40380.791666666664</v>
      </c>
      <c r="U3103" t="b">
        <f>AND(L3103,N3103)</f>
        <v>0</v>
      </c>
    </row>
    <row r="3104" spans="1:21" ht="20" customHeight="1" x14ac:dyDescent="0.35">
      <c r="A3104" s="13">
        <f>F3104/E3104</f>
        <v>1.7098591549295775E-2</v>
      </c>
      <c r="B3104">
        <v>2144</v>
      </c>
      <c r="C3104" s="3" t="s">
        <v>2145</v>
      </c>
      <c r="D3104" s="3" t="s">
        <v>6254</v>
      </c>
      <c r="E3104" s="5">
        <v>35500</v>
      </c>
      <c r="F3104" s="5">
        <v>607</v>
      </c>
      <c r="G3104" t="s">
        <v>8221</v>
      </c>
      <c r="H3104" t="s">
        <v>8224</v>
      </c>
      <c r="I3104" t="s">
        <v>8246</v>
      </c>
      <c r="J3104">
        <v>1379164040</v>
      </c>
      <c r="K3104">
        <v>1376399240</v>
      </c>
      <c r="L3104" t="b">
        <v>0</v>
      </c>
      <c r="M3104">
        <v>24</v>
      </c>
      <c r="N3104" t="b">
        <v>0</v>
      </c>
      <c r="O3104" t="s">
        <v>8282</v>
      </c>
      <c r="P3104" s="9">
        <f>IFERROR(F3104/M3104,"NULL")</f>
        <v>25.291666666666668</v>
      </c>
      <c r="Q3104" t="str">
        <f>LEFT(O3104,SEARCH("/",O3104,1)-1)</f>
        <v>games</v>
      </c>
      <c r="R3104" t="str">
        <f>RIGHT(O3104,LEN(O3104)-SEARCH("/",O3104,1))</f>
        <v>video games</v>
      </c>
      <c r="S3104" s="17">
        <f>(((K3104/60)/60)/24)+DATE(1970,1,1)</f>
        <v>41499.546759259261</v>
      </c>
      <c r="T3104" s="15">
        <f>(((J3104/60)/60)/24)+DATE(1970,1,1)</f>
        <v>41531.546759259261</v>
      </c>
      <c r="U3104" t="b">
        <f>AND(L3104,N3104)</f>
        <v>0</v>
      </c>
    </row>
    <row r="3105" spans="1:21" ht="20" customHeight="1" x14ac:dyDescent="0.35">
      <c r="A3105" s="13">
        <f>F3105/E3105</f>
        <v>0.30433333333333334</v>
      </c>
      <c r="B3105">
        <v>2145</v>
      </c>
      <c r="C3105" s="3" t="s">
        <v>2146</v>
      </c>
      <c r="D3105" s="3" t="s">
        <v>6255</v>
      </c>
      <c r="E3105" s="5">
        <v>15000</v>
      </c>
      <c r="F3105" s="5">
        <v>4565</v>
      </c>
      <c r="G3105" t="s">
        <v>8221</v>
      </c>
      <c r="H3105" t="s">
        <v>8224</v>
      </c>
      <c r="I3105" t="s">
        <v>8246</v>
      </c>
      <c r="J3105">
        <v>1385534514</v>
      </c>
      <c r="K3105">
        <v>1382938914</v>
      </c>
      <c r="L3105" t="b">
        <v>0</v>
      </c>
      <c r="M3105">
        <v>89</v>
      </c>
      <c r="N3105" t="b">
        <v>0</v>
      </c>
      <c r="O3105" t="s">
        <v>8282</v>
      </c>
      <c r="P3105" s="9">
        <f>IFERROR(F3105/M3105,"NULL")</f>
        <v>51.292134831460672</v>
      </c>
      <c r="Q3105" t="str">
        <f>LEFT(O3105,SEARCH("/",O3105,1)-1)</f>
        <v>games</v>
      </c>
      <c r="R3105" t="str">
        <f>RIGHT(O3105,LEN(O3105)-SEARCH("/",O3105,1))</f>
        <v>video games</v>
      </c>
      <c r="S3105" s="17">
        <f>(((K3105/60)/60)/24)+DATE(1970,1,1)</f>
        <v>41575.237430555557</v>
      </c>
      <c r="T3105" s="15">
        <f>(((J3105/60)/60)/24)+DATE(1970,1,1)</f>
        <v>41605.279097222221</v>
      </c>
      <c r="U3105" t="b">
        <f>AND(L3105,N3105)</f>
        <v>0</v>
      </c>
    </row>
    <row r="3106" spans="1:21" ht="20" customHeight="1" x14ac:dyDescent="0.35">
      <c r="A3106" s="13">
        <f>F3106/E3106</f>
        <v>2.0000000000000001E-4</v>
      </c>
      <c r="B3106">
        <v>2146</v>
      </c>
      <c r="C3106" s="3" t="s">
        <v>2147</v>
      </c>
      <c r="D3106" s="3" t="s">
        <v>6256</v>
      </c>
      <c r="E3106" s="5">
        <v>5000</v>
      </c>
      <c r="F3106" s="5">
        <v>1</v>
      </c>
      <c r="G3106" t="s">
        <v>8221</v>
      </c>
      <c r="H3106" t="s">
        <v>8224</v>
      </c>
      <c r="I3106" t="s">
        <v>8246</v>
      </c>
      <c r="J3106">
        <v>1455207510</v>
      </c>
      <c r="K3106">
        <v>1453997910</v>
      </c>
      <c r="L3106" t="b">
        <v>0</v>
      </c>
      <c r="M3106">
        <v>1</v>
      </c>
      <c r="N3106" t="b">
        <v>0</v>
      </c>
      <c r="O3106" t="s">
        <v>8282</v>
      </c>
      <c r="P3106" s="9">
        <f>IFERROR(F3106/M3106,"NULL")</f>
        <v>1</v>
      </c>
      <c r="Q3106" t="str">
        <f>LEFT(O3106,SEARCH("/",O3106,1)-1)</f>
        <v>games</v>
      </c>
      <c r="R3106" t="str">
        <f>RIGHT(O3106,LEN(O3106)-SEARCH("/",O3106,1))</f>
        <v>video games</v>
      </c>
      <c r="S3106" s="17">
        <f>(((K3106/60)/60)/24)+DATE(1970,1,1)</f>
        <v>42397.679513888885</v>
      </c>
      <c r="T3106" s="15">
        <f>(((J3106/60)/60)/24)+DATE(1970,1,1)</f>
        <v>42411.679513888885</v>
      </c>
      <c r="U3106" t="b">
        <f>AND(L3106,N3106)</f>
        <v>0</v>
      </c>
    </row>
    <row r="3107" spans="1:21" ht="20" customHeight="1" x14ac:dyDescent="0.35">
      <c r="A3107" s="13">
        <f>F3107/E3107</f>
        <v>6.9641025641025639E-3</v>
      </c>
      <c r="B3107">
        <v>2147</v>
      </c>
      <c r="C3107" s="3" t="s">
        <v>2148</v>
      </c>
      <c r="D3107" s="3" t="s">
        <v>6257</v>
      </c>
      <c r="E3107" s="5">
        <v>390000</v>
      </c>
      <c r="F3107" s="5">
        <v>2716</v>
      </c>
      <c r="G3107" t="s">
        <v>8221</v>
      </c>
      <c r="H3107" t="s">
        <v>8224</v>
      </c>
      <c r="I3107" t="s">
        <v>8246</v>
      </c>
      <c r="J3107">
        <v>1416125148</v>
      </c>
      <c r="K3107">
        <v>1413356748</v>
      </c>
      <c r="L3107" t="b">
        <v>0</v>
      </c>
      <c r="M3107">
        <v>55</v>
      </c>
      <c r="N3107" t="b">
        <v>0</v>
      </c>
      <c r="O3107" t="s">
        <v>8282</v>
      </c>
      <c r="P3107" s="9">
        <f>IFERROR(F3107/M3107,"NULL")</f>
        <v>49.381818181818183</v>
      </c>
      <c r="Q3107" t="str">
        <f>LEFT(O3107,SEARCH("/",O3107,1)-1)</f>
        <v>games</v>
      </c>
      <c r="R3107" t="str">
        <f>RIGHT(O3107,LEN(O3107)-SEARCH("/",O3107,1))</f>
        <v>video games</v>
      </c>
      <c r="S3107" s="17">
        <f>(((K3107/60)/60)/24)+DATE(1970,1,1)</f>
        <v>41927.295694444445</v>
      </c>
      <c r="T3107" s="15">
        <f>(((J3107/60)/60)/24)+DATE(1970,1,1)</f>
        <v>41959.337361111116</v>
      </c>
      <c r="U3107" t="b">
        <f>AND(L3107,N3107)</f>
        <v>0</v>
      </c>
    </row>
    <row r="3108" spans="1:21" ht="20" customHeight="1" x14ac:dyDescent="0.35">
      <c r="A3108" s="13">
        <f>F3108/E3108</f>
        <v>0.02</v>
      </c>
      <c r="B3108">
        <v>2148</v>
      </c>
      <c r="C3108" s="3" t="s">
        <v>2149</v>
      </c>
      <c r="D3108" s="3" t="s">
        <v>6258</v>
      </c>
      <c r="E3108" s="5">
        <v>100</v>
      </c>
      <c r="F3108" s="5">
        <v>2</v>
      </c>
      <c r="G3108" t="s">
        <v>8221</v>
      </c>
      <c r="H3108" t="s">
        <v>8225</v>
      </c>
      <c r="I3108" t="s">
        <v>8247</v>
      </c>
      <c r="J3108">
        <v>1427992582</v>
      </c>
      <c r="K3108">
        <v>1425404182</v>
      </c>
      <c r="L3108" t="b">
        <v>0</v>
      </c>
      <c r="M3108">
        <v>2</v>
      </c>
      <c r="N3108" t="b">
        <v>0</v>
      </c>
      <c r="O3108" t="s">
        <v>8282</v>
      </c>
      <c r="P3108" s="9">
        <f>IFERROR(F3108/M3108,"NULL")</f>
        <v>1</v>
      </c>
      <c r="Q3108" t="str">
        <f>LEFT(O3108,SEARCH("/",O3108,1)-1)</f>
        <v>games</v>
      </c>
      <c r="R3108" t="str">
        <f>RIGHT(O3108,LEN(O3108)-SEARCH("/",O3108,1))</f>
        <v>video games</v>
      </c>
      <c r="S3108" s="17">
        <f>(((K3108/60)/60)/24)+DATE(1970,1,1)</f>
        <v>42066.733587962968</v>
      </c>
      <c r="T3108" s="15">
        <f>(((J3108/60)/60)/24)+DATE(1970,1,1)</f>
        <v>42096.691921296297</v>
      </c>
      <c r="U3108" t="b">
        <f>AND(L3108,N3108)</f>
        <v>0</v>
      </c>
    </row>
    <row r="3109" spans="1:21" ht="20" customHeight="1" x14ac:dyDescent="0.35">
      <c r="A3109" s="13">
        <f>F3109/E3109</f>
        <v>0</v>
      </c>
      <c r="B3109">
        <v>2149</v>
      </c>
      <c r="C3109" s="3" t="s">
        <v>2150</v>
      </c>
      <c r="D3109" s="3" t="s">
        <v>6259</v>
      </c>
      <c r="E3109" s="5">
        <v>2000</v>
      </c>
      <c r="F3109" s="5">
        <v>0</v>
      </c>
      <c r="G3109" t="s">
        <v>8221</v>
      </c>
      <c r="H3109" t="s">
        <v>8224</v>
      </c>
      <c r="I3109" t="s">
        <v>8246</v>
      </c>
      <c r="J3109">
        <v>1280534400</v>
      </c>
      <c r="K3109">
        <v>1277512556</v>
      </c>
      <c r="L3109" t="b">
        <v>0</v>
      </c>
      <c r="M3109">
        <v>0</v>
      </c>
      <c r="N3109" t="b">
        <v>0</v>
      </c>
      <c r="O3109" t="s">
        <v>8282</v>
      </c>
      <c r="P3109" s="9" t="str">
        <f>IFERROR(F3109/M3109,"NULL")</f>
        <v>NULL</v>
      </c>
      <c r="Q3109" t="str">
        <f>LEFT(O3109,SEARCH("/",O3109,1)-1)</f>
        <v>games</v>
      </c>
      <c r="R3109" t="str">
        <f>RIGHT(O3109,LEN(O3109)-SEARCH("/",O3109,1))</f>
        <v>video games</v>
      </c>
      <c r="S3109" s="17">
        <f>(((K3109/60)/60)/24)+DATE(1970,1,1)</f>
        <v>40355.024953703702</v>
      </c>
      <c r="T3109" s="15">
        <f>(((J3109/60)/60)/24)+DATE(1970,1,1)</f>
        <v>40390</v>
      </c>
      <c r="U3109" t="b">
        <f>AND(L3109,N3109)</f>
        <v>0</v>
      </c>
    </row>
    <row r="3110" spans="1:21" ht="20" customHeight="1" x14ac:dyDescent="0.35">
      <c r="A3110" s="13">
        <f>F3110/E3110</f>
        <v>8.0999999999999996E-3</v>
      </c>
      <c r="B3110">
        <v>2150</v>
      </c>
      <c r="C3110" s="3" t="s">
        <v>2151</v>
      </c>
      <c r="D3110" s="3" t="s">
        <v>6260</v>
      </c>
      <c r="E3110" s="5">
        <v>50000</v>
      </c>
      <c r="F3110" s="5">
        <v>405</v>
      </c>
      <c r="G3110" t="s">
        <v>8221</v>
      </c>
      <c r="H3110" t="s">
        <v>8234</v>
      </c>
      <c r="I3110" t="s">
        <v>8254</v>
      </c>
      <c r="J3110">
        <v>1468392599</v>
      </c>
      <c r="K3110">
        <v>1465800599</v>
      </c>
      <c r="L3110" t="b">
        <v>0</v>
      </c>
      <c r="M3110">
        <v>4</v>
      </c>
      <c r="N3110" t="b">
        <v>0</v>
      </c>
      <c r="O3110" t="s">
        <v>8282</v>
      </c>
      <c r="P3110" s="9">
        <f>IFERROR(F3110/M3110,"NULL")</f>
        <v>101.25</v>
      </c>
      <c r="Q3110" t="str">
        <f>LEFT(O3110,SEARCH("/",O3110,1)-1)</f>
        <v>games</v>
      </c>
      <c r="R3110" t="str">
        <f>RIGHT(O3110,LEN(O3110)-SEARCH("/",O3110,1))</f>
        <v>video games</v>
      </c>
      <c r="S3110" s="17">
        <f>(((K3110/60)/60)/24)+DATE(1970,1,1)</f>
        <v>42534.284710648149</v>
      </c>
      <c r="T3110" s="15">
        <f>(((J3110/60)/60)/24)+DATE(1970,1,1)</f>
        <v>42564.284710648149</v>
      </c>
      <c r="U3110" t="b">
        <f>AND(L3110,N3110)</f>
        <v>0</v>
      </c>
    </row>
    <row r="3111" spans="1:21" ht="20" customHeight="1" x14ac:dyDescent="0.35">
      <c r="A3111" s="13">
        <f>F3111/E3111</f>
        <v>2.6222222222222224E-3</v>
      </c>
      <c r="B3111">
        <v>2151</v>
      </c>
      <c r="C3111" s="3" t="s">
        <v>2152</v>
      </c>
      <c r="D3111" s="3" t="s">
        <v>6261</v>
      </c>
      <c r="E3111" s="5">
        <v>45000</v>
      </c>
      <c r="F3111" s="5">
        <v>118</v>
      </c>
      <c r="G3111" t="s">
        <v>8221</v>
      </c>
      <c r="H3111" t="s">
        <v>8224</v>
      </c>
      <c r="I3111" t="s">
        <v>8246</v>
      </c>
      <c r="J3111">
        <v>1467231614</v>
      </c>
      <c r="K3111">
        <v>1464639614</v>
      </c>
      <c r="L3111" t="b">
        <v>0</v>
      </c>
      <c r="M3111">
        <v>6</v>
      </c>
      <c r="N3111" t="b">
        <v>0</v>
      </c>
      <c r="O3111" t="s">
        <v>8282</v>
      </c>
      <c r="P3111" s="9">
        <f>IFERROR(F3111/M3111,"NULL")</f>
        <v>19.666666666666668</v>
      </c>
      <c r="Q3111" t="str">
        <f>LEFT(O3111,SEARCH("/",O3111,1)-1)</f>
        <v>games</v>
      </c>
      <c r="R3111" t="str">
        <f>RIGHT(O3111,LEN(O3111)-SEARCH("/",O3111,1))</f>
        <v>video games</v>
      </c>
      <c r="S3111" s="17">
        <f>(((K3111/60)/60)/24)+DATE(1970,1,1)</f>
        <v>42520.847384259265</v>
      </c>
      <c r="T3111" s="15">
        <f>(((J3111/60)/60)/24)+DATE(1970,1,1)</f>
        <v>42550.847384259265</v>
      </c>
      <c r="U3111" t="b">
        <f>AND(L3111,N3111)</f>
        <v>0</v>
      </c>
    </row>
    <row r="3112" spans="1:21" ht="20" customHeight="1" x14ac:dyDescent="0.35">
      <c r="A3112" s="13">
        <f>F3112/E3112</f>
        <v>1.6666666666666668E-3</v>
      </c>
      <c r="B3112">
        <v>2152</v>
      </c>
      <c r="C3112" s="3" t="s">
        <v>2153</v>
      </c>
      <c r="D3112" s="3" t="s">
        <v>6262</v>
      </c>
      <c r="E3112" s="5">
        <v>30000</v>
      </c>
      <c r="F3112" s="5">
        <v>50</v>
      </c>
      <c r="G3112" t="s">
        <v>8221</v>
      </c>
      <c r="H3112" t="s">
        <v>8224</v>
      </c>
      <c r="I3112" t="s">
        <v>8246</v>
      </c>
      <c r="J3112">
        <v>1394909909</v>
      </c>
      <c r="K3112">
        <v>1392321509</v>
      </c>
      <c r="L3112" t="b">
        <v>0</v>
      </c>
      <c r="M3112">
        <v>4</v>
      </c>
      <c r="N3112" t="b">
        <v>0</v>
      </c>
      <c r="O3112" t="s">
        <v>8282</v>
      </c>
      <c r="P3112" s="9">
        <f>IFERROR(F3112/M3112,"NULL")</f>
        <v>12.5</v>
      </c>
      <c r="Q3112" t="str">
        <f>LEFT(O3112,SEARCH("/",O3112,1)-1)</f>
        <v>games</v>
      </c>
      <c r="R3112" t="str">
        <f>RIGHT(O3112,LEN(O3112)-SEARCH("/",O3112,1))</f>
        <v>video games</v>
      </c>
      <c r="S3112" s="17">
        <f>(((K3112/60)/60)/24)+DATE(1970,1,1)</f>
        <v>41683.832280092596</v>
      </c>
      <c r="T3112" s="15">
        <f>(((J3112/60)/60)/24)+DATE(1970,1,1)</f>
        <v>41713.790613425925</v>
      </c>
      <c r="U3112" t="b">
        <f>AND(L3112,N3112)</f>
        <v>0</v>
      </c>
    </row>
    <row r="3113" spans="1:21" ht="20" customHeight="1" x14ac:dyDescent="0.35">
      <c r="A3113" s="13">
        <f>F3113/E3113</f>
        <v>9.1244548809124457E-5</v>
      </c>
      <c r="B3113">
        <v>2153</v>
      </c>
      <c r="C3113" s="3" t="s">
        <v>2154</v>
      </c>
      <c r="D3113" s="3" t="s">
        <v>6263</v>
      </c>
      <c r="E3113" s="5">
        <v>372625</v>
      </c>
      <c r="F3113" s="5">
        <v>34</v>
      </c>
      <c r="G3113" t="s">
        <v>8221</v>
      </c>
      <c r="H3113" t="s">
        <v>8224</v>
      </c>
      <c r="I3113" t="s">
        <v>8246</v>
      </c>
      <c r="J3113">
        <v>1420876740</v>
      </c>
      <c r="K3113">
        <v>1417470718</v>
      </c>
      <c r="L3113" t="b">
        <v>0</v>
      </c>
      <c r="M3113">
        <v>4</v>
      </c>
      <c r="N3113" t="b">
        <v>0</v>
      </c>
      <c r="O3113" t="s">
        <v>8282</v>
      </c>
      <c r="P3113" s="9">
        <f>IFERROR(F3113/M3113,"NULL")</f>
        <v>8.5</v>
      </c>
      <c r="Q3113" t="str">
        <f>LEFT(O3113,SEARCH("/",O3113,1)-1)</f>
        <v>games</v>
      </c>
      <c r="R3113" t="str">
        <f>RIGHT(O3113,LEN(O3113)-SEARCH("/",O3113,1))</f>
        <v>video games</v>
      </c>
      <c r="S3113" s="17">
        <f>(((K3113/60)/60)/24)+DATE(1970,1,1)</f>
        <v>41974.911087962959</v>
      </c>
      <c r="T3113" s="15">
        <f>(((J3113/60)/60)/24)+DATE(1970,1,1)</f>
        <v>42014.332638888889</v>
      </c>
      <c r="U3113" t="b">
        <f>AND(L3113,N3113)</f>
        <v>0</v>
      </c>
    </row>
    <row r="3114" spans="1:21" ht="20" customHeight="1" x14ac:dyDescent="0.35">
      <c r="A3114" s="13">
        <f>F3114/E3114</f>
        <v>8.0000000000000002E-3</v>
      </c>
      <c r="B3114">
        <v>2154</v>
      </c>
      <c r="C3114" s="3" t="s">
        <v>2155</v>
      </c>
      <c r="D3114" s="3" t="s">
        <v>6264</v>
      </c>
      <c r="E3114" s="5">
        <v>250</v>
      </c>
      <c r="F3114" s="5">
        <v>2</v>
      </c>
      <c r="G3114" t="s">
        <v>8221</v>
      </c>
      <c r="H3114" t="s">
        <v>8224</v>
      </c>
      <c r="I3114" t="s">
        <v>8246</v>
      </c>
      <c r="J3114">
        <v>1390921827</v>
      </c>
      <c r="K3114">
        <v>1389193827</v>
      </c>
      <c r="L3114" t="b">
        <v>0</v>
      </c>
      <c r="M3114">
        <v>2</v>
      </c>
      <c r="N3114" t="b">
        <v>0</v>
      </c>
      <c r="O3114" t="s">
        <v>8282</v>
      </c>
      <c r="P3114" s="9">
        <f>IFERROR(F3114/M3114,"NULL")</f>
        <v>1</v>
      </c>
      <c r="Q3114" t="str">
        <f>LEFT(O3114,SEARCH("/",O3114,1)-1)</f>
        <v>games</v>
      </c>
      <c r="R3114" t="str">
        <f>RIGHT(O3114,LEN(O3114)-SEARCH("/",O3114,1))</f>
        <v>video games</v>
      </c>
      <c r="S3114" s="17">
        <f>(((K3114/60)/60)/24)+DATE(1970,1,1)</f>
        <v>41647.632256944446</v>
      </c>
      <c r="T3114" s="15">
        <f>(((J3114/60)/60)/24)+DATE(1970,1,1)</f>
        <v>41667.632256944446</v>
      </c>
      <c r="U3114" t="b">
        <f>AND(L3114,N3114)</f>
        <v>0</v>
      </c>
    </row>
    <row r="3115" spans="1:21" ht="20" customHeight="1" x14ac:dyDescent="0.35">
      <c r="A3115" s="13">
        <f>F3115/E3115</f>
        <v>2.3E-2</v>
      </c>
      <c r="B3115">
        <v>2155</v>
      </c>
      <c r="C3115" s="3" t="s">
        <v>2156</v>
      </c>
      <c r="D3115" s="3" t="s">
        <v>6265</v>
      </c>
      <c r="E3115" s="5">
        <v>5000</v>
      </c>
      <c r="F3115" s="5">
        <v>115</v>
      </c>
      <c r="G3115" t="s">
        <v>8221</v>
      </c>
      <c r="H3115" t="s">
        <v>8225</v>
      </c>
      <c r="I3115" t="s">
        <v>8247</v>
      </c>
      <c r="J3115">
        <v>1459443385</v>
      </c>
      <c r="K3115">
        <v>1456854985</v>
      </c>
      <c r="L3115" t="b">
        <v>0</v>
      </c>
      <c r="M3115">
        <v>5</v>
      </c>
      <c r="N3115" t="b">
        <v>0</v>
      </c>
      <c r="O3115" t="s">
        <v>8282</v>
      </c>
      <c r="P3115" s="9">
        <f>IFERROR(F3115/M3115,"NULL")</f>
        <v>23</v>
      </c>
      <c r="Q3115" t="str">
        <f>LEFT(O3115,SEARCH("/",O3115,1)-1)</f>
        <v>games</v>
      </c>
      <c r="R3115" t="str">
        <f>RIGHT(O3115,LEN(O3115)-SEARCH("/",O3115,1))</f>
        <v>video games</v>
      </c>
      <c r="S3115" s="17">
        <f>(((K3115/60)/60)/24)+DATE(1970,1,1)</f>
        <v>42430.747511574074</v>
      </c>
      <c r="T3115" s="15">
        <f>(((J3115/60)/60)/24)+DATE(1970,1,1)</f>
        <v>42460.70584490741</v>
      </c>
      <c r="U3115" t="b">
        <f>AND(L3115,N3115)</f>
        <v>0</v>
      </c>
    </row>
    <row r="3116" spans="1:21" ht="20" customHeight="1" x14ac:dyDescent="0.35">
      <c r="A3116" s="13">
        <f>F3116/E3116</f>
        <v>2.6660714285714284E-2</v>
      </c>
      <c r="B3116">
        <v>2156</v>
      </c>
      <c r="C3116" s="3" t="s">
        <v>2157</v>
      </c>
      <c r="D3116" s="3" t="s">
        <v>6266</v>
      </c>
      <c r="E3116" s="5">
        <v>56000</v>
      </c>
      <c r="F3116" s="5">
        <v>1493</v>
      </c>
      <c r="G3116" t="s">
        <v>8221</v>
      </c>
      <c r="H3116" t="s">
        <v>8224</v>
      </c>
      <c r="I3116" t="s">
        <v>8246</v>
      </c>
      <c r="J3116">
        <v>1379363406</v>
      </c>
      <c r="K3116">
        <v>1375475406</v>
      </c>
      <c r="L3116" t="b">
        <v>0</v>
      </c>
      <c r="M3116">
        <v>83</v>
      </c>
      <c r="N3116" t="b">
        <v>0</v>
      </c>
      <c r="O3116" t="s">
        <v>8282</v>
      </c>
      <c r="P3116" s="9">
        <f>IFERROR(F3116/M3116,"NULL")</f>
        <v>17.987951807228917</v>
      </c>
      <c r="Q3116" t="str">
        <f>LEFT(O3116,SEARCH("/",O3116,1)-1)</f>
        <v>games</v>
      </c>
      <c r="R3116" t="str">
        <f>RIGHT(O3116,LEN(O3116)-SEARCH("/",O3116,1))</f>
        <v>video games</v>
      </c>
      <c r="S3116" s="17">
        <f>(((K3116/60)/60)/24)+DATE(1970,1,1)</f>
        <v>41488.85423611111</v>
      </c>
      <c r="T3116" s="15">
        <f>(((J3116/60)/60)/24)+DATE(1970,1,1)</f>
        <v>41533.85423611111</v>
      </c>
      <c r="U3116" t="b">
        <f>AND(L3116,N3116)</f>
        <v>0</v>
      </c>
    </row>
    <row r="3117" spans="1:21" ht="20" customHeight="1" x14ac:dyDescent="0.35">
      <c r="A3117" s="13">
        <f>F3117/E3117</f>
        <v>0.28192</v>
      </c>
      <c r="B3117">
        <v>2157</v>
      </c>
      <c r="C3117" s="3" t="s">
        <v>2158</v>
      </c>
      <c r="D3117" s="3" t="s">
        <v>6267</v>
      </c>
      <c r="E3117" s="5">
        <v>75000</v>
      </c>
      <c r="F3117" s="5">
        <v>21144</v>
      </c>
      <c r="G3117" t="s">
        <v>8221</v>
      </c>
      <c r="H3117" t="s">
        <v>8224</v>
      </c>
      <c r="I3117" t="s">
        <v>8246</v>
      </c>
      <c r="J3117">
        <v>1482479940</v>
      </c>
      <c r="K3117">
        <v>1479684783</v>
      </c>
      <c r="L3117" t="b">
        <v>0</v>
      </c>
      <c r="M3117">
        <v>57</v>
      </c>
      <c r="N3117" t="b">
        <v>0</v>
      </c>
      <c r="O3117" t="s">
        <v>8282</v>
      </c>
      <c r="P3117" s="9">
        <f>IFERROR(F3117/M3117,"NULL")</f>
        <v>370.94736842105266</v>
      </c>
      <c r="Q3117" t="str">
        <f>LEFT(O3117,SEARCH("/",O3117,1)-1)</f>
        <v>games</v>
      </c>
      <c r="R3117" t="str">
        <f>RIGHT(O3117,LEN(O3117)-SEARCH("/",O3117,1))</f>
        <v>video games</v>
      </c>
      <c r="S3117" s="17">
        <f>(((K3117/60)/60)/24)+DATE(1970,1,1)</f>
        <v>42694.98128472222</v>
      </c>
      <c r="T3117" s="15">
        <f>(((J3117/60)/60)/24)+DATE(1970,1,1)</f>
        <v>42727.332638888889</v>
      </c>
      <c r="U3117" t="b">
        <f>AND(L3117,N3117)</f>
        <v>0</v>
      </c>
    </row>
    <row r="3118" spans="1:21" ht="20" customHeight="1" x14ac:dyDescent="0.35">
      <c r="A3118" s="13">
        <f>F3118/E3118</f>
        <v>6.5900366666666668E-2</v>
      </c>
      <c r="B3118">
        <v>2158</v>
      </c>
      <c r="C3118" s="3" t="s">
        <v>2159</v>
      </c>
      <c r="D3118" s="3" t="s">
        <v>6268</v>
      </c>
      <c r="E3118" s="5">
        <v>300000</v>
      </c>
      <c r="F3118" s="5">
        <v>19770.11</v>
      </c>
      <c r="G3118" t="s">
        <v>8221</v>
      </c>
      <c r="H3118" t="s">
        <v>8224</v>
      </c>
      <c r="I3118" t="s">
        <v>8246</v>
      </c>
      <c r="J3118">
        <v>1360009774</v>
      </c>
      <c r="K3118">
        <v>1356121774</v>
      </c>
      <c r="L3118" t="b">
        <v>0</v>
      </c>
      <c r="M3118">
        <v>311</v>
      </c>
      <c r="N3118" t="b">
        <v>0</v>
      </c>
      <c r="O3118" t="s">
        <v>8282</v>
      </c>
      <c r="P3118" s="9">
        <f>IFERROR(F3118/M3118,"NULL")</f>
        <v>63.569485530546629</v>
      </c>
      <c r="Q3118" t="str">
        <f>LEFT(O3118,SEARCH("/",O3118,1)-1)</f>
        <v>games</v>
      </c>
      <c r="R3118" t="str">
        <f>RIGHT(O3118,LEN(O3118)-SEARCH("/",O3118,1))</f>
        <v>video games</v>
      </c>
      <c r="S3118" s="17">
        <f>(((K3118/60)/60)/24)+DATE(1970,1,1)</f>
        <v>41264.853865740741</v>
      </c>
      <c r="T3118" s="15">
        <f>(((J3118/60)/60)/24)+DATE(1970,1,1)</f>
        <v>41309.853865740741</v>
      </c>
      <c r="U3118" t="b">
        <f>AND(L3118,N3118)</f>
        <v>0</v>
      </c>
    </row>
    <row r="3119" spans="1:21" ht="20" customHeight="1" x14ac:dyDescent="0.35">
      <c r="A3119" s="13">
        <f>F3119/E3119</f>
        <v>7.2222222222222219E-3</v>
      </c>
      <c r="B3119">
        <v>2159</v>
      </c>
      <c r="C3119" s="3" t="s">
        <v>2160</v>
      </c>
      <c r="D3119" s="3" t="s">
        <v>6269</v>
      </c>
      <c r="E3119" s="5">
        <v>3600</v>
      </c>
      <c r="F3119" s="5">
        <v>26</v>
      </c>
      <c r="G3119" t="s">
        <v>8221</v>
      </c>
      <c r="H3119" t="s">
        <v>8224</v>
      </c>
      <c r="I3119" t="s">
        <v>8246</v>
      </c>
      <c r="J3119">
        <v>1310837574</v>
      </c>
      <c r="K3119">
        <v>1308245574</v>
      </c>
      <c r="L3119" t="b">
        <v>0</v>
      </c>
      <c r="M3119">
        <v>2</v>
      </c>
      <c r="N3119" t="b">
        <v>0</v>
      </c>
      <c r="O3119" t="s">
        <v>8282</v>
      </c>
      <c r="P3119" s="9">
        <f>IFERROR(F3119/M3119,"NULL")</f>
        <v>13</v>
      </c>
      <c r="Q3119" t="str">
        <f>LEFT(O3119,SEARCH("/",O3119,1)-1)</f>
        <v>games</v>
      </c>
      <c r="R3119" t="str">
        <f>RIGHT(O3119,LEN(O3119)-SEARCH("/",O3119,1))</f>
        <v>video games</v>
      </c>
      <c r="S3119" s="17">
        <f>(((K3119/60)/60)/24)+DATE(1970,1,1)</f>
        <v>40710.731180555551</v>
      </c>
      <c r="T3119" s="15">
        <f>(((J3119/60)/60)/24)+DATE(1970,1,1)</f>
        <v>40740.731180555551</v>
      </c>
      <c r="U3119" t="b">
        <f>AND(L3119,N3119)</f>
        <v>0</v>
      </c>
    </row>
    <row r="3120" spans="1:21" ht="20" customHeight="1" x14ac:dyDescent="0.35">
      <c r="A3120" s="13">
        <f>F3120/E3120</f>
        <v>8.5000000000000006E-3</v>
      </c>
      <c r="B3120">
        <v>2160</v>
      </c>
      <c r="C3120" s="3" t="s">
        <v>2161</v>
      </c>
      <c r="D3120" s="3" t="s">
        <v>6270</v>
      </c>
      <c r="E3120" s="5">
        <v>10000</v>
      </c>
      <c r="F3120" s="5">
        <v>85</v>
      </c>
      <c r="G3120" t="s">
        <v>8221</v>
      </c>
      <c r="H3120" t="s">
        <v>8224</v>
      </c>
      <c r="I3120" t="s">
        <v>8246</v>
      </c>
      <c r="J3120">
        <v>1337447105</v>
      </c>
      <c r="K3120">
        <v>1334855105</v>
      </c>
      <c r="L3120" t="b">
        <v>0</v>
      </c>
      <c r="M3120">
        <v>16</v>
      </c>
      <c r="N3120" t="b">
        <v>0</v>
      </c>
      <c r="O3120" t="s">
        <v>8282</v>
      </c>
      <c r="P3120" s="9">
        <f>IFERROR(F3120/M3120,"NULL")</f>
        <v>5.3125</v>
      </c>
      <c r="Q3120" t="str">
        <f>LEFT(O3120,SEARCH("/",O3120,1)-1)</f>
        <v>games</v>
      </c>
      <c r="R3120" t="str">
        <f>RIGHT(O3120,LEN(O3120)-SEARCH("/",O3120,1))</f>
        <v>video games</v>
      </c>
      <c r="S3120" s="17">
        <f>(((K3120/60)/60)/24)+DATE(1970,1,1)</f>
        <v>41018.711863425924</v>
      </c>
      <c r="T3120" s="15">
        <f>(((J3120/60)/60)/24)+DATE(1970,1,1)</f>
        <v>41048.711863425924</v>
      </c>
      <c r="U3120" t="b">
        <f>AND(L3120,N3120)</f>
        <v>0</v>
      </c>
    </row>
    <row r="3121" spans="1:21" ht="20" customHeight="1" x14ac:dyDescent="0.35">
      <c r="A3121" s="13">
        <f>F3121/E3121</f>
        <v>7.1785714285714283E-3</v>
      </c>
      <c r="B3121">
        <v>2401</v>
      </c>
      <c r="C3121" s="3" t="s">
        <v>2402</v>
      </c>
      <c r="D3121" s="3" t="s">
        <v>6511</v>
      </c>
      <c r="E3121" s="5">
        <v>28000</v>
      </c>
      <c r="F3121" s="5">
        <v>201</v>
      </c>
      <c r="G3121" t="s">
        <v>8221</v>
      </c>
      <c r="H3121" t="s">
        <v>8224</v>
      </c>
      <c r="I3121" t="s">
        <v>8246</v>
      </c>
      <c r="J3121">
        <v>1457207096</v>
      </c>
      <c r="K3121">
        <v>1452023096</v>
      </c>
      <c r="L3121" t="b">
        <v>0</v>
      </c>
      <c r="M3121">
        <v>9</v>
      </c>
      <c r="N3121" t="b">
        <v>0</v>
      </c>
      <c r="O3121" t="s">
        <v>8284</v>
      </c>
      <c r="P3121" s="9">
        <f>IFERROR(F3121/M3121,"NULL")</f>
        <v>22.333333333333332</v>
      </c>
      <c r="Q3121" t="str">
        <f>LEFT(O3121,SEARCH("/",O3121,1)-1)</f>
        <v>food</v>
      </c>
      <c r="R3121" t="str">
        <f>RIGHT(O3121,LEN(O3121)-SEARCH("/",O3121,1))</f>
        <v>food trucks</v>
      </c>
      <c r="S3121" s="17">
        <f>(((K3121/60)/60)/24)+DATE(1970,1,1)</f>
        <v>42374.822870370372</v>
      </c>
      <c r="T3121" s="15">
        <f>(((J3121/60)/60)/24)+DATE(1970,1,1)</f>
        <v>42434.822870370372</v>
      </c>
      <c r="U3121" t="b">
        <f>AND(L3121,N3121)</f>
        <v>0</v>
      </c>
    </row>
    <row r="3122" spans="1:21" ht="20" customHeight="1" x14ac:dyDescent="0.35">
      <c r="A3122" s="13">
        <f>F3122/E3122</f>
        <v>4.3333333333333331E-3</v>
      </c>
      <c r="B3122">
        <v>2402</v>
      </c>
      <c r="C3122" s="3" t="s">
        <v>2403</v>
      </c>
      <c r="D3122" s="3" t="s">
        <v>6512</v>
      </c>
      <c r="E3122" s="5">
        <v>12000</v>
      </c>
      <c r="F3122" s="5">
        <v>52</v>
      </c>
      <c r="G3122" t="s">
        <v>8221</v>
      </c>
      <c r="H3122" t="s">
        <v>8224</v>
      </c>
      <c r="I3122" t="s">
        <v>8246</v>
      </c>
      <c r="J3122">
        <v>1431533931</v>
      </c>
      <c r="K3122">
        <v>1428941931</v>
      </c>
      <c r="L3122" t="b">
        <v>0</v>
      </c>
      <c r="M3122">
        <v>1</v>
      </c>
      <c r="N3122" t="b">
        <v>0</v>
      </c>
      <c r="O3122" t="s">
        <v>8284</v>
      </c>
      <c r="P3122" s="9">
        <f>IFERROR(F3122/M3122,"NULL")</f>
        <v>52</v>
      </c>
      <c r="Q3122" t="str">
        <f>LEFT(O3122,SEARCH("/",O3122,1)-1)</f>
        <v>food</v>
      </c>
      <c r="R3122" t="str">
        <f>RIGHT(O3122,LEN(O3122)-SEARCH("/",O3122,1))</f>
        <v>food trucks</v>
      </c>
      <c r="S3122" s="17">
        <f>(((K3122/60)/60)/24)+DATE(1970,1,1)</f>
        <v>42107.679756944446</v>
      </c>
      <c r="T3122" s="15">
        <f>(((J3122/60)/60)/24)+DATE(1970,1,1)</f>
        <v>42137.679756944446</v>
      </c>
      <c r="U3122" t="b">
        <f>AND(L3122,N3122)</f>
        <v>0</v>
      </c>
    </row>
    <row r="3123" spans="1:21" ht="20" customHeight="1" x14ac:dyDescent="0.35">
      <c r="A3123" s="13">
        <f>F3123/E3123</f>
        <v>0.16833333333333333</v>
      </c>
      <c r="B3123">
        <v>2403</v>
      </c>
      <c r="C3123" s="3" t="s">
        <v>2404</v>
      </c>
      <c r="D3123" s="3" t="s">
        <v>6513</v>
      </c>
      <c r="E3123" s="5">
        <v>1200</v>
      </c>
      <c r="F3123" s="5">
        <v>202</v>
      </c>
      <c r="G3123" t="s">
        <v>8221</v>
      </c>
      <c r="H3123" t="s">
        <v>8225</v>
      </c>
      <c r="I3123" t="s">
        <v>8247</v>
      </c>
      <c r="J3123">
        <v>1459368658</v>
      </c>
      <c r="K3123">
        <v>1454188258</v>
      </c>
      <c r="L3123" t="b">
        <v>0</v>
      </c>
      <c r="M3123">
        <v>12</v>
      </c>
      <c r="N3123" t="b">
        <v>0</v>
      </c>
      <c r="O3123" t="s">
        <v>8284</v>
      </c>
      <c r="P3123" s="9">
        <f>IFERROR(F3123/M3123,"NULL")</f>
        <v>16.833333333333332</v>
      </c>
      <c r="Q3123" t="str">
        <f>LEFT(O3123,SEARCH("/",O3123,1)-1)</f>
        <v>food</v>
      </c>
      <c r="R3123" t="str">
        <f>RIGHT(O3123,LEN(O3123)-SEARCH("/",O3123,1))</f>
        <v>food trucks</v>
      </c>
      <c r="S3123" s="17">
        <f>(((K3123/60)/60)/24)+DATE(1970,1,1)</f>
        <v>42399.882615740738</v>
      </c>
      <c r="T3123" s="15">
        <f>(((J3123/60)/60)/24)+DATE(1970,1,1)</f>
        <v>42459.840949074074</v>
      </c>
      <c r="U3123" t="b">
        <f>AND(L3123,N3123)</f>
        <v>0</v>
      </c>
    </row>
    <row r="3124" spans="1:21" ht="20" customHeight="1" x14ac:dyDescent="0.35">
      <c r="A3124" s="13">
        <f>F3124/E3124</f>
        <v>0</v>
      </c>
      <c r="B3124">
        <v>2404</v>
      </c>
      <c r="C3124" s="3" t="s">
        <v>2405</v>
      </c>
      <c r="D3124" s="3" t="s">
        <v>6514</v>
      </c>
      <c r="E3124" s="5">
        <v>15000</v>
      </c>
      <c r="F3124" s="5">
        <v>0</v>
      </c>
      <c r="G3124" t="s">
        <v>8221</v>
      </c>
      <c r="H3124" t="s">
        <v>8224</v>
      </c>
      <c r="I3124" t="s">
        <v>8246</v>
      </c>
      <c r="J3124">
        <v>1451782607</v>
      </c>
      <c r="K3124">
        <v>1449190607</v>
      </c>
      <c r="L3124" t="b">
        <v>0</v>
      </c>
      <c r="M3124">
        <v>0</v>
      </c>
      <c r="N3124" t="b">
        <v>0</v>
      </c>
      <c r="O3124" t="s">
        <v>8284</v>
      </c>
      <c r="P3124" s="9" t="str">
        <f>IFERROR(F3124/M3124,"NULL")</f>
        <v>NULL</v>
      </c>
      <c r="Q3124" t="str">
        <f>LEFT(O3124,SEARCH("/",O3124,1)-1)</f>
        <v>food</v>
      </c>
      <c r="R3124" t="str">
        <f>RIGHT(O3124,LEN(O3124)-SEARCH("/",O3124,1))</f>
        <v>food trucks</v>
      </c>
      <c r="S3124" s="17">
        <f>(((K3124/60)/60)/24)+DATE(1970,1,1)</f>
        <v>42342.03943287037</v>
      </c>
      <c r="T3124" s="15">
        <f>(((J3124/60)/60)/24)+DATE(1970,1,1)</f>
        <v>42372.03943287037</v>
      </c>
      <c r="U3124" t="b">
        <f>AND(L3124,N3124)</f>
        <v>0</v>
      </c>
    </row>
    <row r="3125" spans="1:21" ht="20" customHeight="1" x14ac:dyDescent="0.35">
      <c r="A3125" s="13">
        <f>F3125/E3125</f>
        <v>0.22520000000000001</v>
      </c>
      <c r="B3125">
        <v>2405</v>
      </c>
      <c r="C3125" s="3" t="s">
        <v>2406</v>
      </c>
      <c r="D3125" s="3" t="s">
        <v>6515</v>
      </c>
      <c r="E3125" s="5">
        <v>5000</v>
      </c>
      <c r="F3125" s="5">
        <v>1126</v>
      </c>
      <c r="G3125" t="s">
        <v>8221</v>
      </c>
      <c r="H3125" t="s">
        <v>8224</v>
      </c>
      <c r="I3125" t="s">
        <v>8246</v>
      </c>
      <c r="J3125">
        <v>1472911375</v>
      </c>
      <c r="K3125">
        <v>1471096975</v>
      </c>
      <c r="L3125" t="b">
        <v>0</v>
      </c>
      <c r="M3125">
        <v>20</v>
      </c>
      <c r="N3125" t="b">
        <v>0</v>
      </c>
      <c r="O3125" t="s">
        <v>8284</v>
      </c>
      <c r="P3125" s="9">
        <f>IFERROR(F3125/M3125,"NULL")</f>
        <v>56.3</v>
      </c>
      <c r="Q3125" t="str">
        <f>LEFT(O3125,SEARCH("/",O3125,1)-1)</f>
        <v>food</v>
      </c>
      <c r="R3125" t="str">
        <f>RIGHT(O3125,LEN(O3125)-SEARCH("/",O3125,1))</f>
        <v>food trucks</v>
      </c>
      <c r="S3125" s="17">
        <f>(((K3125/60)/60)/24)+DATE(1970,1,1)</f>
        <v>42595.585358796292</v>
      </c>
      <c r="T3125" s="15">
        <f>(((J3125/60)/60)/24)+DATE(1970,1,1)</f>
        <v>42616.585358796292</v>
      </c>
      <c r="U3125" t="b">
        <f>AND(L3125,N3125)</f>
        <v>0</v>
      </c>
    </row>
    <row r="3126" spans="1:21" ht="20" customHeight="1" x14ac:dyDescent="0.35">
      <c r="A3126" s="13">
        <f>F3126/E3126</f>
        <v>0.41384615384615386</v>
      </c>
      <c r="B3126">
        <v>2406</v>
      </c>
      <c r="C3126" s="3" t="s">
        <v>2407</v>
      </c>
      <c r="D3126" s="3" t="s">
        <v>6516</v>
      </c>
      <c r="E3126" s="5">
        <v>3250</v>
      </c>
      <c r="F3126" s="5">
        <v>1345</v>
      </c>
      <c r="G3126" t="s">
        <v>8221</v>
      </c>
      <c r="H3126" t="s">
        <v>8224</v>
      </c>
      <c r="I3126" t="s">
        <v>8246</v>
      </c>
      <c r="J3126">
        <v>1421635190</v>
      </c>
      <c r="K3126">
        <v>1418179190</v>
      </c>
      <c r="L3126" t="b">
        <v>0</v>
      </c>
      <c r="M3126">
        <v>16</v>
      </c>
      <c r="N3126" t="b">
        <v>0</v>
      </c>
      <c r="O3126" t="s">
        <v>8284</v>
      </c>
      <c r="P3126" s="9">
        <f>IFERROR(F3126/M3126,"NULL")</f>
        <v>84.0625</v>
      </c>
      <c r="Q3126" t="str">
        <f>LEFT(O3126,SEARCH("/",O3126,1)-1)</f>
        <v>food</v>
      </c>
      <c r="R3126" t="str">
        <f>RIGHT(O3126,LEN(O3126)-SEARCH("/",O3126,1))</f>
        <v>food trucks</v>
      </c>
      <c r="S3126" s="17">
        <f>(((K3126/60)/60)/24)+DATE(1970,1,1)</f>
        <v>41983.110995370371</v>
      </c>
      <c r="T3126" s="15">
        <f>(((J3126/60)/60)/24)+DATE(1970,1,1)</f>
        <v>42023.110995370371</v>
      </c>
      <c r="U3126" t="b">
        <f>AND(L3126,N3126)</f>
        <v>0</v>
      </c>
    </row>
    <row r="3127" spans="1:21" ht="20" customHeight="1" x14ac:dyDescent="0.35">
      <c r="A3127" s="13">
        <f>F3127/E3127</f>
        <v>0.25259090909090909</v>
      </c>
      <c r="B3127">
        <v>2407</v>
      </c>
      <c r="C3127" s="3" t="s">
        <v>2408</v>
      </c>
      <c r="D3127" s="3" t="s">
        <v>6517</v>
      </c>
      <c r="E3127" s="5">
        <v>22000</v>
      </c>
      <c r="F3127" s="5">
        <v>5557</v>
      </c>
      <c r="G3127" t="s">
        <v>8221</v>
      </c>
      <c r="H3127" t="s">
        <v>8224</v>
      </c>
      <c r="I3127" t="s">
        <v>8246</v>
      </c>
      <c r="J3127">
        <v>1428732000</v>
      </c>
      <c r="K3127">
        <v>1426772928</v>
      </c>
      <c r="L3127" t="b">
        <v>0</v>
      </c>
      <c r="M3127">
        <v>33</v>
      </c>
      <c r="N3127" t="b">
        <v>0</v>
      </c>
      <c r="O3127" t="s">
        <v>8284</v>
      </c>
      <c r="P3127" s="9">
        <f>IFERROR(F3127/M3127,"NULL")</f>
        <v>168.39393939393941</v>
      </c>
      <c r="Q3127" t="str">
        <f>LEFT(O3127,SEARCH("/",O3127,1)-1)</f>
        <v>food</v>
      </c>
      <c r="R3127" t="str">
        <f>RIGHT(O3127,LEN(O3127)-SEARCH("/",O3127,1))</f>
        <v>food trucks</v>
      </c>
      <c r="S3127" s="17">
        <f>(((K3127/60)/60)/24)+DATE(1970,1,1)</f>
        <v>42082.575555555552</v>
      </c>
      <c r="T3127" s="15">
        <f>(((J3127/60)/60)/24)+DATE(1970,1,1)</f>
        <v>42105.25</v>
      </c>
      <c r="U3127" t="b">
        <f>AND(L3127,N3127)</f>
        <v>0</v>
      </c>
    </row>
    <row r="3128" spans="1:21" ht="20" customHeight="1" x14ac:dyDescent="0.35">
      <c r="A3128" s="13">
        <f>F3128/E3128</f>
        <v>2E-3</v>
      </c>
      <c r="B3128">
        <v>2408</v>
      </c>
      <c r="C3128" s="3" t="s">
        <v>2409</v>
      </c>
      <c r="D3128" s="3" t="s">
        <v>6518</v>
      </c>
      <c r="E3128" s="5">
        <v>15000</v>
      </c>
      <c r="F3128" s="5">
        <v>30</v>
      </c>
      <c r="G3128" t="s">
        <v>8221</v>
      </c>
      <c r="H3128" t="s">
        <v>8224</v>
      </c>
      <c r="I3128" t="s">
        <v>8246</v>
      </c>
      <c r="J3128">
        <v>1415247757</v>
      </c>
      <c r="K3128">
        <v>1412652157</v>
      </c>
      <c r="L3128" t="b">
        <v>0</v>
      </c>
      <c r="M3128">
        <v>2</v>
      </c>
      <c r="N3128" t="b">
        <v>0</v>
      </c>
      <c r="O3128" t="s">
        <v>8284</v>
      </c>
      <c r="P3128" s="9">
        <f>IFERROR(F3128/M3128,"NULL")</f>
        <v>15</v>
      </c>
      <c r="Q3128" t="str">
        <f>LEFT(O3128,SEARCH("/",O3128,1)-1)</f>
        <v>food</v>
      </c>
      <c r="R3128" t="str">
        <f>RIGHT(O3128,LEN(O3128)-SEARCH("/",O3128,1))</f>
        <v>food trucks</v>
      </c>
      <c r="S3128" s="17">
        <f>(((K3128/60)/60)/24)+DATE(1970,1,1)</f>
        <v>41919.140706018516</v>
      </c>
      <c r="T3128" s="15">
        <f>(((J3128/60)/60)/24)+DATE(1970,1,1)</f>
        <v>41949.182372685187</v>
      </c>
      <c r="U3128" t="b">
        <f>AND(L3128,N3128)</f>
        <v>0</v>
      </c>
    </row>
    <row r="3129" spans="1:21" ht="20" customHeight="1" x14ac:dyDescent="0.35">
      <c r="A3129" s="13">
        <f>F3129/E3129</f>
        <v>1.84E-2</v>
      </c>
      <c r="B3129">
        <v>2409</v>
      </c>
      <c r="C3129" s="3" t="s">
        <v>2410</v>
      </c>
      <c r="D3129" s="3" t="s">
        <v>6519</v>
      </c>
      <c r="E3129" s="5">
        <v>25000</v>
      </c>
      <c r="F3129" s="5">
        <v>460</v>
      </c>
      <c r="G3129" t="s">
        <v>8221</v>
      </c>
      <c r="H3129" t="s">
        <v>8224</v>
      </c>
      <c r="I3129" t="s">
        <v>8246</v>
      </c>
      <c r="J3129">
        <v>1439931675</v>
      </c>
      <c r="K3129">
        <v>1437339675</v>
      </c>
      <c r="L3129" t="b">
        <v>0</v>
      </c>
      <c r="M3129">
        <v>6</v>
      </c>
      <c r="N3129" t="b">
        <v>0</v>
      </c>
      <c r="O3129" t="s">
        <v>8284</v>
      </c>
      <c r="P3129" s="9">
        <f>IFERROR(F3129/M3129,"NULL")</f>
        <v>76.666666666666671</v>
      </c>
      <c r="Q3129" t="str">
        <f>LEFT(O3129,SEARCH("/",O3129,1)-1)</f>
        <v>food</v>
      </c>
      <c r="R3129" t="str">
        <f>RIGHT(O3129,LEN(O3129)-SEARCH("/",O3129,1))</f>
        <v>food trucks</v>
      </c>
      <c r="S3129" s="17">
        <f>(((K3129/60)/60)/24)+DATE(1970,1,1)</f>
        <v>42204.875868055555</v>
      </c>
      <c r="T3129" s="15">
        <f>(((J3129/60)/60)/24)+DATE(1970,1,1)</f>
        <v>42234.875868055555</v>
      </c>
      <c r="U3129" t="b">
        <f>AND(L3129,N3129)</f>
        <v>0</v>
      </c>
    </row>
    <row r="3130" spans="1:21" ht="20" customHeight="1" x14ac:dyDescent="0.35">
      <c r="A3130" s="13">
        <f>F3130/E3130</f>
        <v>0</v>
      </c>
      <c r="B3130">
        <v>2410</v>
      </c>
      <c r="C3130" s="3" t="s">
        <v>2411</v>
      </c>
      <c r="D3130" s="3" t="s">
        <v>6520</v>
      </c>
      <c r="E3130" s="5">
        <v>15000</v>
      </c>
      <c r="F3130" s="5">
        <v>0</v>
      </c>
      <c r="G3130" t="s">
        <v>8221</v>
      </c>
      <c r="H3130" t="s">
        <v>8226</v>
      </c>
      <c r="I3130" t="s">
        <v>8248</v>
      </c>
      <c r="J3130">
        <v>1441619275</v>
      </c>
      <c r="K3130">
        <v>1439027275</v>
      </c>
      <c r="L3130" t="b">
        <v>0</v>
      </c>
      <c r="M3130">
        <v>0</v>
      </c>
      <c r="N3130" t="b">
        <v>0</v>
      </c>
      <c r="O3130" t="s">
        <v>8284</v>
      </c>
      <c r="P3130" s="9" t="str">
        <f>IFERROR(F3130/M3130,"NULL")</f>
        <v>NULL</v>
      </c>
      <c r="Q3130" t="str">
        <f>LEFT(O3130,SEARCH("/",O3130,1)-1)</f>
        <v>food</v>
      </c>
      <c r="R3130" t="str">
        <f>RIGHT(O3130,LEN(O3130)-SEARCH("/",O3130,1))</f>
        <v>food trucks</v>
      </c>
      <c r="S3130" s="17">
        <f>(((K3130/60)/60)/24)+DATE(1970,1,1)</f>
        <v>42224.408275462964</v>
      </c>
      <c r="T3130" s="15">
        <f>(((J3130/60)/60)/24)+DATE(1970,1,1)</f>
        <v>42254.408275462964</v>
      </c>
      <c r="U3130" t="b">
        <f>AND(L3130,N3130)</f>
        <v>0</v>
      </c>
    </row>
    <row r="3131" spans="1:21" ht="20" customHeight="1" x14ac:dyDescent="0.35">
      <c r="A3131" s="13">
        <f>F3131/E3131</f>
        <v>6.0400000000000002E-3</v>
      </c>
      <c r="B3131">
        <v>2411</v>
      </c>
      <c r="C3131" s="3" t="s">
        <v>2412</v>
      </c>
      <c r="D3131" s="3" t="s">
        <v>6521</v>
      </c>
      <c r="E3131" s="5">
        <v>25000</v>
      </c>
      <c r="F3131" s="5">
        <v>151</v>
      </c>
      <c r="G3131" t="s">
        <v>8221</v>
      </c>
      <c r="H3131" t="s">
        <v>8224</v>
      </c>
      <c r="I3131" t="s">
        <v>8246</v>
      </c>
      <c r="J3131">
        <v>1440524082</v>
      </c>
      <c r="K3131">
        <v>1437932082</v>
      </c>
      <c r="L3131" t="b">
        <v>0</v>
      </c>
      <c r="M3131">
        <v>3</v>
      </c>
      <c r="N3131" t="b">
        <v>0</v>
      </c>
      <c r="O3131" t="s">
        <v>8284</v>
      </c>
      <c r="P3131" s="9">
        <f>IFERROR(F3131/M3131,"NULL")</f>
        <v>50.333333333333336</v>
      </c>
      <c r="Q3131" t="str">
        <f>LEFT(O3131,SEARCH("/",O3131,1)-1)</f>
        <v>food</v>
      </c>
      <c r="R3131" t="str">
        <f>RIGHT(O3131,LEN(O3131)-SEARCH("/",O3131,1))</f>
        <v>food trucks</v>
      </c>
      <c r="S3131" s="17">
        <f>(((K3131/60)/60)/24)+DATE(1970,1,1)</f>
        <v>42211.732430555552</v>
      </c>
      <c r="T3131" s="15">
        <f>(((J3131/60)/60)/24)+DATE(1970,1,1)</f>
        <v>42241.732430555552</v>
      </c>
      <c r="U3131" t="b">
        <f>AND(L3131,N3131)</f>
        <v>0</v>
      </c>
    </row>
    <row r="3132" spans="1:21" ht="20" customHeight="1" x14ac:dyDescent="0.35">
      <c r="A3132" s="13">
        <f>F3132/E3132</f>
        <v>0</v>
      </c>
      <c r="B3132">
        <v>2412</v>
      </c>
      <c r="C3132" s="3" t="s">
        <v>2413</v>
      </c>
      <c r="D3132" s="3" t="s">
        <v>6522</v>
      </c>
      <c r="E3132" s="5">
        <v>8000</v>
      </c>
      <c r="F3132" s="5">
        <v>0</v>
      </c>
      <c r="G3132" t="s">
        <v>8221</v>
      </c>
      <c r="H3132" t="s">
        <v>8230</v>
      </c>
      <c r="I3132" t="s">
        <v>8249</v>
      </c>
      <c r="J3132">
        <v>1480185673</v>
      </c>
      <c r="K3132">
        <v>1476294073</v>
      </c>
      <c r="L3132" t="b">
        <v>0</v>
      </c>
      <c r="M3132">
        <v>0</v>
      </c>
      <c r="N3132" t="b">
        <v>0</v>
      </c>
      <c r="O3132" t="s">
        <v>8284</v>
      </c>
      <c r="P3132" s="9" t="str">
        <f>IFERROR(F3132/M3132,"NULL")</f>
        <v>NULL</v>
      </c>
      <c r="Q3132" t="str">
        <f>LEFT(O3132,SEARCH("/",O3132,1)-1)</f>
        <v>food</v>
      </c>
      <c r="R3132" t="str">
        <f>RIGHT(O3132,LEN(O3132)-SEARCH("/",O3132,1))</f>
        <v>food trucks</v>
      </c>
      <c r="S3132" s="17">
        <f>(((K3132/60)/60)/24)+DATE(1970,1,1)</f>
        <v>42655.736956018518</v>
      </c>
      <c r="T3132" s="15">
        <f>(((J3132/60)/60)/24)+DATE(1970,1,1)</f>
        <v>42700.778622685189</v>
      </c>
      <c r="U3132" t="b">
        <f>AND(L3132,N3132)</f>
        <v>0</v>
      </c>
    </row>
    <row r="3133" spans="1:21" ht="20" customHeight="1" x14ac:dyDescent="0.35">
      <c r="A3133" s="13">
        <f>F3133/E3133</f>
        <v>8.3333333333333332E-3</v>
      </c>
      <c r="B3133">
        <v>2413</v>
      </c>
      <c r="C3133" s="3" t="s">
        <v>2414</v>
      </c>
      <c r="D3133" s="3" t="s">
        <v>6523</v>
      </c>
      <c r="E3133" s="5">
        <v>3000</v>
      </c>
      <c r="F3133" s="5">
        <v>25</v>
      </c>
      <c r="G3133" t="s">
        <v>8221</v>
      </c>
      <c r="H3133" t="s">
        <v>8224</v>
      </c>
      <c r="I3133" t="s">
        <v>8246</v>
      </c>
      <c r="J3133">
        <v>1401579000</v>
      </c>
      <c r="K3133">
        <v>1398911882</v>
      </c>
      <c r="L3133" t="b">
        <v>0</v>
      </c>
      <c r="M3133">
        <v>3</v>
      </c>
      <c r="N3133" t="b">
        <v>0</v>
      </c>
      <c r="O3133" t="s">
        <v>8284</v>
      </c>
      <c r="P3133" s="9">
        <f>IFERROR(F3133/M3133,"NULL")</f>
        <v>8.3333333333333339</v>
      </c>
      <c r="Q3133" t="str">
        <f>LEFT(O3133,SEARCH("/",O3133,1)-1)</f>
        <v>food</v>
      </c>
      <c r="R3133" t="str">
        <f>RIGHT(O3133,LEN(O3133)-SEARCH("/",O3133,1))</f>
        <v>food trucks</v>
      </c>
      <c r="S3133" s="17">
        <f>(((K3133/60)/60)/24)+DATE(1970,1,1)</f>
        <v>41760.10974537037</v>
      </c>
      <c r="T3133" s="15">
        <f>(((J3133/60)/60)/24)+DATE(1970,1,1)</f>
        <v>41790.979166666664</v>
      </c>
      <c r="U3133" t="b">
        <f>AND(L3133,N3133)</f>
        <v>0</v>
      </c>
    </row>
    <row r="3134" spans="1:21" ht="20" customHeight="1" x14ac:dyDescent="0.35">
      <c r="A3134" s="13">
        <f>F3134/E3134</f>
        <v>3.0666666666666665E-2</v>
      </c>
      <c r="B3134">
        <v>2414</v>
      </c>
      <c r="C3134" s="3" t="s">
        <v>2415</v>
      </c>
      <c r="D3134" s="3" t="s">
        <v>6524</v>
      </c>
      <c r="E3134" s="5">
        <v>15000</v>
      </c>
      <c r="F3134" s="5">
        <v>460</v>
      </c>
      <c r="G3134" t="s">
        <v>8221</v>
      </c>
      <c r="H3134" t="s">
        <v>8224</v>
      </c>
      <c r="I3134" t="s">
        <v>8246</v>
      </c>
      <c r="J3134">
        <v>1440215940</v>
      </c>
      <c r="K3134">
        <v>1436805660</v>
      </c>
      <c r="L3134" t="b">
        <v>0</v>
      </c>
      <c r="M3134">
        <v>13</v>
      </c>
      <c r="N3134" t="b">
        <v>0</v>
      </c>
      <c r="O3134" t="s">
        <v>8284</v>
      </c>
      <c r="P3134" s="9">
        <f>IFERROR(F3134/M3134,"NULL")</f>
        <v>35.384615384615387</v>
      </c>
      <c r="Q3134" t="str">
        <f>LEFT(O3134,SEARCH("/",O3134,1)-1)</f>
        <v>food</v>
      </c>
      <c r="R3134" t="str">
        <f>RIGHT(O3134,LEN(O3134)-SEARCH("/",O3134,1))</f>
        <v>food trucks</v>
      </c>
      <c r="S3134" s="17">
        <f>(((K3134/60)/60)/24)+DATE(1970,1,1)</f>
        <v>42198.695138888885</v>
      </c>
      <c r="T3134" s="15">
        <f>(((J3134/60)/60)/24)+DATE(1970,1,1)</f>
        <v>42238.165972222225</v>
      </c>
      <c r="U3134" t="b">
        <f>AND(L3134,N3134)</f>
        <v>0</v>
      </c>
    </row>
    <row r="3135" spans="1:21" ht="20" customHeight="1" x14ac:dyDescent="0.35">
      <c r="A3135" s="13">
        <f>F3135/E3135</f>
        <v>5.5833333333333334E-3</v>
      </c>
      <c r="B3135">
        <v>2415</v>
      </c>
      <c r="C3135" s="3" t="s">
        <v>2416</v>
      </c>
      <c r="D3135" s="3" t="s">
        <v>6525</v>
      </c>
      <c r="E3135" s="5">
        <v>60000</v>
      </c>
      <c r="F3135" s="5">
        <v>335</v>
      </c>
      <c r="G3135" t="s">
        <v>8221</v>
      </c>
      <c r="H3135" t="s">
        <v>8224</v>
      </c>
      <c r="I3135" t="s">
        <v>8246</v>
      </c>
      <c r="J3135">
        <v>1468615346</v>
      </c>
      <c r="K3135">
        <v>1466023346</v>
      </c>
      <c r="L3135" t="b">
        <v>0</v>
      </c>
      <c r="M3135">
        <v>6</v>
      </c>
      <c r="N3135" t="b">
        <v>0</v>
      </c>
      <c r="O3135" t="s">
        <v>8284</v>
      </c>
      <c r="P3135" s="9">
        <f>IFERROR(F3135/M3135,"NULL")</f>
        <v>55.833333333333336</v>
      </c>
      <c r="Q3135" t="str">
        <f>LEFT(O3135,SEARCH("/",O3135,1)-1)</f>
        <v>food</v>
      </c>
      <c r="R3135" t="str">
        <f>RIGHT(O3135,LEN(O3135)-SEARCH("/",O3135,1))</f>
        <v>food trucks</v>
      </c>
      <c r="S3135" s="17">
        <f>(((K3135/60)/60)/24)+DATE(1970,1,1)</f>
        <v>42536.862800925926</v>
      </c>
      <c r="T3135" s="15">
        <f>(((J3135/60)/60)/24)+DATE(1970,1,1)</f>
        <v>42566.862800925926</v>
      </c>
      <c r="U3135" t="b">
        <f>AND(L3135,N3135)</f>
        <v>0</v>
      </c>
    </row>
    <row r="3136" spans="1:21" ht="20" customHeight="1" x14ac:dyDescent="0.35">
      <c r="A3136" s="13">
        <f>F3136/E3136</f>
        <v>2.5000000000000001E-4</v>
      </c>
      <c r="B3136">
        <v>2416</v>
      </c>
      <c r="C3136" s="3" t="s">
        <v>2417</v>
      </c>
      <c r="D3136" s="3" t="s">
        <v>6526</v>
      </c>
      <c r="E3136" s="5">
        <v>20000</v>
      </c>
      <c r="F3136" s="5">
        <v>5</v>
      </c>
      <c r="G3136" t="s">
        <v>8221</v>
      </c>
      <c r="H3136" t="s">
        <v>8224</v>
      </c>
      <c r="I3136" t="s">
        <v>8246</v>
      </c>
      <c r="J3136">
        <v>1426345200</v>
      </c>
      <c r="K3136">
        <v>1421343743</v>
      </c>
      <c r="L3136" t="b">
        <v>0</v>
      </c>
      <c r="M3136">
        <v>1</v>
      </c>
      <c r="N3136" t="b">
        <v>0</v>
      </c>
      <c r="O3136" t="s">
        <v>8284</v>
      </c>
      <c r="P3136" s="9">
        <f>IFERROR(F3136/M3136,"NULL")</f>
        <v>5</v>
      </c>
      <c r="Q3136" t="str">
        <f>LEFT(O3136,SEARCH("/",O3136,1)-1)</f>
        <v>food</v>
      </c>
      <c r="R3136" t="str">
        <f>RIGHT(O3136,LEN(O3136)-SEARCH("/",O3136,1))</f>
        <v>food trucks</v>
      </c>
      <c r="S3136" s="17">
        <f>(((K3136/60)/60)/24)+DATE(1970,1,1)</f>
        <v>42019.737766203703</v>
      </c>
      <c r="T3136" s="15">
        <f>(((J3136/60)/60)/24)+DATE(1970,1,1)</f>
        <v>42077.625</v>
      </c>
      <c r="U3136" t="b">
        <f>AND(L3136,N3136)</f>
        <v>0</v>
      </c>
    </row>
    <row r="3137" spans="1:21" ht="20" customHeight="1" x14ac:dyDescent="0.35">
      <c r="A3137" s="13">
        <f>F3137/E3137</f>
        <v>0</v>
      </c>
      <c r="B3137">
        <v>2417</v>
      </c>
      <c r="C3137" s="3" t="s">
        <v>2418</v>
      </c>
      <c r="D3137" s="3" t="s">
        <v>6527</v>
      </c>
      <c r="E3137" s="5">
        <v>1000</v>
      </c>
      <c r="F3137" s="5">
        <v>0</v>
      </c>
      <c r="G3137" t="s">
        <v>8221</v>
      </c>
      <c r="H3137" t="s">
        <v>8224</v>
      </c>
      <c r="I3137" t="s">
        <v>8246</v>
      </c>
      <c r="J3137">
        <v>1407705187</v>
      </c>
      <c r="K3137">
        <v>1405113187</v>
      </c>
      <c r="L3137" t="b">
        <v>0</v>
      </c>
      <c r="M3137">
        <v>0</v>
      </c>
      <c r="N3137" t="b">
        <v>0</v>
      </c>
      <c r="O3137" t="s">
        <v>8284</v>
      </c>
      <c r="P3137" s="9" t="str">
        <f>IFERROR(F3137/M3137,"NULL")</f>
        <v>NULL</v>
      </c>
      <c r="Q3137" t="str">
        <f>LEFT(O3137,SEARCH("/",O3137,1)-1)</f>
        <v>food</v>
      </c>
      <c r="R3137" t="str">
        <f>RIGHT(O3137,LEN(O3137)-SEARCH("/",O3137,1))</f>
        <v>food trucks</v>
      </c>
      <c r="S3137" s="17">
        <f>(((K3137/60)/60)/24)+DATE(1970,1,1)</f>
        <v>41831.884108796294</v>
      </c>
      <c r="T3137" s="15">
        <f>(((J3137/60)/60)/24)+DATE(1970,1,1)</f>
        <v>41861.884108796294</v>
      </c>
      <c r="U3137" t="b">
        <f>AND(L3137,N3137)</f>
        <v>0</v>
      </c>
    </row>
    <row r="3138" spans="1:21" ht="20" customHeight="1" x14ac:dyDescent="0.35">
      <c r="A3138" s="13">
        <f>F3138/E3138</f>
        <v>2.0000000000000001E-4</v>
      </c>
      <c r="B3138">
        <v>2418</v>
      </c>
      <c r="C3138" s="3" t="s">
        <v>2419</v>
      </c>
      <c r="D3138" s="3" t="s">
        <v>6528</v>
      </c>
      <c r="E3138" s="5">
        <v>25000</v>
      </c>
      <c r="F3138" s="5">
        <v>5</v>
      </c>
      <c r="G3138" t="s">
        <v>8221</v>
      </c>
      <c r="H3138" t="s">
        <v>8224</v>
      </c>
      <c r="I3138" t="s">
        <v>8246</v>
      </c>
      <c r="J3138">
        <v>1427225644</v>
      </c>
      <c r="K3138">
        <v>1422045244</v>
      </c>
      <c r="L3138" t="b">
        <v>0</v>
      </c>
      <c r="M3138">
        <v>5</v>
      </c>
      <c r="N3138" t="b">
        <v>0</v>
      </c>
      <c r="O3138" t="s">
        <v>8284</v>
      </c>
      <c r="P3138" s="9">
        <f>IFERROR(F3138/M3138,"NULL")</f>
        <v>1</v>
      </c>
      <c r="Q3138" t="str">
        <f>LEFT(O3138,SEARCH("/",O3138,1)-1)</f>
        <v>food</v>
      </c>
      <c r="R3138" t="str">
        <f>RIGHT(O3138,LEN(O3138)-SEARCH("/",O3138,1))</f>
        <v>food trucks</v>
      </c>
      <c r="S3138" s="17">
        <f>(((K3138/60)/60)/24)+DATE(1970,1,1)</f>
        <v>42027.856990740736</v>
      </c>
      <c r="T3138" s="15">
        <f>(((J3138/60)/60)/24)+DATE(1970,1,1)</f>
        <v>42087.815324074079</v>
      </c>
      <c r="U3138" t="b">
        <f>AND(L3138,N3138)</f>
        <v>0</v>
      </c>
    </row>
    <row r="3139" spans="1:21" ht="20" customHeight="1" x14ac:dyDescent="0.35">
      <c r="A3139" s="13">
        <f>F3139/E3139</f>
        <v>0</v>
      </c>
      <c r="B3139">
        <v>2419</v>
      </c>
      <c r="C3139" s="3" t="s">
        <v>2420</v>
      </c>
      <c r="D3139" s="3" t="s">
        <v>6529</v>
      </c>
      <c r="E3139" s="5">
        <v>3000</v>
      </c>
      <c r="F3139" s="5">
        <v>0</v>
      </c>
      <c r="G3139" t="s">
        <v>8221</v>
      </c>
      <c r="H3139" t="s">
        <v>8224</v>
      </c>
      <c r="I3139" t="s">
        <v>8246</v>
      </c>
      <c r="J3139">
        <v>1424281389</v>
      </c>
      <c r="K3139">
        <v>1419097389</v>
      </c>
      <c r="L3139" t="b">
        <v>0</v>
      </c>
      <c r="M3139">
        <v>0</v>
      </c>
      <c r="N3139" t="b">
        <v>0</v>
      </c>
      <c r="O3139" t="s">
        <v>8284</v>
      </c>
      <c r="P3139" s="9" t="str">
        <f>IFERROR(F3139/M3139,"NULL")</f>
        <v>NULL</v>
      </c>
      <c r="Q3139" t="str">
        <f>LEFT(O3139,SEARCH("/",O3139,1)-1)</f>
        <v>food</v>
      </c>
      <c r="R3139" t="str">
        <f>RIGHT(O3139,LEN(O3139)-SEARCH("/",O3139,1))</f>
        <v>food trucks</v>
      </c>
      <c r="S3139" s="17">
        <f>(((K3139/60)/60)/24)+DATE(1970,1,1)</f>
        <v>41993.738298611104</v>
      </c>
      <c r="T3139" s="15">
        <f>(((J3139/60)/60)/24)+DATE(1970,1,1)</f>
        <v>42053.738298611104</v>
      </c>
      <c r="U3139" t="b">
        <f>AND(L3139,N3139)</f>
        <v>0</v>
      </c>
    </row>
    <row r="3140" spans="1:21" ht="20" customHeight="1" x14ac:dyDescent="0.35">
      <c r="A3140" s="13">
        <f>F3140/E3140</f>
        <v>0.14825133372851215</v>
      </c>
      <c r="B3140">
        <v>2420</v>
      </c>
      <c r="C3140" s="3" t="s">
        <v>2421</v>
      </c>
      <c r="D3140" s="3" t="s">
        <v>6530</v>
      </c>
      <c r="E3140" s="5">
        <v>16870</v>
      </c>
      <c r="F3140" s="5">
        <v>2501</v>
      </c>
      <c r="G3140" t="s">
        <v>8221</v>
      </c>
      <c r="H3140" t="s">
        <v>8224</v>
      </c>
      <c r="I3140" t="s">
        <v>8246</v>
      </c>
      <c r="J3140">
        <v>1415583695</v>
      </c>
      <c r="K3140">
        <v>1410396095</v>
      </c>
      <c r="L3140" t="b">
        <v>0</v>
      </c>
      <c r="M3140">
        <v>36</v>
      </c>
      <c r="N3140" t="b">
        <v>0</v>
      </c>
      <c r="O3140" t="s">
        <v>8284</v>
      </c>
      <c r="P3140" s="9">
        <f>IFERROR(F3140/M3140,"NULL")</f>
        <v>69.472222222222229</v>
      </c>
      <c r="Q3140" t="str">
        <f>LEFT(O3140,SEARCH("/",O3140,1)-1)</f>
        <v>food</v>
      </c>
      <c r="R3140" t="str">
        <f>RIGHT(O3140,LEN(O3140)-SEARCH("/",O3140,1))</f>
        <v>food trucks</v>
      </c>
      <c r="S3140" s="17">
        <f>(((K3140/60)/60)/24)+DATE(1970,1,1)</f>
        <v>41893.028877314813</v>
      </c>
      <c r="T3140" s="15">
        <f>(((J3140/60)/60)/24)+DATE(1970,1,1)</f>
        <v>41953.070543981477</v>
      </c>
      <c r="U3140" t="b">
        <f>AND(L3140,N3140)</f>
        <v>0</v>
      </c>
    </row>
    <row r="3141" spans="1:21" ht="20" customHeight="1" x14ac:dyDescent="0.35">
      <c r="A3141" s="13">
        <f>F3141/E3141</f>
        <v>1.6666666666666666E-4</v>
      </c>
      <c r="B3141">
        <v>2421</v>
      </c>
      <c r="C3141" s="3" t="s">
        <v>2422</v>
      </c>
      <c r="D3141" s="3" t="s">
        <v>6531</v>
      </c>
      <c r="E3141" s="5">
        <v>6000</v>
      </c>
      <c r="F3141" s="5">
        <v>1</v>
      </c>
      <c r="G3141" t="s">
        <v>8221</v>
      </c>
      <c r="H3141" t="s">
        <v>8224</v>
      </c>
      <c r="I3141" t="s">
        <v>8246</v>
      </c>
      <c r="J3141">
        <v>1424536196</v>
      </c>
      <c r="K3141">
        <v>1421944196</v>
      </c>
      <c r="L3141" t="b">
        <v>0</v>
      </c>
      <c r="M3141">
        <v>1</v>
      </c>
      <c r="N3141" t="b">
        <v>0</v>
      </c>
      <c r="O3141" t="s">
        <v>8284</v>
      </c>
      <c r="P3141" s="9">
        <f>IFERROR(F3141/M3141,"NULL")</f>
        <v>1</v>
      </c>
      <c r="Q3141" t="str">
        <f>LEFT(O3141,SEARCH("/",O3141,1)-1)</f>
        <v>food</v>
      </c>
      <c r="R3141" t="str">
        <f>RIGHT(O3141,LEN(O3141)-SEARCH("/",O3141,1))</f>
        <v>food trucks</v>
      </c>
      <c r="S3141" s="17">
        <f>(((K3141/60)/60)/24)+DATE(1970,1,1)</f>
        <v>42026.687453703707</v>
      </c>
      <c r="T3141" s="15">
        <f>(((J3141/60)/60)/24)+DATE(1970,1,1)</f>
        <v>42056.687453703707</v>
      </c>
      <c r="U3141" t="b">
        <f>AND(L3141,N3141)</f>
        <v>0</v>
      </c>
    </row>
    <row r="3142" spans="1:21" ht="20" customHeight="1" x14ac:dyDescent="0.35">
      <c r="A3142" s="13">
        <f>F3142/E3142</f>
        <v>2E-3</v>
      </c>
      <c r="B3142">
        <v>2422</v>
      </c>
      <c r="C3142" s="3" t="s">
        <v>2423</v>
      </c>
      <c r="D3142" s="3" t="s">
        <v>6532</v>
      </c>
      <c r="E3142" s="5">
        <v>500</v>
      </c>
      <c r="F3142" s="5">
        <v>1</v>
      </c>
      <c r="G3142" t="s">
        <v>8221</v>
      </c>
      <c r="H3142" t="s">
        <v>8224</v>
      </c>
      <c r="I3142" t="s">
        <v>8246</v>
      </c>
      <c r="J3142">
        <v>1426091036</v>
      </c>
      <c r="K3142">
        <v>1423502636</v>
      </c>
      <c r="L3142" t="b">
        <v>0</v>
      </c>
      <c r="M3142">
        <v>1</v>
      </c>
      <c r="N3142" t="b">
        <v>0</v>
      </c>
      <c r="O3142" t="s">
        <v>8284</v>
      </c>
      <c r="P3142" s="9">
        <f>IFERROR(F3142/M3142,"NULL")</f>
        <v>1</v>
      </c>
      <c r="Q3142" t="str">
        <f>LEFT(O3142,SEARCH("/",O3142,1)-1)</f>
        <v>food</v>
      </c>
      <c r="R3142" t="str">
        <f>RIGHT(O3142,LEN(O3142)-SEARCH("/",O3142,1))</f>
        <v>food trucks</v>
      </c>
      <c r="S3142" s="17">
        <f>(((K3142/60)/60)/24)+DATE(1970,1,1)</f>
        <v>42044.724953703699</v>
      </c>
      <c r="T3142" s="15">
        <f>(((J3142/60)/60)/24)+DATE(1970,1,1)</f>
        <v>42074.683287037042</v>
      </c>
      <c r="U3142" t="b">
        <f>AND(L3142,N3142)</f>
        <v>0</v>
      </c>
    </row>
    <row r="3143" spans="1:21" ht="20" customHeight="1" x14ac:dyDescent="0.35">
      <c r="A3143" s="13">
        <f>F3143/E3143</f>
        <v>1.3333333333333334E-4</v>
      </c>
      <c r="B3143">
        <v>2423</v>
      </c>
      <c r="C3143" s="3" t="s">
        <v>2424</v>
      </c>
      <c r="D3143" s="3" t="s">
        <v>6533</v>
      </c>
      <c r="E3143" s="5">
        <v>60000</v>
      </c>
      <c r="F3143" s="5">
        <v>8</v>
      </c>
      <c r="G3143" t="s">
        <v>8221</v>
      </c>
      <c r="H3143" t="s">
        <v>8224</v>
      </c>
      <c r="I3143" t="s">
        <v>8246</v>
      </c>
      <c r="J3143">
        <v>1420044890</v>
      </c>
      <c r="K3143">
        <v>1417452890</v>
      </c>
      <c r="L3143" t="b">
        <v>0</v>
      </c>
      <c r="M3143">
        <v>1</v>
      </c>
      <c r="N3143" t="b">
        <v>0</v>
      </c>
      <c r="O3143" t="s">
        <v>8284</v>
      </c>
      <c r="P3143" s="9">
        <f>IFERROR(F3143/M3143,"NULL")</f>
        <v>8</v>
      </c>
      <c r="Q3143" t="str">
        <f>LEFT(O3143,SEARCH("/",O3143,1)-1)</f>
        <v>food</v>
      </c>
      <c r="R3143" t="str">
        <f>RIGHT(O3143,LEN(O3143)-SEARCH("/",O3143,1))</f>
        <v>food trucks</v>
      </c>
      <c r="S3143" s="17">
        <f>(((K3143/60)/60)/24)+DATE(1970,1,1)</f>
        <v>41974.704745370371</v>
      </c>
      <c r="T3143" s="15">
        <f>(((J3143/60)/60)/24)+DATE(1970,1,1)</f>
        <v>42004.704745370371</v>
      </c>
      <c r="U3143" t="b">
        <f>AND(L3143,N3143)</f>
        <v>0</v>
      </c>
    </row>
    <row r="3144" spans="1:21" ht="20" customHeight="1" x14ac:dyDescent="0.35">
      <c r="A3144" s="13">
        <f>F3144/E3144</f>
        <v>1.24E-2</v>
      </c>
      <c r="B3144">
        <v>2424</v>
      </c>
      <c r="C3144" s="3" t="s">
        <v>2425</v>
      </c>
      <c r="D3144" s="3" t="s">
        <v>6534</v>
      </c>
      <c r="E3144" s="5">
        <v>25000</v>
      </c>
      <c r="F3144" s="5">
        <v>310</v>
      </c>
      <c r="G3144" t="s">
        <v>8221</v>
      </c>
      <c r="H3144" t="s">
        <v>8224</v>
      </c>
      <c r="I3144" t="s">
        <v>8246</v>
      </c>
      <c r="J3144">
        <v>1414445108</v>
      </c>
      <c r="K3144">
        <v>1411853108</v>
      </c>
      <c r="L3144" t="b">
        <v>0</v>
      </c>
      <c r="M3144">
        <v>9</v>
      </c>
      <c r="N3144" t="b">
        <v>0</v>
      </c>
      <c r="O3144" t="s">
        <v>8284</v>
      </c>
      <c r="P3144" s="9">
        <f>IFERROR(F3144/M3144,"NULL")</f>
        <v>34.444444444444443</v>
      </c>
      <c r="Q3144" t="str">
        <f>LEFT(O3144,SEARCH("/",O3144,1)-1)</f>
        <v>food</v>
      </c>
      <c r="R3144" t="str">
        <f>RIGHT(O3144,LEN(O3144)-SEARCH("/",O3144,1))</f>
        <v>food trucks</v>
      </c>
      <c r="S3144" s="17">
        <f>(((K3144/60)/60)/24)+DATE(1970,1,1)</f>
        <v>41909.892453703702</v>
      </c>
      <c r="T3144" s="15">
        <f>(((J3144/60)/60)/24)+DATE(1970,1,1)</f>
        <v>41939.892453703702</v>
      </c>
      <c r="U3144" t="b">
        <f>AND(L3144,N3144)</f>
        <v>0</v>
      </c>
    </row>
    <row r="3145" spans="1:21" ht="20" customHeight="1" x14ac:dyDescent="0.35">
      <c r="A3145" s="13">
        <f>F3145/E3145</f>
        <v>2.8571428571428574E-4</v>
      </c>
      <c r="B3145">
        <v>2425</v>
      </c>
      <c r="C3145" s="3" t="s">
        <v>2426</v>
      </c>
      <c r="D3145" s="3" t="s">
        <v>6535</v>
      </c>
      <c r="E3145" s="5">
        <v>3500</v>
      </c>
      <c r="F3145" s="5">
        <v>1</v>
      </c>
      <c r="G3145" t="s">
        <v>8221</v>
      </c>
      <c r="H3145" t="s">
        <v>8224</v>
      </c>
      <c r="I3145" t="s">
        <v>8246</v>
      </c>
      <c r="J3145">
        <v>1464386640</v>
      </c>
      <c r="K3145">
        <v>1463090149</v>
      </c>
      <c r="L3145" t="b">
        <v>0</v>
      </c>
      <c r="M3145">
        <v>1</v>
      </c>
      <c r="N3145" t="b">
        <v>0</v>
      </c>
      <c r="O3145" t="s">
        <v>8284</v>
      </c>
      <c r="P3145" s="9">
        <f>IFERROR(F3145/M3145,"NULL")</f>
        <v>1</v>
      </c>
      <c r="Q3145" t="str">
        <f>LEFT(O3145,SEARCH("/",O3145,1)-1)</f>
        <v>food</v>
      </c>
      <c r="R3145" t="str">
        <f>RIGHT(O3145,LEN(O3145)-SEARCH("/",O3145,1))</f>
        <v>food trucks</v>
      </c>
      <c r="S3145" s="17">
        <f>(((K3145/60)/60)/24)+DATE(1970,1,1)</f>
        <v>42502.913761574076</v>
      </c>
      <c r="T3145" s="15">
        <f>(((J3145/60)/60)/24)+DATE(1970,1,1)</f>
        <v>42517.919444444444</v>
      </c>
      <c r="U3145" t="b">
        <f>AND(L3145,N3145)</f>
        <v>0</v>
      </c>
    </row>
    <row r="3146" spans="1:21" ht="20" customHeight="1" x14ac:dyDescent="0.35">
      <c r="A3146" s="13">
        <f>F3146/E3146</f>
        <v>0</v>
      </c>
      <c r="B3146">
        <v>2426</v>
      </c>
      <c r="C3146" s="3" t="s">
        <v>2427</v>
      </c>
      <c r="D3146" s="3" t="s">
        <v>6536</v>
      </c>
      <c r="E3146" s="5">
        <v>20000</v>
      </c>
      <c r="F3146" s="5">
        <v>0</v>
      </c>
      <c r="G3146" t="s">
        <v>8221</v>
      </c>
      <c r="H3146" t="s">
        <v>8224</v>
      </c>
      <c r="I3146" t="s">
        <v>8246</v>
      </c>
      <c r="J3146">
        <v>1439006692</v>
      </c>
      <c r="K3146">
        <v>1433822692</v>
      </c>
      <c r="L3146" t="b">
        <v>0</v>
      </c>
      <c r="M3146">
        <v>0</v>
      </c>
      <c r="N3146" t="b">
        <v>0</v>
      </c>
      <c r="O3146" t="s">
        <v>8284</v>
      </c>
      <c r="P3146" s="9" t="str">
        <f>IFERROR(F3146/M3146,"NULL")</f>
        <v>NULL</v>
      </c>
      <c r="Q3146" t="str">
        <f>LEFT(O3146,SEARCH("/",O3146,1)-1)</f>
        <v>food</v>
      </c>
      <c r="R3146" t="str">
        <f>RIGHT(O3146,LEN(O3146)-SEARCH("/",O3146,1))</f>
        <v>food trucks</v>
      </c>
      <c r="S3146" s="17">
        <f>(((K3146/60)/60)/24)+DATE(1970,1,1)</f>
        <v>42164.170046296291</v>
      </c>
      <c r="T3146" s="15">
        <f>(((J3146/60)/60)/24)+DATE(1970,1,1)</f>
        <v>42224.170046296291</v>
      </c>
      <c r="U3146" t="b">
        <f>AND(L3146,N3146)</f>
        <v>0</v>
      </c>
    </row>
    <row r="3147" spans="1:21" ht="20" customHeight="1" x14ac:dyDescent="0.35">
      <c r="A3147" s="13">
        <f>F3147/E3147</f>
        <v>2.0000000000000002E-5</v>
      </c>
      <c r="B3147">
        <v>2427</v>
      </c>
      <c r="C3147" s="3" t="s">
        <v>2428</v>
      </c>
      <c r="D3147" s="3" t="s">
        <v>6537</v>
      </c>
      <c r="E3147" s="5">
        <v>50000</v>
      </c>
      <c r="F3147" s="5">
        <v>1</v>
      </c>
      <c r="G3147" t="s">
        <v>8221</v>
      </c>
      <c r="H3147" t="s">
        <v>8224</v>
      </c>
      <c r="I3147" t="s">
        <v>8246</v>
      </c>
      <c r="J3147">
        <v>1458715133</v>
      </c>
      <c r="K3147">
        <v>1455262733</v>
      </c>
      <c r="L3147" t="b">
        <v>0</v>
      </c>
      <c r="M3147">
        <v>1</v>
      </c>
      <c r="N3147" t="b">
        <v>0</v>
      </c>
      <c r="O3147" t="s">
        <v>8284</v>
      </c>
      <c r="P3147" s="9">
        <f>IFERROR(F3147/M3147,"NULL")</f>
        <v>1</v>
      </c>
      <c r="Q3147" t="str">
        <f>LEFT(O3147,SEARCH("/",O3147,1)-1)</f>
        <v>food</v>
      </c>
      <c r="R3147" t="str">
        <f>RIGHT(O3147,LEN(O3147)-SEARCH("/",O3147,1))</f>
        <v>food trucks</v>
      </c>
      <c r="S3147" s="17">
        <f>(((K3147/60)/60)/24)+DATE(1970,1,1)</f>
        <v>42412.318668981476</v>
      </c>
      <c r="T3147" s="15">
        <f>(((J3147/60)/60)/24)+DATE(1970,1,1)</f>
        <v>42452.277002314819</v>
      </c>
      <c r="U3147" t="b">
        <f>AND(L3147,N3147)</f>
        <v>0</v>
      </c>
    </row>
    <row r="3148" spans="1:21" ht="20" customHeight="1" x14ac:dyDescent="0.35">
      <c r="A3148" s="13">
        <f>F3148/E3148</f>
        <v>2.8571428571428571E-5</v>
      </c>
      <c r="B3148">
        <v>2428</v>
      </c>
      <c r="C3148" s="3" t="s">
        <v>2429</v>
      </c>
      <c r="D3148" s="3" t="s">
        <v>6538</v>
      </c>
      <c r="E3148" s="5">
        <v>35000</v>
      </c>
      <c r="F3148" s="5">
        <v>1</v>
      </c>
      <c r="G3148" t="s">
        <v>8221</v>
      </c>
      <c r="H3148" t="s">
        <v>8224</v>
      </c>
      <c r="I3148" t="s">
        <v>8246</v>
      </c>
      <c r="J3148">
        <v>1426182551</v>
      </c>
      <c r="K3148">
        <v>1423594151</v>
      </c>
      <c r="L3148" t="b">
        <v>0</v>
      </c>
      <c r="M3148">
        <v>1</v>
      </c>
      <c r="N3148" t="b">
        <v>0</v>
      </c>
      <c r="O3148" t="s">
        <v>8284</v>
      </c>
      <c r="P3148" s="9">
        <f>IFERROR(F3148/M3148,"NULL")</f>
        <v>1</v>
      </c>
      <c r="Q3148" t="str">
        <f>LEFT(O3148,SEARCH("/",O3148,1)-1)</f>
        <v>food</v>
      </c>
      <c r="R3148" t="str">
        <f>RIGHT(O3148,LEN(O3148)-SEARCH("/",O3148,1))</f>
        <v>food trucks</v>
      </c>
      <c r="S3148" s="17">
        <f>(((K3148/60)/60)/24)+DATE(1970,1,1)</f>
        <v>42045.784155092595</v>
      </c>
      <c r="T3148" s="15">
        <f>(((J3148/60)/60)/24)+DATE(1970,1,1)</f>
        <v>42075.742488425924</v>
      </c>
      <c r="U3148" t="b">
        <f>AND(L3148,N3148)</f>
        <v>0</v>
      </c>
    </row>
    <row r="3149" spans="1:21" ht="20" customHeight="1" x14ac:dyDescent="0.35">
      <c r="A3149" s="13">
        <f>F3149/E3149</f>
        <v>1.4321428571428572E-2</v>
      </c>
      <c r="B3149">
        <v>2429</v>
      </c>
      <c r="C3149" s="3" t="s">
        <v>2430</v>
      </c>
      <c r="D3149" s="3" t="s">
        <v>6539</v>
      </c>
      <c r="E3149" s="5">
        <v>140000</v>
      </c>
      <c r="F3149" s="5">
        <v>2005</v>
      </c>
      <c r="G3149" t="s">
        <v>8221</v>
      </c>
      <c r="H3149" t="s">
        <v>8234</v>
      </c>
      <c r="I3149" t="s">
        <v>8254</v>
      </c>
      <c r="J3149">
        <v>1486313040</v>
      </c>
      <c r="K3149">
        <v>1483131966</v>
      </c>
      <c r="L3149" t="b">
        <v>0</v>
      </c>
      <c r="M3149">
        <v>4</v>
      </c>
      <c r="N3149" t="b">
        <v>0</v>
      </c>
      <c r="O3149" t="s">
        <v>8284</v>
      </c>
      <c r="P3149" s="9">
        <f>IFERROR(F3149/M3149,"NULL")</f>
        <v>501.25</v>
      </c>
      <c r="Q3149" t="str">
        <f>LEFT(O3149,SEARCH("/",O3149,1)-1)</f>
        <v>food</v>
      </c>
      <c r="R3149" t="str">
        <f>RIGHT(O3149,LEN(O3149)-SEARCH("/",O3149,1))</f>
        <v>food trucks</v>
      </c>
      <c r="S3149" s="17">
        <f>(((K3149/60)/60)/24)+DATE(1970,1,1)</f>
        <v>42734.879236111112</v>
      </c>
      <c r="T3149" s="15">
        <f>(((J3149/60)/60)/24)+DATE(1970,1,1)</f>
        <v>42771.697222222225</v>
      </c>
      <c r="U3149" t="b">
        <f>AND(L3149,N3149)</f>
        <v>0</v>
      </c>
    </row>
    <row r="3150" spans="1:21" ht="20" customHeight="1" x14ac:dyDescent="0.35">
      <c r="A3150" s="13">
        <f>F3150/E3150</f>
        <v>7.0000000000000001E-3</v>
      </c>
      <c r="B3150">
        <v>2430</v>
      </c>
      <c r="C3150" s="3" t="s">
        <v>2431</v>
      </c>
      <c r="D3150" s="3" t="s">
        <v>6540</v>
      </c>
      <c r="E3150" s="5">
        <v>3000</v>
      </c>
      <c r="F3150" s="5">
        <v>21</v>
      </c>
      <c r="G3150" t="s">
        <v>8221</v>
      </c>
      <c r="H3150" t="s">
        <v>8224</v>
      </c>
      <c r="I3150" t="s">
        <v>8246</v>
      </c>
      <c r="J3150">
        <v>1455246504</v>
      </c>
      <c r="K3150">
        <v>1452654504</v>
      </c>
      <c r="L3150" t="b">
        <v>0</v>
      </c>
      <c r="M3150">
        <v>2</v>
      </c>
      <c r="N3150" t="b">
        <v>0</v>
      </c>
      <c r="O3150" t="s">
        <v>8284</v>
      </c>
      <c r="P3150" s="9">
        <f>IFERROR(F3150/M3150,"NULL")</f>
        <v>10.5</v>
      </c>
      <c r="Q3150" t="str">
        <f>LEFT(O3150,SEARCH("/",O3150,1)-1)</f>
        <v>food</v>
      </c>
      <c r="R3150" t="str">
        <f>RIGHT(O3150,LEN(O3150)-SEARCH("/",O3150,1))</f>
        <v>food trucks</v>
      </c>
      <c r="S3150" s="17">
        <f>(((K3150/60)/60)/24)+DATE(1970,1,1)</f>
        <v>42382.130833333329</v>
      </c>
      <c r="T3150" s="15">
        <f>(((J3150/60)/60)/24)+DATE(1970,1,1)</f>
        <v>42412.130833333329</v>
      </c>
      <c r="U3150" t="b">
        <f>AND(L3150,N3150)</f>
        <v>0</v>
      </c>
    </row>
    <row r="3151" spans="1:21" ht="20" customHeight="1" x14ac:dyDescent="0.35">
      <c r="A3151" s="13">
        <f>F3151/E3151</f>
        <v>2.0000000000000002E-5</v>
      </c>
      <c r="B3151">
        <v>2431</v>
      </c>
      <c r="C3151" s="3" t="s">
        <v>2432</v>
      </c>
      <c r="D3151" s="3" t="s">
        <v>6541</v>
      </c>
      <c r="E3151" s="5">
        <v>100000</v>
      </c>
      <c r="F3151" s="5">
        <v>2</v>
      </c>
      <c r="G3151" t="s">
        <v>8221</v>
      </c>
      <c r="H3151" t="s">
        <v>8224</v>
      </c>
      <c r="I3151" t="s">
        <v>8246</v>
      </c>
      <c r="J3151">
        <v>1467080613</v>
      </c>
      <c r="K3151">
        <v>1461896613</v>
      </c>
      <c r="L3151" t="b">
        <v>0</v>
      </c>
      <c r="M3151">
        <v>2</v>
      </c>
      <c r="N3151" t="b">
        <v>0</v>
      </c>
      <c r="O3151" t="s">
        <v>8284</v>
      </c>
      <c r="P3151" s="9">
        <f>IFERROR(F3151/M3151,"NULL")</f>
        <v>1</v>
      </c>
      <c r="Q3151" t="str">
        <f>LEFT(O3151,SEARCH("/",O3151,1)-1)</f>
        <v>food</v>
      </c>
      <c r="R3151" t="str">
        <f>RIGHT(O3151,LEN(O3151)-SEARCH("/",O3151,1))</f>
        <v>food trucks</v>
      </c>
      <c r="S3151" s="17">
        <f>(((K3151/60)/60)/24)+DATE(1970,1,1)</f>
        <v>42489.099687499998</v>
      </c>
      <c r="T3151" s="15">
        <f>(((J3151/60)/60)/24)+DATE(1970,1,1)</f>
        <v>42549.099687499998</v>
      </c>
      <c r="U3151" t="b">
        <f>AND(L3151,N3151)</f>
        <v>0</v>
      </c>
    </row>
    <row r="3152" spans="1:21" ht="20" customHeight="1" x14ac:dyDescent="0.35">
      <c r="A3152" s="13">
        <f>F3152/E3152</f>
        <v>1.4285714285714287E-4</v>
      </c>
      <c r="B3152">
        <v>2432</v>
      </c>
      <c r="C3152" s="3" t="s">
        <v>2433</v>
      </c>
      <c r="D3152" s="3" t="s">
        <v>6542</v>
      </c>
      <c r="E3152" s="5">
        <v>14000</v>
      </c>
      <c r="F3152" s="5">
        <v>2</v>
      </c>
      <c r="G3152" t="s">
        <v>8221</v>
      </c>
      <c r="H3152" t="s">
        <v>8224</v>
      </c>
      <c r="I3152" t="s">
        <v>8246</v>
      </c>
      <c r="J3152">
        <v>1425791697</v>
      </c>
      <c r="K3152">
        <v>1423199697</v>
      </c>
      <c r="L3152" t="b">
        <v>0</v>
      </c>
      <c r="M3152">
        <v>2</v>
      </c>
      <c r="N3152" t="b">
        <v>0</v>
      </c>
      <c r="O3152" t="s">
        <v>8284</v>
      </c>
      <c r="P3152" s="9">
        <f>IFERROR(F3152/M3152,"NULL")</f>
        <v>1</v>
      </c>
      <c r="Q3152" t="str">
        <f>LEFT(O3152,SEARCH("/",O3152,1)-1)</f>
        <v>food</v>
      </c>
      <c r="R3152" t="str">
        <f>RIGHT(O3152,LEN(O3152)-SEARCH("/",O3152,1))</f>
        <v>food trucks</v>
      </c>
      <c r="S3152" s="17">
        <f>(((K3152/60)/60)/24)+DATE(1970,1,1)</f>
        <v>42041.218715277777</v>
      </c>
      <c r="T3152" s="15">
        <f>(((J3152/60)/60)/24)+DATE(1970,1,1)</f>
        <v>42071.218715277777</v>
      </c>
      <c r="U3152" t="b">
        <f>AND(L3152,N3152)</f>
        <v>0</v>
      </c>
    </row>
    <row r="3153" spans="1:21" ht="20" customHeight="1" x14ac:dyDescent="0.35">
      <c r="A3153" s="13">
        <f>F3153/E3153</f>
        <v>0</v>
      </c>
      <c r="B3153">
        <v>2433</v>
      </c>
      <c r="C3153" s="3" t="s">
        <v>2434</v>
      </c>
      <c r="D3153" s="3" t="s">
        <v>6543</v>
      </c>
      <c r="E3153" s="5">
        <v>10000</v>
      </c>
      <c r="F3153" s="5">
        <v>0</v>
      </c>
      <c r="G3153" t="s">
        <v>8221</v>
      </c>
      <c r="H3153" t="s">
        <v>8224</v>
      </c>
      <c r="I3153" t="s">
        <v>8246</v>
      </c>
      <c r="J3153">
        <v>1456608943</v>
      </c>
      <c r="K3153">
        <v>1454016943</v>
      </c>
      <c r="L3153" t="b">
        <v>0</v>
      </c>
      <c r="M3153">
        <v>0</v>
      </c>
      <c r="N3153" t="b">
        <v>0</v>
      </c>
      <c r="O3153" t="s">
        <v>8284</v>
      </c>
      <c r="P3153" s="9" t="str">
        <f>IFERROR(F3153/M3153,"NULL")</f>
        <v>NULL</v>
      </c>
      <c r="Q3153" t="str">
        <f>LEFT(O3153,SEARCH("/",O3153,1)-1)</f>
        <v>food</v>
      </c>
      <c r="R3153" t="str">
        <f>RIGHT(O3153,LEN(O3153)-SEARCH("/",O3153,1))</f>
        <v>food trucks</v>
      </c>
      <c r="S3153" s="17">
        <f>(((K3153/60)/60)/24)+DATE(1970,1,1)</f>
        <v>42397.89980324074</v>
      </c>
      <c r="T3153" s="15">
        <f>(((J3153/60)/60)/24)+DATE(1970,1,1)</f>
        <v>42427.89980324074</v>
      </c>
      <c r="U3153" t="b">
        <f>AND(L3153,N3153)</f>
        <v>0</v>
      </c>
    </row>
    <row r="3154" spans="1:21" ht="20" customHeight="1" x14ac:dyDescent="0.35">
      <c r="A3154" s="13">
        <f>F3154/E3154</f>
        <v>1.2999999999999999E-3</v>
      </c>
      <c r="B3154">
        <v>2434</v>
      </c>
      <c r="C3154" s="3" t="s">
        <v>2435</v>
      </c>
      <c r="D3154" s="3" t="s">
        <v>6544</v>
      </c>
      <c r="E3154" s="5">
        <v>20000</v>
      </c>
      <c r="F3154" s="5">
        <v>26</v>
      </c>
      <c r="G3154" t="s">
        <v>8221</v>
      </c>
      <c r="H3154" t="s">
        <v>8224</v>
      </c>
      <c r="I3154" t="s">
        <v>8246</v>
      </c>
      <c r="J3154">
        <v>1438662474</v>
      </c>
      <c r="K3154">
        <v>1435206474</v>
      </c>
      <c r="L3154" t="b">
        <v>0</v>
      </c>
      <c r="M3154">
        <v>2</v>
      </c>
      <c r="N3154" t="b">
        <v>0</v>
      </c>
      <c r="O3154" t="s">
        <v>8284</v>
      </c>
      <c r="P3154" s="9">
        <f>IFERROR(F3154/M3154,"NULL")</f>
        <v>13</v>
      </c>
      <c r="Q3154" t="str">
        <f>LEFT(O3154,SEARCH("/",O3154,1)-1)</f>
        <v>food</v>
      </c>
      <c r="R3154" t="str">
        <f>RIGHT(O3154,LEN(O3154)-SEARCH("/",O3154,1))</f>
        <v>food trucks</v>
      </c>
      <c r="S3154" s="17">
        <f>(((K3154/60)/60)/24)+DATE(1970,1,1)</f>
        <v>42180.18604166666</v>
      </c>
      <c r="T3154" s="15">
        <f>(((J3154/60)/60)/24)+DATE(1970,1,1)</f>
        <v>42220.18604166666</v>
      </c>
      <c r="U3154" t="b">
        <f>AND(L3154,N3154)</f>
        <v>0</v>
      </c>
    </row>
    <row r="3155" spans="1:21" ht="20" customHeight="1" x14ac:dyDescent="0.35">
      <c r="A3155" s="13">
        <f>F3155/E3155</f>
        <v>4.8960000000000002E-3</v>
      </c>
      <c r="B3155">
        <v>2435</v>
      </c>
      <c r="C3155" s="3" t="s">
        <v>2436</v>
      </c>
      <c r="D3155" s="3" t="s">
        <v>6545</v>
      </c>
      <c r="E3155" s="5">
        <v>250000</v>
      </c>
      <c r="F3155" s="5">
        <v>1224</v>
      </c>
      <c r="G3155" t="s">
        <v>8221</v>
      </c>
      <c r="H3155" t="s">
        <v>8235</v>
      </c>
      <c r="I3155" t="s">
        <v>8255</v>
      </c>
      <c r="J3155">
        <v>1444027186</v>
      </c>
      <c r="K3155">
        <v>1441435186</v>
      </c>
      <c r="L3155" t="b">
        <v>0</v>
      </c>
      <c r="M3155">
        <v>4</v>
      </c>
      <c r="N3155" t="b">
        <v>0</v>
      </c>
      <c r="O3155" t="s">
        <v>8284</v>
      </c>
      <c r="P3155" s="9">
        <f>IFERROR(F3155/M3155,"NULL")</f>
        <v>306</v>
      </c>
      <c r="Q3155" t="str">
        <f>LEFT(O3155,SEARCH("/",O3155,1)-1)</f>
        <v>food</v>
      </c>
      <c r="R3155" t="str">
        <f>RIGHT(O3155,LEN(O3155)-SEARCH("/",O3155,1))</f>
        <v>food trucks</v>
      </c>
      <c r="S3155" s="17">
        <f>(((K3155/60)/60)/24)+DATE(1970,1,1)</f>
        <v>42252.277615740735</v>
      </c>
      <c r="T3155" s="15">
        <f>(((J3155/60)/60)/24)+DATE(1970,1,1)</f>
        <v>42282.277615740735</v>
      </c>
      <c r="U3155" t="b">
        <f>AND(L3155,N3155)</f>
        <v>0</v>
      </c>
    </row>
    <row r="3156" spans="1:21" ht="20" customHeight="1" x14ac:dyDescent="0.35">
      <c r="A3156" s="13">
        <f>F3156/E3156</f>
        <v>3.8461538461538462E-4</v>
      </c>
      <c r="B3156">
        <v>2436</v>
      </c>
      <c r="C3156" s="3" t="s">
        <v>2437</v>
      </c>
      <c r="D3156" s="3" t="s">
        <v>6546</v>
      </c>
      <c r="E3156" s="5">
        <v>117000</v>
      </c>
      <c r="F3156" s="5">
        <v>45</v>
      </c>
      <c r="G3156" t="s">
        <v>8221</v>
      </c>
      <c r="H3156" t="s">
        <v>8229</v>
      </c>
      <c r="I3156" t="s">
        <v>8251</v>
      </c>
      <c r="J3156">
        <v>1454078770</v>
      </c>
      <c r="K3156">
        <v>1448894770</v>
      </c>
      <c r="L3156" t="b">
        <v>0</v>
      </c>
      <c r="M3156">
        <v>2</v>
      </c>
      <c r="N3156" t="b">
        <v>0</v>
      </c>
      <c r="O3156" t="s">
        <v>8284</v>
      </c>
      <c r="P3156" s="9">
        <f>IFERROR(F3156/M3156,"NULL")</f>
        <v>22.5</v>
      </c>
      <c r="Q3156" t="str">
        <f>LEFT(O3156,SEARCH("/",O3156,1)-1)</f>
        <v>food</v>
      </c>
      <c r="R3156" t="str">
        <f>RIGHT(O3156,LEN(O3156)-SEARCH("/",O3156,1))</f>
        <v>food trucks</v>
      </c>
      <c r="S3156" s="17">
        <f>(((K3156/60)/60)/24)+DATE(1970,1,1)</f>
        <v>42338.615393518514</v>
      </c>
      <c r="T3156" s="15">
        <f>(((J3156/60)/60)/24)+DATE(1970,1,1)</f>
        <v>42398.615393518514</v>
      </c>
      <c r="U3156" t="b">
        <f>AND(L3156,N3156)</f>
        <v>0</v>
      </c>
    </row>
    <row r="3157" spans="1:21" ht="20" customHeight="1" x14ac:dyDescent="0.35">
      <c r="A3157" s="13">
        <f>F3157/E3157</f>
        <v>0</v>
      </c>
      <c r="B3157">
        <v>2437</v>
      </c>
      <c r="C3157" s="3" t="s">
        <v>2438</v>
      </c>
      <c r="D3157" s="3" t="s">
        <v>6547</v>
      </c>
      <c r="E3157" s="5">
        <v>8000</v>
      </c>
      <c r="F3157" s="5">
        <v>0</v>
      </c>
      <c r="G3157" t="s">
        <v>8221</v>
      </c>
      <c r="H3157" t="s">
        <v>8224</v>
      </c>
      <c r="I3157" t="s">
        <v>8246</v>
      </c>
      <c r="J3157">
        <v>1426615200</v>
      </c>
      <c r="K3157">
        <v>1422400188</v>
      </c>
      <c r="L3157" t="b">
        <v>0</v>
      </c>
      <c r="M3157">
        <v>0</v>
      </c>
      <c r="N3157" t="b">
        <v>0</v>
      </c>
      <c r="O3157" t="s">
        <v>8284</v>
      </c>
      <c r="P3157" s="9" t="str">
        <f>IFERROR(F3157/M3157,"NULL")</f>
        <v>NULL</v>
      </c>
      <c r="Q3157" t="str">
        <f>LEFT(O3157,SEARCH("/",O3157,1)-1)</f>
        <v>food</v>
      </c>
      <c r="R3157" t="str">
        <f>RIGHT(O3157,LEN(O3157)-SEARCH("/",O3157,1))</f>
        <v>food trucks</v>
      </c>
      <c r="S3157" s="17">
        <f>(((K3157/60)/60)/24)+DATE(1970,1,1)</f>
        <v>42031.965138888889</v>
      </c>
      <c r="T3157" s="15">
        <f>(((J3157/60)/60)/24)+DATE(1970,1,1)</f>
        <v>42080.75</v>
      </c>
      <c r="U3157" t="b">
        <f>AND(L3157,N3157)</f>
        <v>0</v>
      </c>
    </row>
    <row r="3158" spans="1:21" ht="20" customHeight="1" x14ac:dyDescent="0.35">
      <c r="A3158" s="13">
        <f>F3158/E3158</f>
        <v>3.3333333333333335E-3</v>
      </c>
      <c r="B3158">
        <v>2438</v>
      </c>
      <c r="C3158" s="3" t="s">
        <v>2439</v>
      </c>
      <c r="D3158" s="3" t="s">
        <v>6548</v>
      </c>
      <c r="E3158" s="5">
        <v>15000</v>
      </c>
      <c r="F3158" s="5">
        <v>50</v>
      </c>
      <c r="G3158" t="s">
        <v>8221</v>
      </c>
      <c r="H3158" t="s">
        <v>8224</v>
      </c>
      <c r="I3158" t="s">
        <v>8246</v>
      </c>
      <c r="J3158">
        <v>1449529062</v>
      </c>
      <c r="K3158">
        <v>1444341462</v>
      </c>
      <c r="L3158" t="b">
        <v>0</v>
      </c>
      <c r="M3158">
        <v>1</v>
      </c>
      <c r="N3158" t="b">
        <v>0</v>
      </c>
      <c r="O3158" t="s">
        <v>8284</v>
      </c>
      <c r="P3158" s="9">
        <f>IFERROR(F3158/M3158,"NULL")</f>
        <v>50</v>
      </c>
      <c r="Q3158" t="str">
        <f>LEFT(O3158,SEARCH("/",O3158,1)-1)</f>
        <v>food</v>
      </c>
      <c r="R3158" t="str">
        <f>RIGHT(O3158,LEN(O3158)-SEARCH("/",O3158,1))</f>
        <v>food trucks</v>
      </c>
      <c r="S3158" s="17">
        <f>(((K3158/60)/60)/24)+DATE(1970,1,1)</f>
        <v>42285.91506944444</v>
      </c>
      <c r="T3158" s="15">
        <f>(((J3158/60)/60)/24)+DATE(1970,1,1)</f>
        <v>42345.956736111111</v>
      </c>
      <c r="U3158" t="b">
        <f>AND(L3158,N3158)</f>
        <v>0</v>
      </c>
    </row>
    <row r="3159" spans="1:21" ht="20" customHeight="1" x14ac:dyDescent="0.35">
      <c r="A3159" s="13">
        <f>F3159/E3159</f>
        <v>0</v>
      </c>
      <c r="B3159">
        <v>2439</v>
      </c>
      <c r="C3159" s="3" t="s">
        <v>2440</v>
      </c>
      <c r="D3159" s="3" t="s">
        <v>6549</v>
      </c>
      <c r="E3159" s="5">
        <v>10000</v>
      </c>
      <c r="F3159" s="5">
        <v>0</v>
      </c>
      <c r="G3159" t="s">
        <v>8221</v>
      </c>
      <c r="H3159" t="s">
        <v>8224</v>
      </c>
      <c r="I3159" t="s">
        <v>8246</v>
      </c>
      <c r="J3159">
        <v>1445197129</v>
      </c>
      <c r="K3159">
        <v>1442605129</v>
      </c>
      <c r="L3159" t="b">
        <v>0</v>
      </c>
      <c r="M3159">
        <v>0</v>
      </c>
      <c r="N3159" t="b">
        <v>0</v>
      </c>
      <c r="O3159" t="s">
        <v>8284</v>
      </c>
      <c r="P3159" s="9" t="str">
        <f>IFERROR(F3159/M3159,"NULL")</f>
        <v>NULL</v>
      </c>
      <c r="Q3159" t="str">
        <f>LEFT(O3159,SEARCH("/",O3159,1)-1)</f>
        <v>food</v>
      </c>
      <c r="R3159" t="str">
        <f>RIGHT(O3159,LEN(O3159)-SEARCH("/",O3159,1))</f>
        <v>food trucks</v>
      </c>
      <c r="S3159" s="17">
        <f>(((K3159/60)/60)/24)+DATE(1970,1,1)</f>
        <v>42265.818622685183</v>
      </c>
      <c r="T3159" s="15">
        <f>(((J3159/60)/60)/24)+DATE(1970,1,1)</f>
        <v>42295.818622685183</v>
      </c>
      <c r="U3159" t="b">
        <f>AND(L3159,N3159)</f>
        <v>0</v>
      </c>
    </row>
    <row r="3160" spans="1:21" ht="20" customHeight="1" x14ac:dyDescent="0.35">
      <c r="A3160" s="13">
        <f>F3160/E3160</f>
        <v>2E-3</v>
      </c>
      <c r="B3160">
        <v>2440</v>
      </c>
      <c r="C3160" s="3" t="s">
        <v>2441</v>
      </c>
      <c r="D3160" s="3" t="s">
        <v>6550</v>
      </c>
      <c r="E3160" s="5">
        <v>5000</v>
      </c>
      <c r="F3160" s="5">
        <v>10</v>
      </c>
      <c r="G3160" t="s">
        <v>8221</v>
      </c>
      <c r="H3160" t="s">
        <v>8242</v>
      </c>
      <c r="I3160" t="s">
        <v>8249</v>
      </c>
      <c r="J3160">
        <v>1455399313</v>
      </c>
      <c r="K3160">
        <v>1452807313</v>
      </c>
      <c r="L3160" t="b">
        <v>0</v>
      </c>
      <c r="M3160">
        <v>2</v>
      </c>
      <c r="N3160" t="b">
        <v>0</v>
      </c>
      <c r="O3160" t="s">
        <v>8284</v>
      </c>
      <c r="P3160" s="9">
        <f>IFERROR(F3160/M3160,"NULL")</f>
        <v>5</v>
      </c>
      <c r="Q3160" t="str">
        <f>LEFT(O3160,SEARCH("/",O3160,1)-1)</f>
        <v>food</v>
      </c>
      <c r="R3160" t="str">
        <f>RIGHT(O3160,LEN(O3160)-SEARCH("/",O3160,1))</f>
        <v>food trucks</v>
      </c>
      <c r="S3160" s="17">
        <f>(((K3160/60)/60)/24)+DATE(1970,1,1)</f>
        <v>42383.899456018517</v>
      </c>
      <c r="T3160" s="15">
        <f>(((J3160/60)/60)/24)+DATE(1970,1,1)</f>
        <v>42413.899456018517</v>
      </c>
      <c r="U3160" t="b">
        <f>AND(L3160,N3160)</f>
        <v>0</v>
      </c>
    </row>
    <row r="3161" spans="1:21" ht="20" customHeight="1" x14ac:dyDescent="0.35">
      <c r="A3161" s="13">
        <f>F3161/E3161</f>
        <v>2.5545454545454545E-2</v>
      </c>
      <c r="B3161">
        <v>2501</v>
      </c>
      <c r="C3161" s="3" t="s">
        <v>2501</v>
      </c>
      <c r="D3161" s="3" t="s">
        <v>6611</v>
      </c>
      <c r="E3161" s="5">
        <v>11000</v>
      </c>
      <c r="F3161" s="5">
        <v>281</v>
      </c>
      <c r="G3161" t="s">
        <v>8221</v>
      </c>
      <c r="H3161" t="s">
        <v>8229</v>
      </c>
      <c r="I3161" t="s">
        <v>8251</v>
      </c>
      <c r="J3161">
        <v>1443379104</v>
      </c>
      <c r="K3161">
        <v>1440787104</v>
      </c>
      <c r="L3161" t="b">
        <v>0</v>
      </c>
      <c r="M3161">
        <v>7</v>
      </c>
      <c r="N3161" t="b">
        <v>0</v>
      </c>
      <c r="O3161" t="s">
        <v>8299</v>
      </c>
      <c r="P3161" s="9">
        <f>IFERROR(F3161/M3161,"NULL")</f>
        <v>40.142857142857146</v>
      </c>
      <c r="Q3161" t="str">
        <f>LEFT(O3161,SEARCH("/",O3161,1)-1)</f>
        <v>food</v>
      </c>
      <c r="R3161" t="str">
        <f>RIGHT(O3161,LEN(O3161)-SEARCH("/",O3161,1))</f>
        <v>restaurants</v>
      </c>
      <c r="S3161" s="17">
        <f>(((K3161/60)/60)/24)+DATE(1970,1,1)</f>
        <v>42244.776666666665</v>
      </c>
      <c r="T3161" s="15">
        <f>(((J3161/60)/60)/24)+DATE(1970,1,1)</f>
        <v>42274.776666666665</v>
      </c>
      <c r="U3161" t="b">
        <f>AND(L3161,N3161)</f>
        <v>0</v>
      </c>
    </row>
    <row r="3162" spans="1:21" ht="20" customHeight="1" x14ac:dyDescent="0.35">
      <c r="A3162" s="13">
        <f>F3162/E3162</f>
        <v>7.8181818181818181E-4</v>
      </c>
      <c r="B3162">
        <v>2502</v>
      </c>
      <c r="C3162" s="3" t="s">
        <v>2502</v>
      </c>
      <c r="D3162" s="3" t="s">
        <v>6612</v>
      </c>
      <c r="E3162" s="5">
        <v>110000</v>
      </c>
      <c r="F3162" s="5">
        <v>86</v>
      </c>
      <c r="G3162" t="s">
        <v>8221</v>
      </c>
      <c r="H3162" t="s">
        <v>8224</v>
      </c>
      <c r="I3162" t="s">
        <v>8246</v>
      </c>
      <c r="J3162">
        <v>1411328918</v>
      </c>
      <c r="K3162">
        <v>1407440918</v>
      </c>
      <c r="L3162" t="b">
        <v>0</v>
      </c>
      <c r="M3162">
        <v>5</v>
      </c>
      <c r="N3162" t="b">
        <v>0</v>
      </c>
      <c r="O3162" t="s">
        <v>8299</v>
      </c>
      <c r="P3162" s="9">
        <f>IFERROR(F3162/M3162,"NULL")</f>
        <v>17.2</v>
      </c>
      <c r="Q3162" t="str">
        <f>LEFT(O3162,SEARCH("/",O3162,1)-1)</f>
        <v>food</v>
      </c>
      <c r="R3162" t="str">
        <f>RIGHT(O3162,LEN(O3162)-SEARCH("/",O3162,1))</f>
        <v>restaurants</v>
      </c>
      <c r="S3162" s="17">
        <f>(((K3162/60)/60)/24)+DATE(1970,1,1)</f>
        <v>41858.825439814813</v>
      </c>
      <c r="T3162" s="15">
        <f>(((J3162/60)/60)/24)+DATE(1970,1,1)</f>
        <v>41903.825439814813</v>
      </c>
      <c r="U3162" t="b">
        <f>AND(L3162,N3162)</f>
        <v>0</v>
      </c>
    </row>
    <row r="3163" spans="1:21" ht="20" customHeight="1" x14ac:dyDescent="0.35">
      <c r="A3163" s="13">
        <f>F3163/E3163</f>
        <v>0</v>
      </c>
      <c r="B3163">
        <v>2503</v>
      </c>
      <c r="C3163" s="3" t="s">
        <v>2503</v>
      </c>
      <c r="D3163" s="3" t="s">
        <v>6613</v>
      </c>
      <c r="E3163" s="5">
        <v>10000</v>
      </c>
      <c r="F3163" s="5">
        <v>0</v>
      </c>
      <c r="G3163" t="s">
        <v>8221</v>
      </c>
      <c r="H3163" t="s">
        <v>8224</v>
      </c>
      <c r="I3163" t="s">
        <v>8246</v>
      </c>
      <c r="J3163">
        <v>1465333560</v>
      </c>
      <c r="K3163">
        <v>1462743308</v>
      </c>
      <c r="L3163" t="b">
        <v>0</v>
      </c>
      <c r="M3163">
        <v>0</v>
      </c>
      <c r="N3163" t="b">
        <v>0</v>
      </c>
      <c r="O3163" t="s">
        <v>8299</v>
      </c>
      <c r="P3163" s="9" t="str">
        <f>IFERROR(F3163/M3163,"NULL")</f>
        <v>NULL</v>
      </c>
      <c r="Q3163" t="str">
        <f>LEFT(O3163,SEARCH("/",O3163,1)-1)</f>
        <v>food</v>
      </c>
      <c r="R3163" t="str">
        <f>RIGHT(O3163,LEN(O3163)-SEARCH("/",O3163,1))</f>
        <v>restaurants</v>
      </c>
      <c r="S3163" s="17">
        <f>(((K3163/60)/60)/24)+DATE(1970,1,1)</f>
        <v>42498.899398148147</v>
      </c>
      <c r="T3163" s="15">
        <f>(((J3163/60)/60)/24)+DATE(1970,1,1)</f>
        <v>42528.879166666666</v>
      </c>
      <c r="U3163" t="b">
        <f>AND(L3163,N3163)</f>
        <v>0</v>
      </c>
    </row>
    <row r="3164" spans="1:21" ht="20" customHeight="1" x14ac:dyDescent="0.35">
      <c r="A3164" s="13">
        <f>F3164/E3164</f>
        <v>0</v>
      </c>
      <c r="B3164">
        <v>2504</v>
      </c>
      <c r="C3164" s="3" t="s">
        <v>2504</v>
      </c>
      <c r="D3164" s="3" t="s">
        <v>6614</v>
      </c>
      <c r="E3164" s="5">
        <v>35000</v>
      </c>
      <c r="F3164" s="5">
        <v>0</v>
      </c>
      <c r="G3164" t="s">
        <v>8221</v>
      </c>
      <c r="H3164" t="s">
        <v>8224</v>
      </c>
      <c r="I3164" t="s">
        <v>8246</v>
      </c>
      <c r="J3164">
        <v>1416014534</v>
      </c>
      <c r="K3164">
        <v>1413418934</v>
      </c>
      <c r="L3164" t="b">
        <v>0</v>
      </c>
      <c r="M3164">
        <v>0</v>
      </c>
      <c r="N3164" t="b">
        <v>0</v>
      </c>
      <c r="O3164" t="s">
        <v>8299</v>
      </c>
      <c r="P3164" s="9" t="str">
        <f>IFERROR(F3164/M3164,"NULL")</f>
        <v>NULL</v>
      </c>
      <c r="Q3164" t="str">
        <f>LEFT(O3164,SEARCH("/",O3164,1)-1)</f>
        <v>food</v>
      </c>
      <c r="R3164" t="str">
        <f>RIGHT(O3164,LEN(O3164)-SEARCH("/",O3164,1))</f>
        <v>restaurants</v>
      </c>
      <c r="S3164" s="17">
        <f>(((K3164/60)/60)/24)+DATE(1970,1,1)</f>
        <v>41928.015439814815</v>
      </c>
      <c r="T3164" s="15">
        <f>(((J3164/60)/60)/24)+DATE(1970,1,1)</f>
        <v>41958.057106481487</v>
      </c>
      <c r="U3164" t="b">
        <f>AND(L3164,N3164)</f>
        <v>0</v>
      </c>
    </row>
    <row r="3165" spans="1:21" ht="20" customHeight="1" x14ac:dyDescent="0.35">
      <c r="A3165" s="13">
        <f>F3165/E3165</f>
        <v>0</v>
      </c>
      <c r="B3165">
        <v>2505</v>
      </c>
      <c r="C3165" s="3" t="s">
        <v>2505</v>
      </c>
      <c r="D3165" s="3" t="s">
        <v>6615</v>
      </c>
      <c r="E3165" s="5">
        <v>7000</v>
      </c>
      <c r="F3165" s="5">
        <v>0</v>
      </c>
      <c r="G3165" t="s">
        <v>8221</v>
      </c>
      <c r="H3165" t="s">
        <v>8224</v>
      </c>
      <c r="I3165" t="s">
        <v>8246</v>
      </c>
      <c r="J3165">
        <v>1426292416</v>
      </c>
      <c r="K3165">
        <v>1423704016</v>
      </c>
      <c r="L3165" t="b">
        <v>0</v>
      </c>
      <c r="M3165">
        <v>0</v>
      </c>
      <c r="N3165" t="b">
        <v>0</v>
      </c>
      <c r="O3165" t="s">
        <v>8299</v>
      </c>
      <c r="P3165" s="9" t="str">
        <f>IFERROR(F3165/M3165,"NULL")</f>
        <v>NULL</v>
      </c>
      <c r="Q3165" t="str">
        <f>LEFT(O3165,SEARCH("/",O3165,1)-1)</f>
        <v>food</v>
      </c>
      <c r="R3165" t="str">
        <f>RIGHT(O3165,LEN(O3165)-SEARCH("/",O3165,1))</f>
        <v>restaurants</v>
      </c>
      <c r="S3165" s="17">
        <f>(((K3165/60)/60)/24)+DATE(1970,1,1)</f>
        <v>42047.05574074074</v>
      </c>
      <c r="T3165" s="15">
        <f>(((J3165/60)/60)/24)+DATE(1970,1,1)</f>
        <v>42077.014074074075</v>
      </c>
      <c r="U3165" t="b">
        <f>AND(L3165,N3165)</f>
        <v>0</v>
      </c>
    </row>
    <row r="3166" spans="1:21" ht="20" customHeight="1" x14ac:dyDescent="0.35">
      <c r="A3166" s="13">
        <f>F3166/E3166</f>
        <v>6.0000000000000001E-3</v>
      </c>
      <c r="B3166">
        <v>2506</v>
      </c>
      <c r="C3166" s="3" t="s">
        <v>2506</v>
      </c>
      <c r="D3166" s="3" t="s">
        <v>6616</v>
      </c>
      <c r="E3166" s="5">
        <v>5000</v>
      </c>
      <c r="F3166" s="5">
        <v>30</v>
      </c>
      <c r="G3166" t="s">
        <v>8221</v>
      </c>
      <c r="H3166" t="s">
        <v>8225</v>
      </c>
      <c r="I3166" t="s">
        <v>8247</v>
      </c>
      <c r="J3166">
        <v>1443906000</v>
      </c>
      <c r="K3166">
        <v>1441955269</v>
      </c>
      <c r="L3166" t="b">
        <v>0</v>
      </c>
      <c r="M3166">
        <v>2</v>
      </c>
      <c r="N3166" t="b">
        <v>0</v>
      </c>
      <c r="O3166" t="s">
        <v>8299</v>
      </c>
      <c r="P3166" s="9">
        <f>IFERROR(F3166/M3166,"NULL")</f>
        <v>15</v>
      </c>
      <c r="Q3166" t="str">
        <f>LEFT(O3166,SEARCH("/",O3166,1)-1)</f>
        <v>food</v>
      </c>
      <c r="R3166" t="str">
        <f>RIGHT(O3166,LEN(O3166)-SEARCH("/",O3166,1))</f>
        <v>restaurants</v>
      </c>
      <c r="S3166" s="17">
        <f>(((K3166/60)/60)/24)+DATE(1970,1,1)</f>
        <v>42258.297094907408</v>
      </c>
      <c r="T3166" s="15">
        <f>(((J3166/60)/60)/24)+DATE(1970,1,1)</f>
        <v>42280.875</v>
      </c>
      <c r="U3166" t="b">
        <f>AND(L3166,N3166)</f>
        <v>0</v>
      </c>
    </row>
    <row r="3167" spans="1:21" ht="20" customHeight="1" x14ac:dyDescent="0.35">
      <c r="A3167" s="13">
        <f>F3167/E3167</f>
        <v>0</v>
      </c>
      <c r="B3167">
        <v>2507</v>
      </c>
      <c r="C3167" s="3" t="s">
        <v>2507</v>
      </c>
      <c r="D3167" s="3" t="s">
        <v>6617</v>
      </c>
      <c r="E3167" s="5">
        <v>42850</v>
      </c>
      <c r="F3167" s="5">
        <v>0</v>
      </c>
      <c r="G3167" t="s">
        <v>8221</v>
      </c>
      <c r="H3167" t="s">
        <v>8224</v>
      </c>
      <c r="I3167" t="s">
        <v>8246</v>
      </c>
      <c r="J3167">
        <v>1431308704</v>
      </c>
      <c r="K3167">
        <v>1428716704</v>
      </c>
      <c r="L3167" t="b">
        <v>0</v>
      </c>
      <c r="M3167">
        <v>0</v>
      </c>
      <c r="N3167" t="b">
        <v>0</v>
      </c>
      <c r="O3167" t="s">
        <v>8299</v>
      </c>
      <c r="P3167" s="9" t="str">
        <f>IFERROR(F3167/M3167,"NULL")</f>
        <v>NULL</v>
      </c>
      <c r="Q3167" t="str">
        <f>LEFT(O3167,SEARCH("/",O3167,1)-1)</f>
        <v>food</v>
      </c>
      <c r="R3167" t="str">
        <f>RIGHT(O3167,LEN(O3167)-SEARCH("/",O3167,1))</f>
        <v>restaurants</v>
      </c>
      <c r="S3167" s="17">
        <f>(((K3167/60)/60)/24)+DATE(1970,1,1)</f>
        <v>42105.072962962964</v>
      </c>
      <c r="T3167" s="15">
        <f>(((J3167/60)/60)/24)+DATE(1970,1,1)</f>
        <v>42135.072962962964</v>
      </c>
      <c r="U3167" t="b">
        <f>AND(L3167,N3167)</f>
        <v>0</v>
      </c>
    </row>
    <row r="3168" spans="1:21" ht="20" customHeight="1" x14ac:dyDescent="0.35">
      <c r="A3168" s="13">
        <f>F3168/E3168</f>
        <v>0</v>
      </c>
      <c r="B3168">
        <v>2508</v>
      </c>
      <c r="C3168" s="3" t="s">
        <v>2508</v>
      </c>
      <c r="D3168" s="3" t="s">
        <v>6618</v>
      </c>
      <c r="E3168" s="5">
        <v>20000</v>
      </c>
      <c r="F3168" s="5">
        <v>0</v>
      </c>
      <c r="G3168" t="s">
        <v>8221</v>
      </c>
      <c r="H3168" t="s">
        <v>8224</v>
      </c>
      <c r="I3168" t="s">
        <v>8246</v>
      </c>
      <c r="J3168">
        <v>1408056634</v>
      </c>
      <c r="K3168">
        <v>1405464634</v>
      </c>
      <c r="L3168" t="b">
        <v>0</v>
      </c>
      <c r="M3168">
        <v>0</v>
      </c>
      <c r="N3168" t="b">
        <v>0</v>
      </c>
      <c r="O3168" t="s">
        <v>8299</v>
      </c>
      <c r="P3168" s="9" t="str">
        <f>IFERROR(F3168/M3168,"NULL")</f>
        <v>NULL</v>
      </c>
      <c r="Q3168" t="str">
        <f>LEFT(O3168,SEARCH("/",O3168,1)-1)</f>
        <v>food</v>
      </c>
      <c r="R3168" t="str">
        <f>RIGHT(O3168,LEN(O3168)-SEARCH("/",O3168,1))</f>
        <v>restaurants</v>
      </c>
      <c r="S3168" s="17">
        <f>(((K3168/60)/60)/24)+DATE(1970,1,1)</f>
        <v>41835.951782407406</v>
      </c>
      <c r="T3168" s="15">
        <f>(((J3168/60)/60)/24)+DATE(1970,1,1)</f>
        <v>41865.951782407406</v>
      </c>
      <c r="U3168" t="b">
        <f>AND(L3168,N3168)</f>
        <v>0</v>
      </c>
    </row>
    <row r="3169" spans="1:21" ht="20" customHeight="1" x14ac:dyDescent="0.35">
      <c r="A3169" s="13">
        <f>F3169/E3169</f>
        <v>1.0526315789473684E-2</v>
      </c>
      <c r="B3169">
        <v>2509</v>
      </c>
      <c r="C3169" s="3" t="s">
        <v>2509</v>
      </c>
      <c r="D3169" s="3" t="s">
        <v>6619</v>
      </c>
      <c r="E3169" s="5">
        <v>95000</v>
      </c>
      <c r="F3169" s="5">
        <v>1000</v>
      </c>
      <c r="G3169" t="s">
        <v>8221</v>
      </c>
      <c r="H3169" t="s">
        <v>8225</v>
      </c>
      <c r="I3169" t="s">
        <v>8247</v>
      </c>
      <c r="J3169">
        <v>1429554349</v>
      </c>
      <c r="K3169">
        <v>1424719549</v>
      </c>
      <c r="L3169" t="b">
        <v>0</v>
      </c>
      <c r="M3169">
        <v>28</v>
      </c>
      <c r="N3169" t="b">
        <v>0</v>
      </c>
      <c r="O3169" t="s">
        <v>8299</v>
      </c>
      <c r="P3169" s="9">
        <f>IFERROR(F3169/M3169,"NULL")</f>
        <v>35.714285714285715</v>
      </c>
      <c r="Q3169" t="str">
        <f>LEFT(O3169,SEARCH("/",O3169,1)-1)</f>
        <v>food</v>
      </c>
      <c r="R3169" t="str">
        <f>RIGHT(O3169,LEN(O3169)-SEARCH("/",O3169,1))</f>
        <v>restaurants</v>
      </c>
      <c r="S3169" s="17">
        <f>(((K3169/60)/60)/24)+DATE(1970,1,1)</f>
        <v>42058.809594907405</v>
      </c>
      <c r="T3169" s="15">
        <f>(((J3169/60)/60)/24)+DATE(1970,1,1)</f>
        <v>42114.767928240741</v>
      </c>
      <c r="U3169" t="b">
        <f>AND(L3169,N3169)</f>
        <v>0</v>
      </c>
    </row>
    <row r="3170" spans="1:21" ht="20" customHeight="1" x14ac:dyDescent="0.35">
      <c r="A3170" s="13">
        <f>F3170/E3170</f>
        <v>1.5E-3</v>
      </c>
      <c r="B3170">
        <v>2510</v>
      </c>
      <c r="C3170" s="3" t="s">
        <v>2510</v>
      </c>
      <c r="D3170" s="3" t="s">
        <v>6620</v>
      </c>
      <c r="E3170" s="5">
        <v>50000</v>
      </c>
      <c r="F3170" s="5">
        <v>75</v>
      </c>
      <c r="G3170" t="s">
        <v>8221</v>
      </c>
      <c r="H3170" t="s">
        <v>8224</v>
      </c>
      <c r="I3170" t="s">
        <v>8246</v>
      </c>
      <c r="J3170">
        <v>1431647772</v>
      </c>
      <c r="K3170">
        <v>1426463772</v>
      </c>
      <c r="L3170" t="b">
        <v>0</v>
      </c>
      <c r="M3170">
        <v>2</v>
      </c>
      <c r="N3170" t="b">
        <v>0</v>
      </c>
      <c r="O3170" t="s">
        <v>8299</v>
      </c>
      <c r="P3170" s="9">
        <f>IFERROR(F3170/M3170,"NULL")</f>
        <v>37.5</v>
      </c>
      <c r="Q3170" t="str">
        <f>LEFT(O3170,SEARCH("/",O3170,1)-1)</f>
        <v>food</v>
      </c>
      <c r="R3170" t="str">
        <f>RIGHT(O3170,LEN(O3170)-SEARCH("/",O3170,1))</f>
        <v>restaurants</v>
      </c>
      <c r="S3170" s="17">
        <f>(((K3170/60)/60)/24)+DATE(1970,1,1)</f>
        <v>42078.997361111105</v>
      </c>
      <c r="T3170" s="15">
        <f>(((J3170/60)/60)/24)+DATE(1970,1,1)</f>
        <v>42138.997361111105</v>
      </c>
      <c r="U3170" t="b">
        <f>AND(L3170,N3170)</f>
        <v>0</v>
      </c>
    </row>
    <row r="3171" spans="1:21" ht="20" customHeight="1" x14ac:dyDescent="0.35">
      <c r="A3171" s="13">
        <f>F3171/E3171</f>
        <v>0</v>
      </c>
      <c r="B3171">
        <v>2511</v>
      </c>
      <c r="C3171" s="3" t="s">
        <v>2511</v>
      </c>
      <c r="D3171" s="3" t="s">
        <v>6621</v>
      </c>
      <c r="E3171" s="5">
        <v>100000</v>
      </c>
      <c r="F3171" s="5">
        <v>0</v>
      </c>
      <c r="G3171" t="s">
        <v>8221</v>
      </c>
      <c r="H3171" t="s">
        <v>8225</v>
      </c>
      <c r="I3171" t="s">
        <v>8247</v>
      </c>
      <c r="J3171">
        <v>1454323413</v>
      </c>
      <c r="K3171">
        <v>1451731413</v>
      </c>
      <c r="L3171" t="b">
        <v>0</v>
      </c>
      <c r="M3171">
        <v>0</v>
      </c>
      <c r="N3171" t="b">
        <v>0</v>
      </c>
      <c r="O3171" t="s">
        <v>8299</v>
      </c>
      <c r="P3171" s="9" t="str">
        <f>IFERROR(F3171/M3171,"NULL")</f>
        <v>NULL</v>
      </c>
      <c r="Q3171" t="str">
        <f>LEFT(O3171,SEARCH("/",O3171,1)-1)</f>
        <v>food</v>
      </c>
      <c r="R3171" t="str">
        <f>RIGHT(O3171,LEN(O3171)-SEARCH("/",O3171,1))</f>
        <v>restaurants</v>
      </c>
      <c r="S3171" s="17">
        <f>(((K3171/60)/60)/24)+DATE(1970,1,1)</f>
        <v>42371.446909722217</v>
      </c>
      <c r="T3171" s="15">
        <f>(((J3171/60)/60)/24)+DATE(1970,1,1)</f>
        <v>42401.446909722217</v>
      </c>
      <c r="U3171" t="b">
        <f>AND(L3171,N3171)</f>
        <v>0</v>
      </c>
    </row>
    <row r="3172" spans="1:21" ht="20" customHeight="1" x14ac:dyDescent="0.35">
      <c r="A3172" s="13">
        <f>F3172/E3172</f>
        <v>0</v>
      </c>
      <c r="B3172">
        <v>2512</v>
      </c>
      <c r="C3172" s="3" t="s">
        <v>2512</v>
      </c>
      <c r="D3172" s="3" t="s">
        <v>6622</v>
      </c>
      <c r="E3172" s="5">
        <v>1150</v>
      </c>
      <c r="F3172" s="5">
        <v>0</v>
      </c>
      <c r="G3172" t="s">
        <v>8221</v>
      </c>
      <c r="H3172" t="s">
        <v>8224</v>
      </c>
      <c r="I3172" t="s">
        <v>8246</v>
      </c>
      <c r="J3172">
        <v>1418504561</v>
      </c>
      <c r="K3172">
        <v>1417208561</v>
      </c>
      <c r="L3172" t="b">
        <v>0</v>
      </c>
      <c r="M3172">
        <v>0</v>
      </c>
      <c r="N3172" t="b">
        <v>0</v>
      </c>
      <c r="O3172" t="s">
        <v>8299</v>
      </c>
      <c r="P3172" s="9" t="str">
        <f>IFERROR(F3172/M3172,"NULL")</f>
        <v>NULL</v>
      </c>
      <c r="Q3172" t="str">
        <f>LEFT(O3172,SEARCH("/",O3172,1)-1)</f>
        <v>food</v>
      </c>
      <c r="R3172" t="str">
        <f>RIGHT(O3172,LEN(O3172)-SEARCH("/",O3172,1))</f>
        <v>restaurants</v>
      </c>
      <c r="S3172" s="17">
        <f>(((K3172/60)/60)/24)+DATE(1970,1,1)</f>
        <v>41971.876863425925</v>
      </c>
      <c r="T3172" s="15">
        <f>(((J3172/60)/60)/24)+DATE(1970,1,1)</f>
        <v>41986.876863425925</v>
      </c>
      <c r="U3172" t="b">
        <f>AND(L3172,N3172)</f>
        <v>0</v>
      </c>
    </row>
    <row r="3173" spans="1:21" ht="20" customHeight="1" x14ac:dyDescent="0.35">
      <c r="A3173" s="13">
        <f>F3173/E3173</f>
        <v>0</v>
      </c>
      <c r="B3173">
        <v>2513</v>
      </c>
      <c r="C3173" s="3" t="s">
        <v>2513</v>
      </c>
      <c r="D3173" s="3" t="s">
        <v>6623</v>
      </c>
      <c r="E3173" s="5">
        <v>180000</v>
      </c>
      <c r="F3173" s="5">
        <v>0</v>
      </c>
      <c r="G3173" t="s">
        <v>8221</v>
      </c>
      <c r="H3173" t="s">
        <v>8236</v>
      </c>
      <c r="I3173" t="s">
        <v>8249</v>
      </c>
      <c r="J3173">
        <v>1488067789</v>
      </c>
      <c r="K3173">
        <v>1482883789</v>
      </c>
      <c r="L3173" t="b">
        <v>0</v>
      </c>
      <c r="M3173">
        <v>0</v>
      </c>
      <c r="N3173" t="b">
        <v>0</v>
      </c>
      <c r="O3173" t="s">
        <v>8299</v>
      </c>
      <c r="P3173" s="9" t="str">
        <f>IFERROR(F3173/M3173,"NULL")</f>
        <v>NULL</v>
      </c>
      <c r="Q3173" t="str">
        <f>LEFT(O3173,SEARCH("/",O3173,1)-1)</f>
        <v>food</v>
      </c>
      <c r="R3173" t="str">
        <f>RIGHT(O3173,LEN(O3173)-SEARCH("/",O3173,1))</f>
        <v>restaurants</v>
      </c>
      <c r="S3173" s="17">
        <f>(((K3173/60)/60)/24)+DATE(1970,1,1)</f>
        <v>42732.00681712963</v>
      </c>
      <c r="T3173" s="15">
        <f>(((J3173/60)/60)/24)+DATE(1970,1,1)</f>
        <v>42792.00681712963</v>
      </c>
      <c r="U3173" t="b">
        <f>AND(L3173,N3173)</f>
        <v>0</v>
      </c>
    </row>
    <row r="3174" spans="1:21" ht="20" customHeight="1" x14ac:dyDescent="0.35">
      <c r="A3174" s="13">
        <f>F3174/E3174</f>
        <v>1.7500000000000002E-2</v>
      </c>
      <c r="B3174">
        <v>2514</v>
      </c>
      <c r="C3174" s="3" t="s">
        <v>2514</v>
      </c>
      <c r="D3174" s="3" t="s">
        <v>6624</v>
      </c>
      <c r="E3174" s="5">
        <v>12000</v>
      </c>
      <c r="F3174" s="5">
        <v>210</v>
      </c>
      <c r="G3174" t="s">
        <v>8221</v>
      </c>
      <c r="H3174" t="s">
        <v>8224</v>
      </c>
      <c r="I3174" t="s">
        <v>8246</v>
      </c>
      <c r="J3174">
        <v>1408526477</v>
      </c>
      <c r="K3174">
        <v>1407057677</v>
      </c>
      <c r="L3174" t="b">
        <v>0</v>
      </c>
      <c r="M3174">
        <v>4</v>
      </c>
      <c r="N3174" t="b">
        <v>0</v>
      </c>
      <c r="O3174" t="s">
        <v>8299</v>
      </c>
      <c r="P3174" s="9">
        <f>IFERROR(F3174/M3174,"NULL")</f>
        <v>52.5</v>
      </c>
      <c r="Q3174" t="str">
        <f>LEFT(O3174,SEARCH("/",O3174,1)-1)</f>
        <v>food</v>
      </c>
      <c r="R3174" t="str">
        <f>RIGHT(O3174,LEN(O3174)-SEARCH("/",O3174,1))</f>
        <v>restaurants</v>
      </c>
      <c r="S3174" s="17">
        <f>(((K3174/60)/60)/24)+DATE(1970,1,1)</f>
        <v>41854.389780092592</v>
      </c>
      <c r="T3174" s="15">
        <f>(((J3174/60)/60)/24)+DATE(1970,1,1)</f>
        <v>41871.389780092592</v>
      </c>
      <c r="U3174" t="b">
        <f>AND(L3174,N3174)</f>
        <v>0</v>
      </c>
    </row>
    <row r="3175" spans="1:21" ht="20" customHeight="1" x14ac:dyDescent="0.35">
      <c r="A3175" s="13">
        <f>F3175/E3175</f>
        <v>0.186</v>
      </c>
      <c r="B3175">
        <v>2515</v>
      </c>
      <c r="C3175" s="3" t="s">
        <v>2515</v>
      </c>
      <c r="D3175" s="3" t="s">
        <v>6625</v>
      </c>
      <c r="E3175" s="5">
        <v>5000</v>
      </c>
      <c r="F3175" s="5">
        <v>930</v>
      </c>
      <c r="G3175" t="s">
        <v>8221</v>
      </c>
      <c r="H3175" t="s">
        <v>8224</v>
      </c>
      <c r="I3175" t="s">
        <v>8246</v>
      </c>
      <c r="J3175">
        <v>1424635753</v>
      </c>
      <c r="K3175">
        <v>1422043753</v>
      </c>
      <c r="L3175" t="b">
        <v>0</v>
      </c>
      <c r="M3175">
        <v>12</v>
      </c>
      <c r="N3175" t="b">
        <v>0</v>
      </c>
      <c r="O3175" t="s">
        <v>8299</v>
      </c>
      <c r="P3175" s="9">
        <f>IFERROR(F3175/M3175,"NULL")</f>
        <v>77.5</v>
      </c>
      <c r="Q3175" t="str">
        <f>LEFT(O3175,SEARCH("/",O3175,1)-1)</f>
        <v>food</v>
      </c>
      <c r="R3175" t="str">
        <f>RIGHT(O3175,LEN(O3175)-SEARCH("/",O3175,1))</f>
        <v>restaurants</v>
      </c>
      <c r="S3175" s="17">
        <f>(((K3175/60)/60)/24)+DATE(1970,1,1)</f>
        <v>42027.839733796296</v>
      </c>
      <c r="T3175" s="15">
        <f>(((J3175/60)/60)/24)+DATE(1970,1,1)</f>
        <v>42057.839733796296</v>
      </c>
      <c r="U3175" t="b">
        <f>AND(L3175,N3175)</f>
        <v>0</v>
      </c>
    </row>
    <row r="3176" spans="1:21" ht="20" customHeight="1" x14ac:dyDescent="0.35">
      <c r="A3176" s="13">
        <f>F3176/E3176</f>
        <v>0</v>
      </c>
      <c r="B3176">
        <v>2516</v>
      </c>
      <c r="C3176" s="3" t="s">
        <v>2516</v>
      </c>
      <c r="D3176" s="3" t="s">
        <v>6626</v>
      </c>
      <c r="E3176" s="5">
        <v>22000</v>
      </c>
      <c r="F3176" s="5">
        <v>0</v>
      </c>
      <c r="G3176" t="s">
        <v>8221</v>
      </c>
      <c r="H3176" t="s">
        <v>8224</v>
      </c>
      <c r="I3176" t="s">
        <v>8246</v>
      </c>
      <c r="J3176">
        <v>1417279252</v>
      </c>
      <c r="K3176">
        <v>1414683652</v>
      </c>
      <c r="L3176" t="b">
        <v>0</v>
      </c>
      <c r="M3176">
        <v>0</v>
      </c>
      <c r="N3176" t="b">
        <v>0</v>
      </c>
      <c r="O3176" t="s">
        <v>8299</v>
      </c>
      <c r="P3176" s="9" t="str">
        <f>IFERROR(F3176/M3176,"NULL")</f>
        <v>NULL</v>
      </c>
      <c r="Q3176" t="str">
        <f>LEFT(O3176,SEARCH("/",O3176,1)-1)</f>
        <v>food</v>
      </c>
      <c r="R3176" t="str">
        <f>RIGHT(O3176,LEN(O3176)-SEARCH("/",O3176,1))</f>
        <v>restaurants</v>
      </c>
      <c r="S3176" s="17">
        <f>(((K3176/60)/60)/24)+DATE(1970,1,1)</f>
        <v>41942.653379629628</v>
      </c>
      <c r="T3176" s="15">
        <f>(((J3176/60)/60)/24)+DATE(1970,1,1)</f>
        <v>41972.6950462963</v>
      </c>
      <c r="U3176" t="b">
        <f>AND(L3176,N3176)</f>
        <v>0</v>
      </c>
    </row>
    <row r="3177" spans="1:21" ht="20" customHeight="1" x14ac:dyDescent="0.35">
      <c r="A3177" s="13">
        <f>F3177/E3177</f>
        <v>9.8166666666666666E-2</v>
      </c>
      <c r="B3177">
        <v>2517</v>
      </c>
      <c r="C3177" s="3" t="s">
        <v>2517</v>
      </c>
      <c r="D3177" s="3" t="s">
        <v>6627</v>
      </c>
      <c r="E3177" s="5">
        <v>18000</v>
      </c>
      <c r="F3177" s="5">
        <v>1767</v>
      </c>
      <c r="G3177" t="s">
        <v>8221</v>
      </c>
      <c r="H3177" t="s">
        <v>8229</v>
      </c>
      <c r="I3177" t="s">
        <v>8251</v>
      </c>
      <c r="J3177">
        <v>1426788930</v>
      </c>
      <c r="K3177">
        <v>1424200530</v>
      </c>
      <c r="L3177" t="b">
        <v>0</v>
      </c>
      <c r="M3177">
        <v>33</v>
      </c>
      <c r="N3177" t="b">
        <v>0</v>
      </c>
      <c r="O3177" t="s">
        <v>8299</v>
      </c>
      <c r="P3177" s="9">
        <f>IFERROR(F3177/M3177,"NULL")</f>
        <v>53.545454545454547</v>
      </c>
      <c r="Q3177" t="str">
        <f>LEFT(O3177,SEARCH("/",O3177,1)-1)</f>
        <v>food</v>
      </c>
      <c r="R3177" t="str">
        <f>RIGHT(O3177,LEN(O3177)-SEARCH("/",O3177,1))</f>
        <v>restaurants</v>
      </c>
      <c r="S3177" s="17">
        <f>(((K3177/60)/60)/24)+DATE(1970,1,1)</f>
        <v>42052.802430555559</v>
      </c>
      <c r="T3177" s="15">
        <f>(((J3177/60)/60)/24)+DATE(1970,1,1)</f>
        <v>42082.760763888888</v>
      </c>
      <c r="U3177" t="b">
        <f>AND(L3177,N3177)</f>
        <v>0</v>
      </c>
    </row>
    <row r="3178" spans="1:21" ht="20" customHeight="1" x14ac:dyDescent="0.35">
      <c r="A3178" s="13">
        <f>F3178/E3178</f>
        <v>0</v>
      </c>
      <c r="B3178">
        <v>2518</v>
      </c>
      <c r="C3178" s="3" t="s">
        <v>2518</v>
      </c>
      <c r="D3178" s="3" t="s">
        <v>6628</v>
      </c>
      <c r="E3178" s="5">
        <v>5000</v>
      </c>
      <c r="F3178" s="5">
        <v>0</v>
      </c>
      <c r="G3178" t="s">
        <v>8221</v>
      </c>
      <c r="H3178" t="s">
        <v>8224</v>
      </c>
      <c r="I3178" t="s">
        <v>8246</v>
      </c>
      <c r="J3178">
        <v>1415899228</v>
      </c>
      <c r="K3178">
        <v>1413303628</v>
      </c>
      <c r="L3178" t="b">
        <v>0</v>
      </c>
      <c r="M3178">
        <v>0</v>
      </c>
      <c r="N3178" t="b">
        <v>0</v>
      </c>
      <c r="O3178" t="s">
        <v>8299</v>
      </c>
      <c r="P3178" s="9" t="str">
        <f>IFERROR(F3178/M3178,"NULL")</f>
        <v>NULL</v>
      </c>
      <c r="Q3178" t="str">
        <f>LEFT(O3178,SEARCH("/",O3178,1)-1)</f>
        <v>food</v>
      </c>
      <c r="R3178" t="str">
        <f>RIGHT(O3178,LEN(O3178)-SEARCH("/",O3178,1))</f>
        <v>restaurants</v>
      </c>
      <c r="S3178" s="17">
        <f>(((K3178/60)/60)/24)+DATE(1970,1,1)</f>
        <v>41926.680879629632</v>
      </c>
      <c r="T3178" s="15">
        <f>(((J3178/60)/60)/24)+DATE(1970,1,1)</f>
        <v>41956.722546296296</v>
      </c>
      <c r="U3178" t="b">
        <f>AND(L3178,N3178)</f>
        <v>0</v>
      </c>
    </row>
    <row r="3179" spans="1:21" ht="20" customHeight="1" x14ac:dyDescent="0.35">
      <c r="A3179" s="13">
        <f>F3179/E3179</f>
        <v>4.3333333333333331E-4</v>
      </c>
      <c r="B3179">
        <v>2519</v>
      </c>
      <c r="C3179" s="3" t="s">
        <v>2519</v>
      </c>
      <c r="D3179" s="3" t="s">
        <v>6629</v>
      </c>
      <c r="E3179" s="5">
        <v>150000</v>
      </c>
      <c r="F3179" s="5">
        <v>65</v>
      </c>
      <c r="G3179" t="s">
        <v>8221</v>
      </c>
      <c r="H3179" t="s">
        <v>8224</v>
      </c>
      <c r="I3179" t="s">
        <v>8246</v>
      </c>
      <c r="J3179">
        <v>1405741404</v>
      </c>
      <c r="K3179">
        <v>1403149404</v>
      </c>
      <c r="L3179" t="b">
        <v>0</v>
      </c>
      <c r="M3179">
        <v>4</v>
      </c>
      <c r="N3179" t="b">
        <v>0</v>
      </c>
      <c r="O3179" t="s">
        <v>8299</v>
      </c>
      <c r="P3179" s="9">
        <f>IFERROR(F3179/M3179,"NULL")</f>
        <v>16.25</v>
      </c>
      <c r="Q3179" t="str">
        <f>LEFT(O3179,SEARCH("/",O3179,1)-1)</f>
        <v>food</v>
      </c>
      <c r="R3179" t="str">
        <f>RIGHT(O3179,LEN(O3179)-SEARCH("/",O3179,1))</f>
        <v>restaurants</v>
      </c>
      <c r="S3179" s="17">
        <f>(((K3179/60)/60)/24)+DATE(1970,1,1)</f>
        <v>41809.155138888891</v>
      </c>
      <c r="T3179" s="15">
        <f>(((J3179/60)/60)/24)+DATE(1970,1,1)</f>
        <v>41839.155138888891</v>
      </c>
      <c r="U3179" t="b">
        <f>AND(L3179,N3179)</f>
        <v>0</v>
      </c>
    </row>
    <row r="3180" spans="1:21" ht="20" customHeight="1" x14ac:dyDescent="0.35">
      <c r="A3180" s="13">
        <f>F3180/E3180</f>
        <v>0</v>
      </c>
      <c r="B3180">
        <v>2520</v>
      </c>
      <c r="C3180" s="3" t="s">
        <v>2520</v>
      </c>
      <c r="D3180" s="3" t="s">
        <v>6630</v>
      </c>
      <c r="E3180" s="5">
        <v>100000</v>
      </c>
      <c r="F3180" s="5">
        <v>0</v>
      </c>
      <c r="G3180" t="s">
        <v>8221</v>
      </c>
      <c r="H3180" t="s">
        <v>8224</v>
      </c>
      <c r="I3180" t="s">
        <v>8246</v>
      </c>
      <c r="J3180">
        <v>1476559260</v>
      </c>
      <c r="K3180">
        <v>1472567085</v>
      </c>
      <c r="L3180" t="b">
        <v>0</v>
      </c>
      <c r="M3180">
        <v>0</v>
      </c>
      <c r="N3180" t="b">
        <v>0</v>
      </c>
      <c r="O3180" t="s">
        <v>8299</v>
      </c>
      <c r="P3180" s="9" t="str">
        <f>IFERROR(F3180/M3180,"NULL")</f>
        <v>NULL</v>
      </c>
      <c r="Q3180" t="str">
        <f>LEFT(O3180,SEARCH("/",O3180,1)-1)</f>
        <v>food</v>
      </c>
      <c r="R3180" t="str">
        <f>RIGHT(O3180,LEN(O3180)-SEARCH("/",O3180,1))</f>
        <v>restaurants</v>
      </c>
      <c r="S3180" s="17">
        <f>(((K3180/60)/60)/24)+DATE(1970,1,1)</f>
        <v>42612.600520833337</v>
      </c>
      <c r="T3180" s="15">
        <f>(((J3180/60)/60)/24)+DATE(1970,1,1)</f>
        <v>42658.806249999994</v>
      </c>
      <c r="U3180" t="b">
        <f>AND(L3180,N3180)</f>
        <v>0</v>
      </c>
    </row>
    <row r="3181" spans="1:21" ht="20" customHeight="1" x14ac:dyDescent="0.35">
      <c r="A3181" s="13">
        <f>F3181/E3181</f>
        <v>0.106</v>
      </c>
      <c r="B3181">
        <v>2581</v>
      </c>
      <c r="C3181" s="3" t="s">
        <v>2581</v>
      </c>
      <c r="D3181" s="3" t="s">
        <v>6691</v>
      </c>
      <c r="E3181" s="5">
        <v>5000</v>
      </c>
      <c r="F3181" s="5">
        <v>530</v>
      </c>
      <c r="G3181" t="s">
        <v>8221</v>
      </c>
      <c r="H3181" t="s">
        <v>8224</v>
      </c>
      <c r="I3181" t="s">
        <v>8246</v>
      </c>
      <c r="J3181">
        <v>1447689898</v>
      </c>
      <c r="K3181">
        <v>1445094298</v>
      </c>
      <c r="L3181" t="b">
        <v>0</v>
      </c>
      <c r="M3181">
        <v>11</v>
      </c>
      <c r="N3181" t="b">
        <v>0</v>
      </c>
      <c r="O3181" t="s">
        <v>8284</v>
      </c>
      <c r="P3181" s="9">
        <f>IFERROR(F3181/M3181,"NULL")</f>
        <v>48.18181818181818</v>
      </c>
      <c r="Q3181" t="str">
        <f>LEFT(O3181,SEARCH("/",O3181,1)-1)</f>
        <v>food</v>
      </c>
      <c r="R3181" t="str">
        <f>RIGHT(O3181,LEN(O3181)-SEARCH("/",O3181,1))</f>
        <v>food trucks</v>
      </c>
      <c r="S3181" s="17">
        <f>(((K3181/60)/60)/24)+DATE(1970,1,1)</f>
        <v>42294.628449074073</v>
      </c>
      <c r="T3181" s="15">
        <f>(((J3181/60)/60)/24)+DATE(1970,1,1)</f>
        <v>42324.670115740737</v>
      </c>
      <c r="U3181" t="b">
        <f>AND(L3181,N3181)</f>
        <v>0</v>
      </c>
    </row>
    <row r="3182" spans="1:21" ht="20" customHeight="1" x14ac:dyDescent="0.35">
      <c r="A3182" s="13">
        <f>F3182/E3182</f>
        <v>1.1111111111111112E-5</v>
      </c>
      <c r="B3182">
        <v>2582</v>
      </c>
      <c r="C3182" s="3" t="s">
        <v>2582</v>
      </c>
      <c r="D3182" s="3" t="s">
        <v>6692</v>
      </c>
      <c r="E3182" s="5">
        <v>90000</v>
      </c>
      <c r="F3182" s="5">
        <v>1</v>
      </c>
      <c r="G3182" t="s">
        <v>8221</v>
      </c>
      <c r="H3182" t="s">
        <v>8224</v>
      </c>
      <c r="I3182" t="s">
        <v>8246</v>
      </c>
      <c r="J3182">
        <v>1477784634</v>
      </c>
      <c r="K3182">
        <v>1475192634</v>
      </c>
      <c r="L3182" t="b">
        <v>0</v>
      </c>
      <c r="M3182">
        <v>1</v>
      </c>
      <c r="N3182" t="b">
        <v>0</v>
      </c>
      <c r="O3182" t="s">
        <v>8284</v>
      </c>
      <c r="P3182" s="9">
        <f>IFERROR(F3182/M3182,"NULL")</f>
        <v>1</v>
      </c>
      <c r="Q3182" t="str">
        <f>LEFT(O3182,SEARCH("/",O3182,1)-1)</f>
        <v>food</v>
      </c>
      <c r="R3182" t="str">
        <f>RIGHT(O3182,LEN(O3182)-SEARCH("/",O3182,1))</f>
        <v>food trucks</v>
      </c>
      <c r="S3182" s="17">
        <f>(((K3182/60)/60)/24)+DATE(1970,1,1)</f>
        <v>42642.988819444443</v>
      </c>
      <c r="T3182" s="15">
        <f>(((J3182/60)/60)/24)+DATE(1970,1,1)</f>
        <v>42672.988819444443</v>
      </c>
      <c r="U3182" t="b">
        <f>AND(L3182,N3182)</f>
        <v>0</v>
      </c>
    </row>
    <row r="3183" spans="1:21" ht="20" customHeight="1" x14ac:dyDescent="0.35">
      <c r="A3183" s="13">
        <f>F3183/E3183</f>
        <v>5.0000000000000001E-3</v>
      </c>
      <c r="B3183">
        <v>2583</v>
      </c>
      <c r="C3183" s="3" t="s">
        <v>2583</v>
      </c>
      <c r="D3183" s="3" t="s">
        <v>6693</v>
      </c>
      <c r="E3183" s="5">
        <v>1000</v>
      </c>
      <c r="F3183" s="5">
        <v>5</v>
      </c>
      <c r="G3183" t="s">
        <v>8221</v>
      </c>
      <c r="H3183" t="s">
        <v>8224</v>
      </c>
      <c r="I3183" t="s">
        <v>8246</v>
      </c>
      <c r="J3183">
        <v>1426526880</v>
      </c>
      <c r="K3183">
        <v>1421346480</v>
      </c>
      <c r="L3183" t="b">
        <v>0</v>
      </c>
      <c r="M3183">
        <v>5</v>
      </c>
      <c r="N3183" t="b">
        <v>0</v>
      </c>
      <c r="O3183" t="s">
        <v>8284</v>
      </c>
      <c r="P3183" s="9">
        <f>IFERROR(F3183/M3183,"NULL")</f>
        <v>1</v>
      </c>
      <c r="Q3183" t="str">
        <f>LEFT(O3183,SEARCH("/",O3183,1)-1)</f>
        <v>food</v>
      </c>
      <c r="R3183" t="str">
        <f>RIGHT(O3183,LEN(O3183)-SEARCH("/",O3183,1))</f>
        <v>food trucks</v>
      </c>
      <c r="S3183" s="17">
        <f>(((K3183/60)/60)/24)+DATE(1970,1,1)</f>
        <v>42019.76944444445</v>
      </c>
      <c r="T3183" s="15">
        <f>(((J3183/60)/60)/24)+DATE(1970,1,1)</f>
        <v>42079.727777777778</v>
      </c>
      <c r="U3183" t="b">
        <f>AND(L3183,N3183)</f>
        <v>0</v>
      </c>
    </row>
    <row r="3184" spans="1:21" ht="20" customHeight="1" x14ac:dyDescent="0.35">
      <c r="A3184" s="13">
        <f>F3184/E3184</f>
        <v>0</v>
      </c>
      <c r="B3184">
        <v>2584</v>
      </c>
      <c r="C3184" s="3" t="s">
        <v>2584</v>
      </c>
      <c r="D3184" s="3" t="s">
        <v>6694</v>
      </c>
      <c r="E3184" s="5">
        <v>10000</v>
      </c>
      <c r="F3184" s="5">
        <v>0</v>
      </c>
      <c r="G3184" t="s">
        <v>8221</v>
      </c>
      <c r="H3184" t="s">
        <v>8224</v>
      </c>
      <c r="I3184" t="s">
        <v>8246</v>
      </c>
      <c r="J3184">
        <v>1434341369</v>
      </c>
      <c r="K3184">
        <v>1431749369</v>
      </c>
      <c r="L3184" t="b">
        <v>0</v>
      </c>
      <c r="M3184">
        <v>0</v>
      </c>
      <c r="N3184" t="b">
        <v>0</v>
      </c>
      <c r="O3184" t="s">
        <v>8284</v>
      </c>
      <c r="P3184" s="9" t="str">
        <f>IFERROR(F3184/M3184,"NULL")</f>
        <v>NULL</v>
      </c>
      <c r="Q3184" t="str">
        <f>LEFT(O3184,SEARCH("/",O3184,1)-1)</f>
        <v>food</v>
      </c>
      <c r="R3184" t="str">
        <f>RIGHT(O3184,LEN(O3184)-SEARCH("/",O3184,1))</f>
        <v>food trucks</v>
      </c>
      <c r="S3184" s="17">
        <f>(((K3184/60)/60)/24)+DATE(1970,1,1)</f>
        <v>42140.173252314817</v>
      </c>
      <c r="T3184" s="15">
        <f>(((J3184/60)/60)/24)+DATE(1970,1,1)</f>
        <v>42170.173252314817</v>
      </c>
      <c r="U3184" t="b">
        <f>AND(L3184,N3184)</f>
        <v>0</v>
      </c>
    </row>
    <row r="3185" spans="1:21" ht="20" customHeight="1" x14ac:dyDescent="0.35">
      <c r="A3185" s="13">
        <f>F3185/E3185</f>
        <v>1.6666666666666668E-3</v>
      </c>
      <c r="B3185">
        <v>2585</v>
      </c>
      <c r="C3185" s="3" t="s">
        <v>2585</v>
      </c>
      <c r="D3185" s="3" t="s">
        <v>6695</v>
      </c>
      <c r="E3185" s="5">
        <v>30000</v>
      </c>
      <c r="F3185" s="5">
        <v>50</v>
      </c>
      <c r="G3185" t="s">
        <v>8221</v>
      </c>
      <c r="H3185" t="s">
        <v>8224</v>
      </c>
      <c r="I3185" t="s">
        <v>8246</v>
      </c>
      <c r="J3185">
        <v>1404601632</v>
      </c>
      <c r="K3185">
        <v>1402009632</v>
      </c>
      <c r="L3185" t="b">
        <v>0</v>
      </c>
      <c r="M3185">
        <v>1</v>
      </c>
      <c r="N3185" t="b">
        <v>0</v>
      </c>
      <c r="O3185" t="s">
        <v>8284</v>
      </c>
      <c r="P3185" s="9">
        <f>IFERROR(F3185/M3185,"NULL")</f>
        <v>50</v>
      </c>
      <c r="Q3185" t="str">
        <f>LEFT(O3185,SEARCH("/",O3185,1)-1)</f>
        <v>food</v>
      </c>
      <c r="R3185" t="str">
        <f>RIGHT(O3185,LEN(O3185)-SEARCH("/",O3185,1))</f>
        <v>food trucks</v>
      </c>
      <c r="S3185" s="17">
        <f>(((K3185/60)/60)/24)+DATE(1970,1,1)</f>
        <v>41795.963333333333</v>
      </c>
      <c r="T3185" s="15">
        <f>(((J3185/60)/60)/24)+DATE(1970,1,1)</f>
        <v>41825.963333333333</v>
      </c>
      <c r="U3185" t="b">
        <f>AND(L3185,N3185)</f>
        <v>0</v>
      </c>
    </row>
    <row r="3186" spans="1:21" ht="20" customHeight="1" x14ac:dyDescent="0.35">
      <c r="A3186" s="13">
        <f>F3186/E3186</f>
        <v>1.6666666666666668E-3</v>
      </c>
      <c r="B3186">
        <v>2586</v>
      </c>
      <c r="C3186" s="3" t="s">
        <v>2586</v>
      </c>
      <c r="D3186" s="3" t="s">
        <v>6696</v>
      </c>
      <c r="E3186" s="5">
        <v>3000</v>
      </c>
      <c r="F3186" s="5">
        <v>5</v>
      </c>
      <c r="G3186" t="s">
        <v>8221</v>
      </c>
      <c r="H3186" t="s">
        <v>8225</v>
      </c>
      <c r="I3186" t="s">
        <v>8247</v>
      </c>
      <c r="J3186">
        <v>1451030136</v>
      </c>
      <c r="K3186">
        <v>1448438136</v>
      </c>
      <c r="L3186" t="b">
        <v>0</v>
      </c>
      <c r="M3186">
        <v>1</v>
      </c>
      <c r="N3186" t="b">
        <v>0</v>
      </c>
      <c r="O3186" t="s">
        <v>8284</v>
      </c>
      <c r="P3186" s="9">
        <f>IFERROR(F3186/M3186,"NULL")</f>
        <v>5</v>
      </c>
      <c r="Q3186" t="str">
        <f>LEFT(O3186,SEARCH("/",O3186,1)-1)</f>
        <v>food</v>
      </c>
      <c r="R3186" t="str">
        <f>RIGHT(O3186,LEN(O3186)-SEARCH("/",O3186,1))</f>
        <v>food trucks</v>
      </c>
      <c r="S3186" s="17">
        <f>(((K3186/60)/60)/24)+DATE(1970,1,1)</f>
        <v>42333.330277777779</v>
      </c>
      <c r="T3186" s="15">
        <f>(((J3186/60)/60)/24)+DATE(1970,1,1)</f>
        <v>42363.330277777779</v>
      </c>
      <c r="U3186" t="b">
        <f>AND(L3186,N3186)</f>
        <v>0</v>
      </c>
    </row>
    <row r="3187" spans="1:21" ht="20" customHeight="1" x14ac:dyDescent="0.35">
      <c r="A3187" s="13">
        <f>F3187/E3187</f>
        <v>2.4340000000000001E-2</v>
      </c>
      <c r="B3187">
        <v>2587</v>
      </c>
      <c r="C3187" s="3" t="s">
        <v>2587</v>
      </c>
      <c r="D3187" s="3" t="s">
        <v>6697</v>
      </c>
      <c r="E3187" s="5">
        <v>50000</v>
      </c>
      <c r="F3187" s="5">
        <v>1217</v>
      </c>
      <c r="G3187" t="s">
        <v>8221</v>
      </c>
      <c r="H3187" t="s">
        <v>8224</v>
      </c>
      <c r="I3187" t="s">
        <v>8246</v>
      </c>
      <c r="J3187">
        <v>1451491953</v>
      </c>
      <c r="K3187">
        <v>1448899953</v>
      </c>
      <c r="L3187" t="b">
        <v>0</v>
      </c>
      <c r="M3187">
        <v>6</v>
      </c>
      <c r="N3187" t="b">
        <v>0</v>
      </c>
      <c r="O3187" t="s">
        <v>8284</v>
      </c>
      <c r="P3187" s="9">
        <f>IFERROR(F3187/M3187,"NULL")</f>
        <v>202.83333333333334</v>
      </c>
      <c r="Q3187" t="str">
        <f>LEFT(O3187,SEARCH("/",O3187,1)-1)</f>
        <v>food</v>
      </c>
      <c r="R3187" t="str">
        <f>RIGHT(O3187,LEN(O3187)-SEARCH("/",O3187,1))</f>
        <v>food trucks</v>
      </c>
      <c r="S3187" s="17">
        <f>(((K3187/60)/60)/24)+DATE(1970,1,1)</f>
        <v>42338.675381944442</v>
      </c>
      <c r="T3187" s="15">
        <f>(((J3187/60)/60)/24)+DATE(1970,1,1)</f>
        <v>42368.675381944442</v>
      </c>
      <c r="U3187" t="b">
        <f>AND(L3187,N3187)</f>
        <v>0</v>
      </c>
    </row>
    <row r="3188" spans="1:21" ht="20" customHeight="1" x14ac:dyDescent="0.35">
      <c r="A3188" s="13">
        <f>F3188/E3188</f>
        <v>3.8833333333333331E-2</v>
      </c>
      <c r="B3188">
        <v>2588</v>
      </c>
      <c r="C3188" s="3" t="s">
        <v>2588</v>
      </c>
      <c r="D3188" s="3" t="s">
        <v>6698</v>
      </c>
      <c r="E3188" s="5">
        <v>6000</v>
      </c>
      <c r="F3188" s="5">
        <v>233</v>
      </c>
      <c r="G3188" t="s">
        <v>8221</v>
      </c>
      <c r="H3188" t="s">
        <v>8224</v>
      </c>
      <c r="I3188" t="s">
        <v>8246</v>
      </c>
      <c r="J3188">
        <v>1427807640</v>
      </c>
      <c r="K3188">
        <v>1423325626</v>
      </c>
      <c r="L3188" t="b">
        <v>0</v>
      </c>
      <c r="M3188">
        <v>8</v>
      </c>
      <c r="N3188" t="b">
        <v>0</v>
      </c>
      <c r="O3188" t="s">
        <v>8284</v>
      </c>
      <c r="P3188" s="9">
        <f>IFERROR(F3188/M3188,"NULL")</f>
        <v>29.125</v>
      </c>
      <c r="Q3188" t="str">
        <f>LEFT(O3188,SEARCH("/",O3188,1)-1)</f>
        <v>food</v>
      </c>
      <c r="R3188" t="str">
        <f>RIGHT(O3188,LEN(O3188)-SEARCH("/",O3188,1))</f>
        <v>food trucks</v>
      </c>
      <c r="S3188" s="17">
        <f>(((K3188/60)/60)/24)+DATE(1970,1,1)</f>
        <v>42042.676226851851</v>
      </c>
      <c r="T3188" s="15">
        <f>(((J3188/60)/60)/24)+DATE(1970,1,1)</f>
        <v>42094.551388888889</v>
      </c>
      <c r="U3188" t="b">
        <f>AND(L3188,N3188)</f>
        <v>0</v>
      </c>
    </row>
    <row r="3189" spans="1:21" ht="20" customHeight="1" x14ac:dyDescent="0.35">
      <c r="A3189" s="13">
        <f>F3189/E3189</f>
        <v>1E-4</v>
      </c>
      <c r="B3189">
        <v>2589</v>
      </c>
      <c r="C3189" s="3" t="s">
        <v>2589</v>
      </c>
      <c r="D3189" s="3" t="s">
        <v>6699</v>
      </c>
      <c r="E3189" s="5">
        <v>50000</v>
      </c>
      <c r="F3189" s="5">
        <v>5</v>
      </c>
      <c r="G3189" t="s">
        <v>8221</v>
      </c>
      <c r="H3189" t="s">
        <v>8232</v>
      </c>
      <c r="I3189" t="s">
        <v>8253</v>
      </c>
      <c r="J3189">
        <v>1458733927</v>
      </c>
      <c r="K3189">
        <v>1456145527</v>
      </c>
      <c r="L3189" t="b">
        <v>0</v>
      </c>
      <c r="M3189">
        <v>1</v>
      </c>
      <c r="N3189" t="b">
        <v>0</v>
      </c>
      <c r="O3189" t="s">
        <v>8284</v>
      </c>
      <c r="P3189" s="9">
        <f>IFERROR(F3189/M3189,"NULL")</f>
        <v>5</v>
      </c>
      <c r="Q3189" t="str">
        <f>LEFT(O3189,SEARCH("/",O3189,1)-1)</f>
        <v>food</v>
      </c>
      <c r="R3189" t="str">
        <f>RIGHT(O3189,LEN(O3189)-SEARCH("/",O3189,1))</f>
        <v>food trucks</v>
      </c>
      <c r="S3189" s="17">
        <f>(((K3189/60)/60)/24)+DATE(1970,1,1)</f>
        <v>42422.536192129628</v>
      </c>
      <c r="T3189" s="15">
        <f>(((J3189/60)/60)/24)+DATE(1970,1,1)</f>
        <v>42452.494525462964</v>
      </c>
      <c r="U3189" t="b">
        <f>AND(L3189,N3189)</f>
        <v>0</v>
      </c>
    </row>
    <row r="3190" spans="1:21" ht="20" customHeight="1" x14ac:dyDescent="0.35">
      <c r="A3190" s="13">
        <f>F3190/E3190</f>
        <v>0</v>
      </c>
      <c r="B3190">
        <v>2590</v>
      </c>
      <c r="C3190" s="3" t="s">
        <v>2590</v>
      </c>
      <c r="D3190" s="3" t="s">
        <v>6700</v>
      </c>
      <c r="E3190" s="5">
        <v>3000</v>
      </c>
      <c r="F3190" s="5">
        <v>0</v>
      </c>
      <c r="G3190" t="s">
        <v>8221</v>
      </c>
      <c r="H3190" t="s">
        <v>8226</v>
      </c>
      <c r="I3190" t="s">
        <v>8248</v>
      </c>
      <c r="J3190">
        <v>1453817297</v>
      </c>
      <c r="K3190">
        <v>1453212497</v>
      </c>
      <c r="L3190" t="b">
        <v>0</v>
      </c>
      <c r="M3190">
        <v>0</v>
      </c>
      <c r="N3190" t="b">
        <v>0</v>
      </c>
      <c r="O3190" t="s">
        <v>8284</v>
      </c>
      <c r="P3190" s="9" t="str">
        <f>IFERROR(F3190/M3190,"NULL")</f>
        <v>NULL</v>
      </c>
      <c r="Q3190" t="str">
        <f>LEFT(O3190,SEARCH("/",O3190,1)-1)</f>
        <v>food</v>
      </c>
      <c r="R3190" t="str">
        <f>RIGHT(O3190,LEN(O3190)-SEARCH("/",O3190,1))</f>
        <v>food trucks</v>
      </c>
      <c r="S3190" s="17">
        <f>(((K3190/60)/60)/24)+DATE(1970,1,1)</f>
        <v>42388.589085648149</v>
      </c>
      <c r="T3190" s="15">
        <f>(((J3190/60)/60)/24)+DATE(1970,1,1)</f>
        <v>42395.589085648149</v>
      </c>
      <c r="U3190" t="b">
        <f>AND(L3190,N3190)</f>
        <v>0</v>
      </c>
    </row>
    <row r="3191" spans="1:21" ht="20" customHeight="1" x14ac:dyDescent="0.35">
      <c r="A3191" s="13">
        <f>F3191/E3191</f>
        <v>1.7333333333333333E-2</v>
      </c>
      <c r="B3191">
        <v>2591</v>
      </c>
      <c r="C3191" s="3" t="s">
        <v>2591</v>
      </c>
      <c r="D3191" s="3" t="s">
        <v>6701</v>
      </c>
      <c r="E3191" s="5">
        <v>1500</v>
      </c>
      <c r="F3191" s="5">
        <v>26</v>
      </c>
      <c r="G3191" t="s">
        <v>8221</v>
      </c>
      <c r="H3191" t="s">
        <v>8224</v>
      </c>
      <c r="I3191" t="s">
        <v>8246</v>
      </c>
      <c r="J3191">
        <v>1457901924</v>
      </c>
      <c r="K3191">
        <v>1452721524</v>
      </c>
      <c r="L3191" t="b">
        <v>0</v>
      </c>
      <c r="M3191">
        <v>2</v>
      </c>
      <c r="N3191" t="b">
        <v>0</v>
      </c>
      <c r="O3191" t="s">
        <v>8284</v>
      </c>
      <c r="P3191" s="9">
        <f>IFERROR(F3191/M3191,"NULL")</f>
        <v>13</v>
      </c>
      <c r="Q3191" t="str">
        <f>LEFT(O3191,SEARCH("/",O3191,1)-1)</f>
        <v>food</v>
      </c>
      <c r="R3191" t="str">
        <f>RIGHT(O3191,LEN(O3191)-SEARCH("/",O3191,1))</f>
        <v>food trucks</v>
      </c>
      <c r="S3191" s="17">
        <f>(((K3191/60)/60)/24)+DATE(1970,1,1)</f>
        <v>42382.906527777777</v>
      </c>
      <c r="T3191" s="15">
        <f>(((J3191/60)/60)/24)+DATE(1970,1,1)</f>
        <v>42442.864861111113</v>
      </c>
      <c r="U3191" t="b">
        <f>AND(L3191,N3191)</f>
        <v>0</v>
      </c>
    </row>
    <row r="3192" spans="1:21" ht="20" customHeight="1" x14ac:dyDescent="0.35">
      <c r="A3192" s="13">
        <f>F3192/E3192</f>
        <v>1.6666666666666668E-3</v>
      </c>
      <c r="B3192">
        <v>2592</v>
      </c>
      <c r="C3192" s="3" t="s">
        <v>2592</v>
      </c>
      <c r="D3192" s="3" t="s">
        <v>6702</v>
      </c>
      <c r="E3192" s="5">
        <v>30000</v>
      </c>
      <c r="F3192" s="5">
        <v>50</v>
      </c>
      <c r="G3192" t="s">
        <v>8221</v>
      </c>
      <c r="H3192" t="s">
        <v>8224</v>
      </c>
      <c r="I3192" t="s">
        <v>8246</v>
      </c>
      <c r="J3192">
        <v>1412536421</v>
      </c>
      <c r="K3192">
        <v>1409944421</v>
      </c>
      <c r="L3192" t="b">
        <v>0</v>
      </c>
      <c r="M3192">
        <v>1</v>
      </c>
      <c r="N3192" t="b">
        <v>0</v>
      </c>
      <c r="O3192" t="s">
        <v>8284</v>
      </c>
      <c r="P3192" s="9">
        <f>IFERROR(F3192/M3192,"NULL")</f>
        <v>50</v>
      </c>
      <c r="Q3192" t="str">
        <f>LEFT(O3192,SEARCH("/",O3192,1)-1)</f>
        <v>food</v>
      </c>
      <c r="R3192" t="str">
        <f>RIGHT(O3192,LEN(O3192)-SEARCH("/",O3192,1))</f>
        <v>food trucks</v>
      </c>
      <c r="S3192" s="17">
        <f>(((K3192/60)/60)/24)+DATE(1970,1,1)</f>
        <v>41887.801168981481</v>
      </c>
      <c r="T3192" s="15">
        <f>(((J3192/60)/60)/24)+DATE(1970,1,1)</f>
        <v>41917.801168981481</v>
      </c>
      <c r="U3192" t="b">
        <f>AND(L3192,N3192)</f>
        <v>0</v>
      </c>
    </row>
    <row r="3193" spans="1:21" ht="20" customHeight="1" x14ac:dyDescent="0.35">
      <c r="A3193" s="13">
        <f>F3193/E3193</f>
        <v>0</v>
      </c>
      <c r="B3193">
        <v>2593</v>
      </c>
      <c r="C3193" s="3" t="s">
        <v>2593</v>
      </c>
      <c r="D3193" s="3" t="s">
        <v>6703</v>
      </c>
      <c r="E3193" s="5">
        <v>10000</v>
      </c>
      <c r="F3193" s="5">
        <v>0</v>
      </c>
      <c r="G3193" t="s">
        <v>8221</v>
      </c>
      <c r="H3193" t="s">
        <v>8224</v>
      </c>
      <c r="I3193" t="s">
        <v>8246</v>
      </c>
      <c r="J3193">
        <v>1429993026</v>
      </c>
      <c r="K3193">
        <v>1427401026</v>
      </c>
      <c r="L3193" t="b">
        <v>0</v>
      </c>
      <c r="M3193">
        <v>0</v>
      </c>
      <c r="N3193" t="b">
        <v>0</v>
      </c>
      <c r="O3193" t="s">
        <v>8284</v>
      </c>
      <c r="P3193" s="9" t="str">
        <f>IFERROR(F3193/M3193,"NULL")</f>
        <v>NULL</v>
      </c>
      <c r="Q3193" t="str">
        <f>LEFT(O3193,SEARCH("/",O3193,1)-1)</f>
        <v>food</v>
      </c>
      <c r="R3193" t="str">
        <f>RIGHT(O3193,LEN(O3193)-SEARCH("/",O3193,1))</f>
        <v>food trucks</v>
      </c>
      <c r="S3193" s="17">
        <f>(((K3193/60)/60)/24)+DATE(1970,1,1)</f>
        <v>42089.84520833334</v>
      </c>
      <c r="T3193" s="15">
        <f>(((J3193/60)/60)/24)+DATE(1970,1,1)</f>
        <v>42119.84520833334</v>
      </c>
      <c r="U3193" t="b">
        <f>AND(L3193,N3193)</f>
        <v>0</v>
      </c>
    </row>
    <row r="3194" spans="1:21" ht="20" customHeight="1" x14ac:dyDescent="0.35">
      <c r="A3194" s="13">
        <f>F3194/E3194</f>
        <v>1.2500000000000001E-5</v>
      </c>
      <c r="B3194">
        <v>2594</v>
      </c>
      <c r="C3194" s="3" t="s">
        <v>2594</v>
      </c>
      <c r="D3194" s="3" t="s">
        <v>6704</v>
      </c>
      <c r="E3194" s="5">
        <v>80000</v>
      </c>
      <c r="F3194" s="5">
        <v>1</v>
      </c>
      <c r="G3194" t="s">
        <v>8221</v>
      </c>
      <c r="H3194" t="s">
        <v>8224</v>
      </c>
      <c r="I3194" t="s">
        <v>8246</v>
      </c>
      <c r="J3194">
        <v>1407453228</v>
      </c>
      <c r="K3194">
        <v>1404861228</v>
      </c>
      <c r="L3194" t="b">
        <v>0</v>
      </c>
      <c r="M3194">
        <v>1</v>
      </c>
      <c r="N3194" t="b">
        <v>0</v>
      </c>
      <c r="O3194" t="s">
        <v>8284</v>
      </c>
      <c r="P3194" s="9">
        <f>IFERROR(F3194/M3194,"NULL")</f>
        <v>1</v>
      </c>
      <c r="Q3194" t="str">
        <f>LEFT(O3194,SEARCH("/",O3194,1)-1)</f>
        <v>food</v>
      </c>
      <c r="R3194" t="str">
        <f>RIGHT(O3194,LEN(O3194)-SEARCH("/",O3194,1))</f>
        <v>food trucks</v>
      </c>
      <c r="S3194" s="17">
        <f>(((K3194/60)/60)/24)+DATE(1970,1,1)</f>
        <v>41828.967916666668</v>
      </c>
      <c r="T3194" s="15">
        <f>(((J3194/60)/60)/24)+DATE(1970,1,1)</f>
        <v>41858.967916666668</v>
      </c>
      <c r="U3194" t="b">
        <f>AND(L3194,N3194)</f>
        <v>0</v>
      </c>
    </row>
    <row r="3195" spans="1:21" ht="20" customHeight="1" x14ac:dyDescent="0.35">
      <c r="A3195" s="13">
        <f>F3195/E3195</f>
        <v>0.12166666666666667</v>
      </c>
      <c r="B3195">
        <v>2595</v>
      </c>
      <c r="C3195" s="3" t="s">
        <v>2595</v>
      </c>
      <c r="D3195" s="3" t="s">
        <v>6705</v>
      </c>
      <c r="E3195" s="5">
        <v>15000</v>
      </c>
      <c r="F3195" s="5">
        <v>1825</v>
      </c>
      <c r="G3195" t="s">
        <v>8221</v>
      </c>
      <c r="H3195" t="s">
        <v>8224</v>
      </c>
      <c r="I3195" t="s">
        <v>8246</v>
      </c>
      <c r="J3195">
        <v>1487915500</v>
      </c>
      <c r="K3195">
        <v>1485323500</v>
      </c>
      <c r="L3195" t="b">
        <v>0</v>
      </c>
      <c r="M3195">
        <v>19</v>
      </c>
      <c r="N3195" t="b">
        <v>0</v>
      </c>
      <c r="O3195" t="s">
        <v>8284</v>
      </c>
      <c r="P3195" s="9">
        <f>IFERROR(F3195/M3195,"NULL")</f>
        <v>96.05263157894737</v>
      </c>
      <c r="Q3195" t="str">
        <f>LEFT(O3195,SEARCH("/",O3195,1)-1)</f>
        <v>food</v>
      </c>
      <c r="R3195" t="str">
        <f>RIGHT(O3195,LEN(O3195)-SEARCH("/",O3195,1))</f>
        <v>food trucks</v>
      </c>
      <c r="S3195" s="17">
        <f>(((K3195/60)/60)/24)+DATE(1970,1,1)</f>
        <v>42760.244212962964</v>
      </c>
      <c r="T3195" s="15">
        <f>(((J3195/60)/60)/24)+DATE(1970,1,1)</f>
        <v>42790.244212962964</v>
      </c>
      <c r="U3195" t="b">
        <f>AND(L3195,N3195)</f>
        <v>0</v>
      </c>
    </row>
    <row r="3196" spans="1:21" ht="20" customHeight="1" x14ac:dyDescent="0.35">
      <c r="A3196" s="13">
        <f>F3196/E3196</f>
        <v>0.23588571428571428</v>
      </c>
      <c r="B3196">
        <v>2596</v>
      </c>
      <c r="C3196" s="3" t="s">
        <v>2596</v>
      </c>
      <c r="D3196" s="3" t="s">
        <v>6706</v>
      </c>
      <c r="E3196" s="5">
        <v>35000</v>
      </c>
      <c r="F3196" s="5">
        <v>8256</v>
      </c>
      <c r="G3196" t="s">
        <v>8221</v>
      </c>
      <c r="H3196" t="s">
        <v>8229</v>
      </c>
      <c r="I3196" t="s">
        <v>8251</v>
      </c>
      <c r="J3196">
        <v>1407427009</v>
      </c>
      <c r="K3196">
        <v>1404835009</v>
      </c>
      <c r="L3196" t="b">
        <v>0</v>
      </c>
      <c r="M3196">
        <v>27</v>
      </c>
      <c r="N3196" t="b">
        <v>0</v>
      </c>
      <c r="O3196" t="s">
        <v>8284</v>
      </c>
      <c r="P3196" s="9">
        <f>IFERROR(F3196/M3196,"NULL")</f>
        <v>305.77777777777777</v>
      </c>
      <c r="Q3196" t="str">
        <f>LEFT(O3196,SEARCH("/",O3196,1)-1)</f>
        <v>food</v>
      </c>
      <c r="R3196" t="str">
        <f>RIGHT(O3196,LEN(O3196)-SEARCH("/",O3196,1))</f>
        <v>food trucks</v>
      </c>
      <c r="S3196" s="17">
        <f>(((K3196/60)/60)/24)+DATE(1970,1,1)</f>
        <v>41828.664456018516</v>
      </c>
      <c r="T3196" s="15">
        <f>(((J3196/60)/60)/24)+DATE(1970,1,1)</f>
        <v>41858.664456018516</v>
      </c>
      <c r="U3196" t="b">
        <f>AND(L3196,N3196)</f>
        <v>0</v>
      </c>
    </row>
    <row r="3197" spans="1:21" ht="20" customHeight="1" x14ac:dyDescent="0.35">
      <c r="A3197" s="13">
        <f>F3197/E3197</f>
        <v>5.6666666666666664E-2</v>
      </c>
      <c r="B3197">
        <v>2597</v>
      </c>
      <c r="C3197" s="3" t="s">
        <v>2597</v>
      </c>
      <c r="D3197" s="3" t="s">
        <v>6707</v>
      </c>
      <c r="E3197" s="5">
        <v>1500</v>
      </c>
      <c r="F3197" s="5">
        <v>85</v>
      </c>
      <c r="G3197" t="s">
        <v>8221</v>
      </c>
      <c r="H3197" t="s">
        <v>8225</v>
      </c>
      <c r="I3197" t="s">
        <v>8247</v>
      </c>
      <c r="J3197">
        <v>1466323917</v>
      </c>
      <c r="K3197">
        <v>1463731917</v>
      </c>
      <c r="L3197" t="b">
        <v>0</v>
      </c>
      <c r="M3197">
        <v>7</v>
      </c>
      <c r="N3197" t="b">
        <v>0</v>
      </c>
      <c r="O3197" t="s">
        <v>8284</v>
      </c>
      <c r="P3197" s="9">
        <f>IFERROR(F3197/M3197,"NULL")</f>
        <v>12.142857142857142</v>
      </c>
      <c r="Q3197" t="str">
        <f>LEFT(O3197,SEARCH("/",O3197,1)-1)</f>
        <v>food</v>
      </c>
      <c r="R3197" t="str">
        <f>RIGHT(O3197,LEN(O3197)-SEARCH("/",O3197,1))</f>
        <v>food trucks</v>
      </c>
      <c r="S3197" s="17">
        <f>(((K3197/60)/60)/24)+DATE(1970,1,1)</f>
        <v>42510.341631944444</v>
      </c>
      <c r="T3197" s="15">
        <f>(((J3197/60)/60)/24)+DATE(1970,1,1)</f>
        <v>42540.341631944444</v>
      </c>
      <c r="U3197" t="b">
        <f>AND(L3197,N3197)</f>
        <v>0</v>
      </c>
    </row>
    <row r="3198" spans="1:21" ht="20" customHeight="1" x14ac:dyDescent="0.35">
      <c r="A3198" s="13">
        <f>F3198/E3198</f>
        <v>0.39</v>
      </c>
      <c r="B3198">
        <v>2598</v>
      </c>
      <c r="C3198" s="3" t="s">
        <v>2598</v>
      </c>
      <c r="D3198" s="3" t="s">
        <v>6708</v>
      </c>
      <c r="E3198" s="5">
        <v>3000</v>
      </c>
      <c r="F3198" s="5">
        <v>1170</v>
      </c>
      <c r="G3198" t="s">
        <v>8221</v>
      </c>
      <c r="H3198" t="s">
        <v>8224</v>
      </c>
      <c r="I3198" t="s">
        <v>8246</v>
      </c>
      <c r="J3198">
        <v>1443039001</v>
      </c>
      <c r="K3198">
        <v>1440447001</v>
      </c>
      <c r="L3198" t="b">
        <v>0</v>
      </c>
      <c r="M3198">
        <v>14</v>
      </c>
      <c r="N3198" t="b">
        <v>0</v>
      </c>
      <c r="O3198" t="s">
        <v>8284</v>
      </c>
      <c r="P3198" s="9">
        <f>IFERROR(F3198/M3198,"NULL")</f>
        <v>83.571428571428569</v>
      </c>
      <c r="Q3198" t="str">
        <f>LEFT(O3198,SEARCH("/",O3198,1)-1)</f>
        <v>food</v>
      </c>
      <c r="R3198" t="str">
        <f>RIGHT(O3198,LEN(O3198)-SEARCH("/",O3198,1))</f>
        <v>food trucks</v>
      </c>
      <c r="S3198" s="17">
        <f>(((K3198/60)/60)/24)+DATE(1970,1,1)</f>
        <v>42240.840289351851</v>
      </c>
      <c r="T3198" s="15">
        <f>(((J3198/60)/60)/24)+DATE(1970,1,1)</f>
        <v>42270.840289351851</v>
      </c>
      <c r="U3198" t="b">
        <f>AND(L3198,N3198)</f>
        <v>0</v>
      </c>
    </row>
    <row r="3199" spans="1:21" ht="20" customHeight="1" x14ac:dyDescent="0.35">
      <c r="A3199" s="13">
        <f>F3199/E3199</f>
        <v>9.9546510341776348E-3</v>
      </c>
      <c r="B3199">
        <v>2599</v>
      </c>
      <c r="C3199" s="3" t="s">
        <v>2599</v>
      </c>
      <c r="D3199" s="3" t="s">
        <v>6709</v>
      </c>
      <c r="E3199" s="5">
        <v>9041</v>
      </c>
      <c r="F3199" s="5">
        <v>90</v>
      </c>
      <c r="G3199" t="s">
        <v>8221</v>
      </c>
      <c r="H3199" t="s">
        <v>8224</v>
      </c>
      <c r="I3199" t="s">
        <v>8246</v>
      </c>
      <c r="J3199">
        <v>1407089147</v>
      </c>
      <c r="K3199">
        <v>1403201147</v>
      </c>
      <c r="L3199" t="b">
        <v>0</v>
      </c>
      <c r="M3199">
        <v>5</v>
      </c>
      <c r="N3199" t="b">
        <v>0</v>
      </c>
      <c r="O3199" t="s">
        <v>8284</v>
      </c>
      <c r="P3199" s="9">
        <f>IFERROR(F3199/M3199,"NULL")</f>
        <v>18</v>
      </c>
      <c r="Q3199" t="str">
        <f>LEFT(O3199,SEARCH("/",O3199,1)-1)</f>
        <v>food</v>
      </c>
      <c r="R3199" t="str">
        <f>RIGHT(O3199,LEN(O3199)-SEARCH("/",O3199,1))</f>
        <v>food trucks</v>
      </c>
      <c r="S3199" s="17">
        <f>(((K3199/60)/60)/24)+DATE(1970,1,1)</f>
        <v>41809.754016203704</v>
      </c>
      <c r="T3199" s="15">
        <f>(((J3199/60)/60)/24)+DATE(1970,1,1)</f>
        <v>41854.754016203704</v>
      </c>
      <c r="U3199" t="b">
        <f>AND(L3199,N3199)</f>
        <v>0</v>
      </c>
    </row>
    <row r="3200" spans="1:21" ht="20" customHeight="1" x14ac:dyDescent="0.35">
      <c r="A3200" s="13">
        <f>F3200/E3200</f>
        <v>6.9320000000000007E-2</v>
      </c>
      <c r="B3200">
        <v>2600</v>
      </c>
      <c r="C3200" s="3" t="s">
        <v>2600</v>
      </c>
      <c r="D3200" s="3" t="s">
        <v>6710</v>
      </c>
      <c r="E3200" s="5">
        <v>50000</v>
      </c>
      <c r="F3200" s="5">
        <v>3466</v>
      </c>
      <c r="G3200" t="s">
        <v>8221</v>
      </c>
      <c r="H3200" t="s">
        <v>8224</v>
      </c>
      <c r="I3200" t="s">
        <v>8246</v>
      </c>
      <c r="J3200">
        <v>1458938200</v>
      </c>
      <c r="K3200">
        <v>1453757800</v>
      </c>
      <c r="L3200" t="b">
        <v>0</v>
      </c>
      <c r="M3200">
        <v>30</v>
      </c>
      <c r="N3200" t="b">
        <v>0</v>
      </c>
      <c r="O3200" t="s">
        <v>8284</v>
      </c>
      <c r="P3200" s="9">
        <f>IFERROR(F3200/M3200,"NULL")</f>
        <v>115.53333333333333</v>
      </c>
      <c r="Q3200" t="str">
        <f>LEFT(O3200,SEARCH("/",O3200,1)-1)</f>
        <v>food</v>
      </c>
      <c r="R3200" t="str">
        <f>RIGHT(O3200,LEN(O3200)-SEARCH("/",O3200,1))</f>
        <v>food trucks</v>
      </c>
      <c r="S3200" s="17">
        <f>(((K3200/60)/60)/24)+DATE(1970,1,1)</f>
        <v>42394.900462962964</v>
      </c>
      <c r="T3200" s="15">
        <f>(((J3200/60)/60)/24)+DATE(1970,1,1)</f>
        <v>42454.858796296292</v>
      </c>
      <c r="U3200" t="b">
        <f>AND(L3200,N3200)</f>
        <v>0</v>
      </c>
    </row>
    <row r="3201" spans="1:21" ht="20" customHeight="1" x14ac:dyDescent="0.35">
      <c r="A3201" s="13">
        <f>F3201/E3201</f>
        <v>0.01</v>
      </c>
      <c r="B3201">
        <v>2641</v>
      </c>
      <c r="C3201" s="3" t="s">
        <v>2641</v>
      </c>
      <c r="D3201" s="3" t="s">
        <v>6751</v>
      </c>
      <c r="E3201" s="5">
        <v>1500</v>
      </c>
      <c r="F3201" s="5">
        <v>15</v>
      </c>
      <c r="G3201" t="s">
        <v>8221</v>
      </c>
      <c r="H3201" t="s">
        <v>8224</v>
      </c>
      <c r="I3201" t="s">
        <v>8246</v>
      </c>
      <c r="J3201">
        <v>1410811740</v>
      </c>
      <c r="K3201">
        <v>1409341863</v>
      </c>
      <c r="L3201" t="b">
        <v>0</v>
      </c>
      <c r="M3201">
        <v>1</v>
      </c>
      <c r="N3201" t="b">
        <v>0</v>
      </c>
      <c r="O3201" t="s">
        <v>8301</v>
      </c>
      <c r="P3201" s="9">
        <f>IFERROR(F3201/M3201,"NULL")</f>
        <v>15</v>
      </c>
      <c r="Q3201" t="str">
        <f>LEFT(O3201,SEARCH("/",O3201,1)-1)</f>
        <v>technology</v>
      </c>
      <c r="R3201" t="str">
        <f>RIGHT(O3201,LEN(O3201)-SEARCH("/",O3201,1))</f>
        <v>space exploration</v>
      </c>
      <c r="S3201" s="17">
        <f>(((K3201/60)/60)/24)+DATE(1970,1,1)</f>
        <v>41880.827118055553</v>
      </c>
      <c r="T3201" s="15">
        <f>(((J3201/60)/60)/24)+DATE(1970,1,1)</f>
        <v>41897.839583333334</v>
      </c>
      <c r="U3201" t="b">
        <f>AND(L3201,N3201)</f>
        <v>0</v>
      </c>
    </row>
    <row r="3202" spans="1:21" ht="20" customHeight="1" x14ac:dyDescent="0.35">
      <c r="A3202" s="13">
        <f>F3202/E3202</f>
        <v>0</v>
      </c>
      <c r="B3202">
        <v>2642</v>
      </c>
      <c r="C3202" s="3" t="s">
        <v>2642</v>
      </c>
      <c r="D3202" s="3" t="s">
        <v>6752</v>
      </c>
      <c r="E3202" s="5">
        <v>500000</v>
      </c>
      <c r="F3202" s="5">
        <v>0</v>
      </c>
      <c r="G3202" t="s">
        <v>8221</v>
      </c>
      <c r="H3202" t="s">
        <v>8236</v>
      </c>
      <c r="I3202" t="s">
        <v>8249</v>
      </c>
      <c r="J3202">
        <v>1468565820</v>
      </c>
      <c r="K3202">
        <v>1465970108</v>
      </c>
      <c r="L3202" t="b">
        <v>0</v>
      </c>
      <c r="M3202">
        <v>0</v>
      </c>
      <c r="N3202" t="b">
        <v>0</v>
      </c>
      <c r="O3202" t="s">
        <v>8301</v>
      </c>
      <c r="P3202" s="9" t="str">
        <f>IFERROR(F3202/M3202,"NULL")</f>
        <v>NULL</v>
      </c>
      <c r="Q3202" t="str">
        <f>LEFT(O3202,SEARCH("/",O3202,1)-1)</f>
        <v>technology</v>
      </c>
      <c r="R3202" t="str">
        <f>RIGHT(O3202,LEN(O3202)-SEARCH("/",O3202,1))</f>
        <v>space exploration</v>
      </c>
      <c r="S3202" s="17">
        <f>(((K3202/60)/60)/24)+DATE(1970,1,1)</f>
        <v>42536.246620370366</v>
      </c>
      <c r="T3202" s="15">
        <f>(((J3202/60)/60)/24)+DATE(1970,1,1)</f>
        <v>42566.289583333331</v>
      </c>
      <c r="U3202" t="b">
        <f>AND(L3202,N3202)</f>
        <v>0</v>
      </c>
    </row>
    <row r="3203" spans="1:21" ht="20" customHeight="1" x14ac:dyDescent="0.35">
      <c r="A3203" s="13">
        <f>F3203/E3203</f>
        <v>6.4158609339642042E-2</v>
      </c>
      <c r="B3203">
        <v>2670</v>
      </c>
      <c r="C3203" s="3" t="s">
        <v>2670</v>
      </c>
      <c r="D3203" s="3" t="s">
        <v>6780</v>
      </c>
      <c r="E3203" s="5">
        <v>38888</v>
      </c>
      <c r="F3203" s="5">
        <v>2495</v>
      </c>
      <c r="G3203" t="s">
        <v>8221</v>
      </c>
      <c r="H3203" t="s">
        <v>8226</v>
      </c>
      <c r="I3203" t="s">
        <v>8248</v>
      </c>
      <c r="J3203">
        <v>1406593780</v>
      </c>
      <c r="K3203">
        <v>1404174580</v>
      </c>
      <c r="L3203" t="b">
        <v>1</v>
      </c>
      <c r="M3203">
        <v>60</v>
      </c>
      <c r="N3203" t="b">
        <v>0</v>
      </c>
      <c r="O3203" t="s">
        <v>8302</v>
      </c>
      <c r="P3203" s="9">
        <f>IFERROR(F3203/M3203,"NULL")</f>
        <v>41.583333333333336</v>
      </c>
      <c r="Q3203" t="str">
        <f>LEFT(O3203,SEARCH("/",O3203,1)-1)</f>
        <v>technology</v>
      </c>
      <c r="R3203" t="str">
        <f>RIGHT(O3203,LEN(O3203)-SEARCH("/",O3203,1))</f>
        <v>makerspaces</v>
      </c>
      <c r="S3203" s="17">
        <f>(((K3203/60)/60)/24)+DATE(1970,1,1)</f>
        <v>41821.020601851851</v>
      </c>
      <c r="T3203" s="15">
        <f>(((J3203/60)/60)/24)+DATE(1970,1,1)</f>
        <v>41849.020601851851</v>
      </c>
      <c r="U3203" t="b">
        <f>AND(L3203,N3203)</f>
        <v>0</v>
      </c>
    </row>
    <row r="3204" spans="1:21" ht="20" customHeight="1" x14ac:dyDescent="0.35">
      <c r="A3204" s="13">
        <f>F3204/E3204</f>
        <v>0.11344</v>
      </c>
      <c r="B3204">
        <v>2671</v>
      </c>
      <c r="C3204" s="3" t="s">
        <v>2671</v>
      </c>
      <c r="D3204" s="3" t="s">
        <v>6781</v>
      </c>
      <c r="E3204" s="5">
        <v>25000</v>
      </c>
      <c r="F3204" s="5">
        <v>2836</v>
      </c>
      <c r="G3204" t="s">
        <v>8221</v>
      </c>
      <c r="H3204" t="s">
        <v>8224</v>
      </c>
      <c r="I3204" t="s">
        <v>8246</v>
      </c>
      <c r="J3204">
        <v>1419017880</v>
      </c>
      <c r="K3204">
        <v>1416419916</v>
      </c>
      <c r="L3204" t="b">
        <v>1</v>
      </c>
      <c r="M3204">
        <v>84</v>
      </c>
      <c r="N3204" t="b">
        <v>0</v>
      </c>
      <c r="O3204" t="s">
        <v>8302</v>
      </c>
      <c r="P3204" s="9">
        <f>IFERROR(F3204/M3204,"NULL")</f>
        <v>33.761904761904759</v>
      </c>
      <c r="Q3204" t="str">
        <f>LEFT(O3204,SEARCH("/",O3204,1)-1)</f>
        <v>technology</v>
      </c>
      <c r="R3204" t="str">
        <f>RIGHT(O3204,LEN(O3204)-SEARCH("/",O3204,1))</f>
        <v>makerspaces</v>
      </c>
      <c r="S3204" s="17">
        <f>(((K3204/60)/60)/24)+DATE(1970,1,1)</f>
        <v>41962.749027777783</v>
      </c>
      <c r="T3204" s="15">
        <f>(((J3204/60)/60)/24)+DATE(1970,1,1)</f>
        <v>41992.818055555559</v>
      </c>
      <c r="U3204" t="b">
        <f>AND(L3204,N3204)</f>
        <v>0</v>
      </c>
    </row>
    <row r="3205" spans="1:21" ht="20" customHeight="1" x14ac:dyDescent="0.35">
      <c r="A3205" s="13">
        <f>F3205/E3205</f>
        <v>0.33189999999999997</v>
      </c>
      <c r="B3205">
        <v>2672</v>
      </c>
      <c r="C3205" s="3" t="s">
        <v>2672</v>
      </c>
      <c r="D3205" s="3" t="s">
        <v>6782</v>
      </c>
      <c r="E3205" s="5">
        <v>10000</v>
      </c>
      <c r="F3205" s="5">
        <v>3319</v>
      </c>
      <c r="G3205" t="s">
        <v>8221</v>
      </c>
      <c r="H3205" t="s">
        <v>8224</v>
      </c>
      <c r="I3205" t="s">
        <v>8246</v>
      </c>
      <c r="J3205">
        <v>1451282400</v>
      </c>
      <c r="K3205">
        <v>1449436390</v>
      </c>
      <c r="L3205" t="b">
        <v>1</v>
      </c>
      <c r="M3205">
        <v>47</v>
      </c>
      <c r="N3205" t="b">
        <v>0</v>
      </c>
      <c r="O3205" t="s">
        <v>8302</v>
      </c>
      <c r="P3205" s="9">
        <f>IFERROR(F3205/M3205,"NULL")</f>
        <v>70.61702127659575</v>
      </c>
      <c r="Q3205" t="str">
        <f>LEFT(O3205,SEARCH("/",O3205,1)-1)</f>
        <v>technology</v>
      </c>
      <c r="R3205" t="str">
        <f>RIGHT(O3205,LEN(O3205)-SEARCH("/",O3205,1))</f>
        <v>makerspaces</v>
      </c>
      <c r="S3205" s="17">
        <f>(((K3205/60)/60)/24)+DATE(1970,1,1)</f>
        <v>42344.884143518517</v>
      </c>
      <c r="T3205" s="15">
        <f>(((J3205/60)/60)/24)+DATE(1970,1,1)</f>
        <v>42366.25</v>
      </c>
      <c r="U3205" t="b">
        <f>AND(L3205,N3205)</f>
        <v>0</v>
      </c>
    </row>
    <row r="3206" spans="1:21" ht="20" customHeight="1" x14ac:dyDescent="0.35">
      <c r="A3206" s="13">
        <f>F3206/E3206</f>
        <v>0.27579999999999999</v>
      </c>
      <c r="B3206">
        <v>2673</v>
      </c>
      <c r="C3206" s="3" t="s">
        <v>2673</v>
      </c>
      <c r="D3206" s="3" t="s">
        <v>6783</v>
      </c>
      <c r="E3206" s="5">
        <v>40000</v>
      </c>
      <c r="F3206" s="5">
        <v>11032</v>
      </c>
      <c r="G3206" t="s">
        <v>8221</v>
      </c>
      <c r="H3206" t="s">
        <v>8224</v>
      </c>
      <c r="I3206" t="s">
        <v>8246</v>
      </c>
      <c r="J3206">
        <v>1414622700</v>
      </c>
      <c r="K3206">
        <v>1412081999</v>
      </c>
      <c r="L3206" t="b">
        <v>1</v>
      </c>
      <c r="M3206">
        <v>66</v>
      </c>
      <c r="N3206" t="b">
        <v>0</v>
      </c>
      <c r="O3206" t="s">
        <v>8302</v>
      </c>
      <c r="P3206" s="9">
        <f>IFERROR(F3206/M3206,"NULL")</f>
        <v>167.15151515151516</v>
      </c>
      <c r="Q3206" t="str">
        <f>LEFT(O3206,SEARCH("/",O3206,1)-1)</f>
        <v>technology</v>
      </c>
      <c r="R3206" t="str">
        <f>RIGHT(O3206,LEN(O3206)-SEARCH("/",O3206,1))</f>
        <v>makerspaces</v>
      </c>
      <c r="S3206" s="17">
        <f>(((K3206/60)/60)/24)+DATE(1970,1,1)</f>
        <v>41912.541655092595</v>
      </c>
      <c r="T3206" s="15">
        <f>(((J3206/60)/60)/24)+DATE(1970,1,1)</f>
        <v>41941.947916666664</v>
      </c>
      <c r="U3206" t="b">
        <f>AND(L3206,N3206)</f>
        <v>0</v>
      </c>
    </row>
    <row r="3207" spans="1:21" ht="20" customHeight="1" x14ac:dyDescent="0.35">
      <c r="A3207" s="13">
        <f>F3207/E3207</f>
        <v>0.62839999999999996</v>
      </c>
      <c r="B3207">
        <v>2674</v>
      </c>
      <c r="C3207" s="3" t="s">
        <v>2674</v>
      </c>
      <c r="D3207" s="3" t="s">
        <v>6784</v>
      </c>
      <c r="E3207" s="5">
        <v>35000</v>
      </c>
      <c r="F3207" s="5">
        <v>21994</v>
      </c>
      <c r="G3207" t="s">
        <v>8221</v>
      </c>
      <c r="H3207" t="s">
        <v>8224</v>
      </c>
      <c r="I3207" t="s">
        <v>8246</v>
      </c>
      <c r="J3207">
        <v>1467694740</v>
      </c>
      <c r="K3207">
        <v>1465398670</v>
      </c>
      <c r="L3207" t="b">
        <v>1</v>
      </c>
      <c r="M3207">
        <v>171</v>
      </c>
      <c r="N3207" t="b">
        <v>0</v>
      </c>
      <c r="O3207" t="s">
        <v>8302</v>
      </c>
      <c r="P3207" s="9">
        <f>IFERROR(F3207/M3207,"NULL")</f>
        <v>128.61988304093566</v>
      </c>
      <c r="Q3207" t="str">
        <f>LEFT(O3207,SEARCH("/",O3207,1)-1)</f>
        <v>technology</v>
      </c>
      <c r="R3207" t="str">
        <f>RIGHT(O3207,LEN(O3207)-SEARCH("/",O3207,1))</f>
        <v>makerspaces</v>
      </c>
      <c r="S3207" s="17">
        <f>(((K3207/60)/60)/24)+DATE(1970,1,1)</f>
        <v>42529.632754629631</v>
      </c>
      <c r="T3207" s="15">
        <f>(((J3207/60)/60)/24)+DATE(1970,1,1)</f>
        <v>42556.207638888889</v>
      </c>
      <c r="U3207" t="b">
        <f>AND(L3207,N3207)</f>
        <v>0</v>
      </c>
    </row>
    <row r="3208" spans="1:21" ht="20" customHeight="1" x14ac:dyDescent="0.35">
      <c r="A3208" s="13">
        <f>F3208/E3208</f>
        <v>7.5880000000000003E-2</v>
      </c>
      <c r="B3208">
        <v>2675</v>
      </c>
      <c r="C3208" s="3" t="s">
        <v>2675</v>
      </c>
      <c r="D3208" s="3" t="s">
        <v>6785</v>
      </c>
      <c r="E3208" s="5">
        <v>25000</v>
      </c>
      <c r="F3208" s="5">
        <v>1897</v>
      </c>
      <c r="G3208" t="s">
        <v>8221</v>
      </c>
      <c r="H3208" t="s">
        <v>8224</v>
      </c>
      <c r="I3208" t="s">
        <v>8246</v>
      </c>
      <c r="J3208">
        <v>1415655289</v>
      </c>
      <c r="K3208">
        <v>1413059689</v>
      </c>
      <c r="L3208" t="b">
        <v>1</v>
      </c>
      <c r="M3208">
        <v>29</v>
      </c>
      <c r="N3208" t="b">
        <v>0</v>
      </c>
      <c r="O3208" t="s">
        <v>8302</v>
      </c>
      <c r="P3208" s="9">
        <f>IFERROR(F3208/M3208,"NULL")</f>
        <v>65.41379310344827</v>
      </c>
      <c r="Q3208" t="str">
        <f>LEFT(O3208,SEARCH("/",O3208,1)-1)</f>
        <v>technology</v>
      </c>
      <c r="R3208" t="str">
        <f>RIGHT(O3208,LEN(O3208)-SEARCH("/",O3208,1))</f>
        <v>makerspaces</v>
      </c>
      <c r="S3208" s="17">
        <f>(((K3208/60)/60)/24)+DATE(1970,1,1)</f>
        <v>41923.857511574075</v>
      </c>
      <c r="T3208" s="15">
        <f>(((J3208/60)/60)/24)+DATE(1970,1,1)</f>
        <v>41953.899178240739</v>
      </c>
      <c r="U3208" t="b">
        <f>AND(L3208,N3208)</f>
        <v>0</v>
      </c>
    </row>
    <row r="3209" spans="1:21" ht="20" customHeight="1" x14ac:dyDescent="0.35">
      <c r="A3209" s="13">
        <f>F3209/E3209</f>
        <v>0.50380952380952382</v>
      </c>
      <c r="B3209">
        <v>2676</v>
      </c>
      <c r="C3209" s="3" t="s">
        <v>2676</v>
      </c>
      <c r="D3209" s="3" t="s">
        <v>6786</v>
      </c>
      <c r="E3209" s="5">
        <v>2100</v>
      </c>
      <c r="F3209" s="5">
        <v>1058</v>
      </c>
      <c r="G3209" t="s">
        <v>8221</v>
      </c>
      <c r="H3209" t="s">
        <v>8229</v>
      </c>
      <c r="I3209" t="s">
        <v>8251</v>
      </c>
      <c r="J3209">
        <v>1463929174</v>
      </c>
      <c r="K3209">
        <v>1461337174</v>
      </c>
      <c r="L3209" t="b">
        <v>0</v>
      </c>
      <c r="M3209">
        <v>9</v>
      </c>
      <c r="N3209" t="b">
        <v>0</v>
      </c>
      <c r="O3209" t="s">
        <v>8302</v>
      </c>
      <c r="P3209" s="9">
        <f>IFERROR(F3209/M3209,"NULL")</f>
        <v>117.55555555555556</v>
      </c>
      <c r="Q3209" t="str">
        <f>LEFT(O3209,SEARCH("/",O3209,1)-1)</f>
        <v>technology</v>
      </c>
      <c r="R3209" t="str">
        <f>RIGHT(O3209,LEN(O3209)-SEARCH("/",O3209,1))</f>
        <v>makerspaces</v>
      </c>
      <c r="S3209" s="17">
        <f>(((K3209/60)/60)/24)+DATE(1970,1,1)</f>
        <v>42482.624699074076</v>
      </c>
      <c r="T3209" s="15">
        <f>(((J3209/60)/60)/24)+DATE(1970,1,1)</f>
        <v>42512.624699074076</v>
      </c>
      <c r="U3209" t="b">
        <f>AND(L3209,N3209)</f>
        <v>0</v>
      </c>
    </row>
    <row r="3210" spans="1:21" ht="20" customHeight="1" x14ac:dyDescent="0.35">
      <c r="A3210" s="13">
        <f>F3210/E3210</f>
        <v>0.17512820512820512</v>
      </c>
      <c r="B3210">
        <v>2677</v>
      </c>
      <c r="C3210" s="3" t="s">
        <v>2677</v>
      </c>
      <c r="D3210" s="3" t="s">
        <v>6787</v>
      </c>
      <c r="E3210" s="5">
        <v>19500</v>
      </c>
      <c r="F3210" s="5">
        <v>3415</v>
      </c>
      <c r="G3210" t="s">
        <v>8221</v>
      </c>
      <c r="H3210" t="s">
        <v>8224</v>
      </c>
      <c r="I3210" t="s">
        <v>8246</v>
      </c>
      <c r="J3210">
        <v>1404348143</v>
      </c>
      <c r="K3210">
        <v>1401756143</v>
      </c>
      <c r="L3210" t="b">
        <v>0</v>
      </c>
      <c r="M3210">
        <v>27</v>
      </c>
      <c r="N3210" t="b">
        <v>0</v>
      </c>
      <c r="O3210" t="s">
        <v>8302</v>
      </c>
      <c r="P3210" s="9">
        <f>IFERROR(F3210/M3210,"NULL")</f>
        <v>126.48148148148148</v>
      </c>
      <c r="Q3210" t="str">
        <f>LEFT(O3210,SEARCH("/",O3210,1)-1)</f>
        <v>technology</v>
      </c>
      <c r="R3210" t="str">
        <f>RIGHT(O3210,LEN(O3210)-SEARCH("/",O3210,1))</f>
        <v>makerspaces</v>
      </c>
      <c r="S3210" s="17">
        <f>(((K3210/60)/60)/24)+DATE(1970,1,1)</f>
        <v>41793.029432870368</v>
      </c>
      <c r="T3210" s="15">
        <f>(((J3210/60)/60)/24)+DATE(1970,1,1)</f>
        <v>41823.029432870368</v>
      </c>
      <c r="U3210" t="b">
        <f>AND(L3210,N3210)</f>
        <v>0</v>
      </c>
    </row>
    <row r="3211" spans="1:21" ht="20" customHeight="1" x14ac:dyDescent="0.35">
      <c r="A3211" s="13">
        <f>F3211/E3211</f>
        <v>1.3750000000000001E-4</v>
      </c>
      <c r="B3211">
        <v>2678</v>
      </c>
      <c r="C3211" s="3" t="s">
        <v>2678</v>
      </c>
      <c r="D3211" s="3" t="s">
        <v>6788</v>
      </c>
      <c r="E3211" s="5">
        <v>8000000</v>
      </c>
      <c r="F3211" s="5">
        <v>1100</v>
      </c>
      <c r="G3211" t="s">
        <v>8221</v>
      </c>
      <c r="H3211" t="s">
        <v>8227</v>
      </c>
      <c r="I3211" t="s">
        <v>8249</v>
      </c>
      <c r="J3211">
        <v>1443121765</v>
      </c>
      <c r="K3211">
        <v>1440529765</v>
      </c>
      <c r="L3211" t="b">
        <v>0</v>
      </c>
      <c r="M3211">
        <v>2</v>
      </c>
      <c r="N3211" t="b">
        <v>0</v>
      </c>
      <c r="O3211" t="s">
        <v>8302</v>
      </c>
      <c r="P3211" s="9">
        <f>IFERROR(F3211/M3211,"NULL")</f>
        <v>550</v>
      </c>
      <c r="Q3211" t="str">
        <f>LEFT(O3211,SEARCH("/",O3211,1)-1)</f>
        <v>technology</v>
      </c>
      <c r="R3211" t="str">
        <f>RIGHT(O3211,LEN(O3211)-SEARCH("/",O3211,1))</f>
        <v>makerspaces</v>
      </c>
      <c r="S3211" s="17">
        <f>(((K3211/60)/60)/24)+DATE(1970,1,1)</f>
        <v>42241.798206018517</v>
      </c>
      <c r="T3211" s="15">
        <f>(((J3211/60)/60)/24)+DATE(1970,1,1)</f>
        <v>42271.798206018517</v>
      </c>
      <c r="U3211" t="b">
        <f>AND(L3211,N3211)</f>
        <v>0</v>
      </c>
    </row>
    <row r="3212" spans="1:21" ht="20" customHeight="1" x14ac:dyDescent="0.35">
      <c r="A3212" s="13">
        <f>F3212/E3212</f>
        <v>3.3E-3</v>
      </c>
      <c r="B3212">
        <v>2679</v>
      </c>
      <c r="C3212" s="3" t="s">
        <v>2679</v>
      </c>
      <c r="D3212" s="3" t="s">
        <v>6789</v>
      </c>
      <c r="E3212" s="5">
        <v>40000</v>
      </c>
      <c r="F3212" s="5">
        <v>132</v>
      </c>
      <c r="G3212" t="s">
        <v>8221</v>
      </c>
      <c r="H3212" t="s">
        <v>8224</v>
      </c>
      <c r="I3212" t="s">
        <v>8246</v>
      </c>
      <c r="J3212">
        <v>1425081694</v>
      </c>
      <c r="K3212">
        <v>1422489694</v>
      </c>
      <c r="L3212" t="b">
        <v>0</v>
      </c>
      <c r="M3212">
        <v>3</v>
      </c>
      <c r="N3212" t="b">
        <v>0</v>
      </c>
      <c r="O3212" t="s">
        <v>8302</v>
      </c>
      <c r="P3212" s="9">
        <f>IFERROR(F3212/M3212,"NULL")</f>
        <v>44</v>
      </c>
      <c r="Q3212" t="str">
        <f>LEFT(O3212,SEARCH("/",O3212,1)-1)</f>
        <v>technology</v>
      </c>
      <c r="R3212" t="str">
        <f>RIGHT(O3212,LEN(O3212)-SEARCH("/",O3212,1))</f>
        <v>makerspaces</v>
      </c>
      <c r="S3212" s="17">
        <f>(((K3212/60)/60)/24)+DATE(1970,1,1)</f>
        <v>42033.001087962963</v>
      </c>
      <c r="T3212" s="15">
        <f>(((J3212/60)/60)/24)+DATE(1970,1,1)</f>
        <v>42063.001087962963</v>
      </c>
      <c r="U3212" t="b">
        <f>AND(L3212,N3212)</f>
        <v>0</v>
      </c>
    </row>
    <row r="3213" spans="1:21" ht="20" customHeight="1" x14ac:dyDescent="0.35">
      <c r="A3213" s="13">
        <f>F3213/E3213</f>
        <v>8.6250000000000007E-3</v>
      </c>
      <c r="B3213">
        <v>2680</v>
      </c>
      <c r="C3213" s="3" t="s">
        <v>2680</v>
      </c>
      <c r="D3213" s="3" t="s">
        <v>6790</v>
      </c>
      <c r="E3213" s="5">
        <v>32000</v>
      </c>
      <c r="F3213" s="5">
        <v>276</v>
      </c>
      <c r="G3213" t="s">
        <v>8221</v>
      </c>
      <c r="H3213" t="s">
        <v>8227</v>
      </c>
      <c r="I3213" t="s">
        <v>8249</v>
      </c>
      <c r="J3213">
        <v>1459915491</v>
      </c>
      <c r="K3213">
        <v>1457327091</v>
      </c>
      <c r="L3213" t="b">
        <v>0</v>
      </c>
      <c r="M3213">
        <v>4</v>
      </c>
      <c r="N3213" t="b">
        <v>0</v>
      </c>
      <c r="O3213" t="s">
        <v>8302</v>
      </c>
      <c r="P3213" s="9">
        <f>IFERROR(F3213/M3213,"NULL")</f>
        <v>69</v>
      </c>
      <c r="Q3213" t="str">
        <f>LEFT(O3213,SEARCH("/",O3213,1)-1)</f>
        <v>technology</v>
      </c>
      <c r="R3213" t="str">
        <f>RIGHT(O3213,LEN(O3213)-SEARCH("/",O3213,1))</f>
        <v>makerspaces</v>
      </c>
      <c r="S3213" s="17">
        <f>(((K3213/60)/60)/24)+DATE(1970,1,1)</f>
        <v>42436.211701388893</v>
      </c>
      <c r="T3213" s="15">
        <f>(((J3213/60)/60)/24)+DATE(1970,1,1)</f>
        <v>42466.170034722221</v>
      </c>
      <c r="U3213" t="b">
        <f>AND(L3213,N3213)</f>
        <v>0</v>
      </c>
    </row>
    <row r="3214" spans="1:21" ht="20" customHeight="1" x14ac:dyDescent="0.35">
      <c r="A3214" s="13">
        <f>F3214/E3214</f>
        <v>6.875E-3</v>
      </c>
      <c r="B3214">
        <v>2681</v>
      </c>
      <c r="C3214" s="3" t="s">
        <v>2681</v>
      </c>
      <c r="D3214" s="3" t="s">
        <v>6791</v>
      </c>
      <c r="E3214" s="5">
        <v>8000</v>
      </c>
      <c r="F3214" s="5">
        <v>55</v>
      </c>
      <c r="G3214" t="s">
        <v>8221</v>
      </c>
      <c r="H3214" t="s">
        <v>8224</v>
      </c>
      <c r="I3214" t="s">
        <v>8246</v>
      </c>
      <c r="J3214">
        <v>1405027750</v>
      </c>
      <c r="K3214">
        <v>1402867750</v>
      </c>
      <c r="L3214" t="b">
        <v>0</v>
      </c>
      <c r="M3214">
        <v>2</v>
      </c>
      <c r="N3214" t="b">
        <v>0</v>
      </c>
      <c r="O3214" t="s">
        <v>8284</v>
      </c>
      <c r="P3214" s="9">
        <f>IFERROR(F3214/M3214,"NULL")</f>
        <v>27.5</v>
      </c>
      <c r="Q3214" t="str">
        <f>LEFT(O3214,SEARCH("/",O3214,1)-1)</f>
        <v>food</v>
      </c>
      <c r="R3214" t="str">
        <f>RIGHT(O3214,LEN(O3214)-SEARCH("/",O3214,1))</f>
        <v>food trucks</v>
      </c>
      <c r="S3214" s="17">
        <f>(((K3214/60)/60)/24)+DATE(1970,1,1)</f>
        <v>41805.895254629628</v>
      </c>
      <c r="T3214" s="15">
        <f>(((J3214/60)/60)/24)+DATE(1970,1,1)</f>
        <v>41830.895254629628</v>
      </c>
      <c r="U3214" t="b">
        <f>AND(L3214,N3214)</f>
        <v>0</v>
      </c>
    </row>
    <row r="3215" spans="1:21" ht="20" customHeight="1" x14ac:dyDescent="0.35">
      <c r="A3215" s="13">
        <f>F3215/E3215</f>
        <v>0.28299999999999997</v>
      </c>
      <c r="B3215">
        <v>2682</v>
      </c>
      <c r="C3215" s="3" t="s">
        <v>2682</v>
      </c>
      <c r="D3215" s="3" t="s">
        <v>6792</v>
      </c>
      <c r="E3215" s="5">
        <v>6000</v>
      </c>
      <c r="F3215" s="5">
        <v>1698</v>
      </c>
      <c r="G3215" t="s">
        <v>8221</v>
      </c>
      <c r="H3215" t="s">
        <v>8224</v>
      </c>
      <c r="I3215" t="s">
        <v>8246</v>
      </c>
      <c r="J3215">
        <v>1416635940</v>
      </c>
      <c r="K3215">
        <v>1413838540</v>
      </c>
      <c r="L3215" t="b">
        <v>0</v>
      </c>
      <c r="M3215">
        <v>20</v>
      </c>
      <c r="N3215" t="b">
        <v>0</v>
      </c>
      <c r="O3215" t="s">
        <v>8284</v>
      </c>
      <c r="P3215" s="9">
        <f>IFERROR(F3215/M3215,"NULL")</f>
        <v>84.9</v>
      </c>
      <c r="Q3215" t="str">
        <f>LEFT(O3215,SEARCH("/",O3215,1)-1)</f>
        <v>food</v>
      </c>
      <c r="R3215" t="str">
        <f>RIGHT(O3215,LEN(O3215)-SEARCH("/",O3215,1))</f>
        <v>food trucks</v>
      </c>
      <c r="S3215" s="17">
        <f>(((K3215/60)/60)/24)+DATE(1970,1,1)</f>
        <v>41932.871990740743</v>
      </c>
      <c r="T3215" s="15">
        <f>(((J3215/60)/60)/24)+DATE(1970,1,1)</f>
        <v>41965.249305555553</v>
      </c>
      <c r="U3215" t="b">
        <f>AND(L3215,N3215)</f>
        <v>0</v>
      </c>
    </row>
    <row r="3216" spans="1:21" ht="20" customHeight="1" x14ac:dyDescent="0.35">
      <c r="A3216" s="13">
        <f>F3216/E3216</f>
        <v>2.3999999999999998E-3</v>
      </c>
      <c r="B3216">
        <v>2683</v>
      </c>
      <c r="C3216" s="3" t="s">
        <v>2683</v>
      </c>
      <c r="D3216" s="3" t="s">
        <v>6793</v>
      </c>
      <c r="E3216" s="5">
        <v>15000</v>
      </c>
      <c r="F3216" s="5">
        <v>36</v>
      </c>
      <c r="G3216" t="s">
        <v>8221</v>
      </c>
      <c r="H3216" t="s">
        <v>8224</v>
      </c>
      <c r="I3216" t="s">
        <v>8246</v>
      </c>
      <c r="J3216">
        <v>1425233240</v>
      </c>
      <c r="K3216">
        <v>1422641240</v>
      </c>
      <c r="L3216" t="b">
        <v>0</v>
      </c>
      <c r="M3216">
        <v>3</v>
      </c>
      <c r="N3216" t="b">
        <v>0</v>
      </c>
      <c r="O3216" t="s">
        <v>8284</v>
      </c>
      <c r="P3216" s="9">
        <f>IFERROR(F3216/M3216,"NULL")</f>
        <v>12</v>
      </c>
      <c r="Q3216" t="str">
        <f>LEFT(O3216,SEARCH("/",O3216,1)-1)</f>
        <v>food</v>
      </c>
      <c r="R3216" t="str">
        <f>RIGHT(O3216,LEN(O3216)-SEARCH("/",O3216,1))</f>
        <v>food trucks</v>
      </c>
      <c r="S3216" s="17">
        <f>(((K3216/60)/60)/24)+DATE(1970,1,1)</f>
        <v>42034.75509259259</v>
      </c>
      <c r="T3216" s="15">
        <f>(((J3216/60)/60)/24)+DATE(1970,1,1)</f>
        <v>42064.75509259259</v>
      </c>
      <c r="U3216" t="b">
        <f>AND(L3216,N3216)</f>
        <v>0</v>
      </c>
    </row>
    <row r="3217" spans="1:21" ht="20" customHeight="1" x14ac:dyDescent="0.35">
      <c r="A3217" s="13">
        <f>F3217/E3217</f>
        <v>1.1428571428571429E-2</v>
      </c>
      <c r="B3217">
        <v>2684</v>
      </c>
      <c r="C3217" s="3" t="s">
        <v>2684</v>
      </c>
      <c r="D3217" s="3" t="s">
        <v>6794</v>
      </c>
      <c r="E3217" s="5">
        <v>70000</v>
      </c>
      <c r="F3217" s="5">
        <v>800</v>
      </c>
      <c r="G3217" t="s">
        <v>8221</v>
      </c>
      <c r="H3217" t="s">
        <v>8224</v>
      </c>
      <c r="I3217" t="s">
        <v>8246</v>
      </c>
      <c r="J3217">
        <v>1407621425</v>
      </c>
      <c r="K3217">
        <v>1404165425</v>
      </c>
      <c r="L3217" t="b">
        <v>0</v>
      </c>
      <c r="M3217">
        <v>4</v>
      </c>
      <c r="N3217" t="b">
        <v>0</v>
      </c>
      <c r="O3217" t="s">
        <v>8284</v>
      </c>
      <c r="P3217" s="9">
        <f>IFERROR(F3217/M3217,"NULL")</f>
        <v>200</v>
      </c>
      <c r="Q3217" t="str">
        <f>LEFT(O3217,SEARCH("/",O3217,1)-1)</f>
        <v>food</v>
      </c>
      <c r="R3217" t="str">
        <f>RIGHT(O3217,LEN(O3217)-SEARCH("/",O3217,1))</f>
        <v>food trucks</v>
      </c>
      <c r="S3217" s="17">
        <f>(((K3217/60)/60)/24)+DATE(1970,1,1)</f>
        <v>41820.914641203701</v>
      </c>
      <c r="T3217" s="15">
        <f>(((J3217/60)/60)/24)+DATE(1970,1,1)</f>
        <v>41860.914641203701</v>
      </c>
      <c r="U3217" t="b">
        <f>AND(L3217,N3217)</f>
        <v>0</v>
      </c>
    </row>
    <row r="3218" spans="1:21" ht="20" customHeight="1" x14ac:dyDescent="0.35">
      <c r="A3218" s="13">
        <f>F3218/E3218</f>
        <v>2.0000000000000001E-4</v>
      </c>
      <c r="B3218">
        <v>2685</v>
      </c>
      <c r="C3218" s="3" t="s">
        <v>2685</v>
      </c>
      <c r="D3218" s="3" t="s">
        <v>6795</v>
      </c>
      <c r="E3218" s="5">
        <v>50000</v>
      </c>
      <c r="F3218" s="5">
        <v>10</v>
      </c>
      <c r="G3218" t="s">
        <v>8221</v>
      </c>
      <c r="H3218" t="s">
        <v>8224</v>
      </c>
      <c r="I3218" t="s">
        <v>8246</v>
      </c>
      <c r="J3218">
        <v>1430149330</v>
      </c>
      <c r="K3218">
        <v>1424968930</v>
      </c>
      <c r="L3218" t="b">
        <v>0</v>
      </c>
      <c r="M3218">
        <v>1</v>
      </c>
      <c r="N3218" t="b">
        <v>0</v>
      </c>
      <c r="O3218" t="s">
        <v>8284</v>
      </c>
      <c r="P3218" s="9">
        <f>IFERROR(F3218/M3218,"NULL")</f>
        <v>10</v>
      </c>
      <c r="Q3218" t="str">
        <f>LEFT(O3218,SEARCH("/",O3218,1)-1)</f>
        <v>food</v>
      </c>
      <c r="R3218" t="str">
        <f>RIGHT(O3218,LEN(O3218)-SEARCH("/",O3218,1))</f>
        <v>food trucks</v>
      </c>
      <c r="S3218" s="17">
        <f>(((K3218/60)/60)/24)+DATE(1970,1,1)</f>
        <v>42061.69594907407</v>
      </c>
      <c r="T3218" s="15">
        <f>(((J3218/60)/60)/24)+DATE(1970,1,1)</f>
        <v>42121.654282407413</v>
      </c>
      <c r="U3218" t="b">
        <f>AND(L3218,N3218)</f>
        <v>0</v>
      </c>
    </row>
    <row r="3219" spans="1:21" ht="20" customHeight="1" x14ac:dyDescent="0.35">
      <c r="A3219" s="13">
        <f>F3219/E3219</f>
        <v>0</v>
      </c>
      <c r="B3219">
        <v>2686</v>
      </c>
      <c r="C3219" s="3" t="s">
        <v>2686</v>
      </c>
      <c r="D3219" s="3" t="s">
        <v>6796</v>
      </c>
      <c r="E3219" s="5">
        <v>30000</v>
      </c>
      <c r="F3219" s="5">
        <v>0</v>
      </c>
      <c r="G3219" t="s">
        <v>8221</v>
      </c>
      <c r="H3219" t="s">
        <v>8224</v>
      </c>
      <c r="I3219" t="s">
        <v>8246</v>
      </c>
      <c r="J3219">
        <v>1412119423</v>
      </c>
      <c r="K3219">
        <v>1410391423</v>
      </c>
      <c r="L3219" t="b">
        <v>0</v>
      </c>
      <c r="M3219">
        <v>0</v>
      </c>
      <c r="N3219" t="b">
        <v>0</v>
      </c>
      <c r="O3219" t="s">
        <v>8284</v>
      </c>
      <c r="P3219" s="9" t="str">
        <f>IFERROR(F3219/M3219,"NULL")</f>
        <v>NULL</v>
      </c>
      <c r="Q3219" t="str">
        <f>LEFT(O3219,SEARCH("/",O3219,1)-1)</f>
        <v>food</v>
      </c>
      <c r="R3219" t="str">
        <f>RIGHT(O3219,LEN(O3219)-SEARCH("/",O3219,1))</f>
        <v>food trucks</v>
      </c>
      <c r="S3219" s="17">
        <f>(((K3219/60)/60)/24)+DATE(1970,1,1)</f>
        <v>41892.974803240737</v>
      </c>
      <c r="T3219" s="15">
        <f>(((J3219/60)/60)/24)+DATE(1970,1,1)</f>
        <v>41912.974803240737</v>
      </c>
      <c r="U3219" t="b">
        <f>AND(L3219,N3219)</f>
        <v>0</v>
      </c>
    </row>
    <row r="3220" spans="1:21" ht="20" customHeight="1" x14ac:dyDescent="0.35">
      <c r="A3220" s="13">
        <f>F3220/E3220</f>
        <v>0</v>
      </c>
      <c r="B3220">
        <v>2687</v>
      </c>
      <c r="C3220" s="3" t="s">
        <v>2687</v>
      </c>
      <c r="D3220" s="3" t="s">
        <v>6797</v>
      </c>
      <c r="E3220" s="5">
        <v>15000</v>
      </c>
      <c r="F3220" s="5">
        <v>0</v>
      </c>
      <c r="G3220" t="s">
        <v>8221</v>
      </c>
      <c r="H3220" t="s">
        <v>8224</v>
      </c>
      <c r="I3220" t="s">
        <v>8246</v>
      </c>
      <c r="J3220">
        <v>1435591318</v>
      </c>
      <c r="K3220">
        <v>1432999318</v>
      </c>
      <c r="L3220" t="b">
        <v>0</v>
      </c>
      <c r="M3220">
        <v>0</v>
      </c>
      <c r="N3220" t="b">
        <v>0</v>
      </c>
      <c r="O3220" t="s">
        <v>8284</v>
      </c>
      <c r="P3220" s="9" t="str">
        <f>IFERROR(F3220/M3220,"NULL")</f>
        <v>NULL</v>
      </c>
      <c r="Q3220" t="str">
        <f>LEFT(O3220,SEARCH("/",O3220,1)-1)</f>
        <v>food</v>
      </c>
      <c r="R3220" t="str">
        <f>RIGHT(O3220,LEN(O3220)-SEARCH("/",O3220,1))</f>
        <v>food trucks</v>
      </c>
      <c r="S3220" s="17">
        <f>(((K3220/60)/60)/24)+DATE(1970,1,1)</f>
        <v>42154.64025462963</v>
      </c>
      <c r="T3220" s="15">
        <f>(((J3220/60)/60)/24)+DATE(1970,1,1)</f>
        <v>42184.64025462963</v>
      </c>
      <c r="U3220" t="b">
        <f>AND(L3220,N3220)</f>
        <v>0</v>
      </c>
    </row>
    <row r="3221" spans="1:21" ht="20" customHeight="1" x14ac:dyDescent="0.35">
      <c r="A3221" s="13">
        <f>F3221/E3221</f>
        <v>1.48E-3</v>
      </c>
      <c r="B3221">
        <v>2688</v>
      </c>
      <c r="C3221" s="3" t="s">
        <v>2688</v>
      </c>
      <c r="D3221" s="3" t="s">
        <v>6798</v>
      </c>
      <c r="E3221" s="5">
        <v>50000</v>
      </c>
      <c r="F3221" s="5">
        <v>74</v>
      </c>
      <c r="G3221" t="s">
        <v>8221</v>
      </c>
      <c r="H3221" t="s">
        <v>8224</v>
      </c>
      <c r="I3221" t="s">
        <v>8246</v>
      </c>
      <c r="J3221">
        <v>1424746800</v>
      </c>
      <c r="K3221">
        <v>1422067870</v>
      </c>
      <c r="L3221" t="b">
        <v>0</v>
      </c>
      <c r="M3221">
        <v>14</v>
      </c>
      <c r="N3221" t="b">
        <v>0</v>
      </c>
      <c r="O3221" t="s">
        <v>8284</v>
      </c>
      <c r="P3221" s="9">
        <f>IFERROR(F3221/M3221,"NULL")</f>
        <v>5.2857142857142856</v>
      </c>
      <c r="Q3221" t="str">
        <f>LEFT(O3221,SEARCH("/",O3221,1)-1)</f>
        <v>food</v>
      </c>
      <c r="R3221" t="str">
        <f>RIGHT(O3221,LEN(O3221)-SEARCH("/",O3221,1))</f>
        <v>food trucks</v>
      </c>
      <c r="S3221" s="17">
        <f>(((K3221/60)/60)/24)+DATE(1970,1,1)</f>
        <v>42028.118865740747</v>
      </c>
      <c r="T3221" s="15">
        <f>(((J3221/60)/60)/24)+DATE(1970,1,1)</f>
        <v>42059.125</v>
      </c>
      <c r="U3221" t="b">
        <f>AND(L3221,N3221)</f>
        <v>0</v>
      </c>
    </row>
    <row r="3222" spans="1:21" ht="20" customHeight="1" x14ac:dyDescent="0.35">
      <c r="A3222" s="13">
        <f>F3222/E3222</f>
        <v>2.8571428571428571E-5</v>
      </c>
      <c r="B3222">
        <v>2689</v>
      </c>
      <c r="C3222" s="3" t="s">
        <v>2689</v>
      </c>
      <c r="D3222" s="3" t="s">
        <v>6799</v>
      </c>
      <c r="E3222" s="5">
        <v>35000</v>
      </c>
      <c r="F3222" s="5">
        <v>1</v>
      </c>
      <c r="G3222" t="s">
        <v>8221</v>
      </c>
      <c r="H3222" t="s">
        <v>8224</v>
      </c>
      <c r="I3222" t="s">
        <v>8246</v>
      </c>
      <c r="J3222">
        <v>1469919890</v>
      </c>
      <c r="K3222">
        <v>1467327890</v>
      </c>
      <c r="L3222" t="b">
        <v>0</v>
      </c>
      <c r="M3222">
        <v>1</v>
      </c>
      <c r="N3222" t="b">
        <v>0</v>
      </c>
      <c r="O3222" t="s">
        <v>8284</v>
      </c>
      <c r="P3222" s="9">
        <f>IFERROR(F3222/M3222,"NULL")</f>
        <v>1</v>
      </c>
      <c r="Q3222" t="str">
        <f>LEFT(O3222,SEARCH("/",O3222,1)-1)</f>
        <v>food</v>
      </c>
      <c r="R3222" t="str">
        <f>RIGHT(O3222,LEN(O3222)-SEARCH("/",O3222,1))</f>
        <v>food trucks</v>
      </c>
      <c r="S3222" s="17">
        <f>(((K3222/60)/60)/24)+DATE(1970,1,1)</f>
        <v>42551.961689814809</v>
      </c>
      <c r="T3222" s="15">
        <f>(((J3222/60)/60)/24)+DATE(1970,1,1)</f>
        <v>42581.961689814809</v>
      </c>
      <c r="U3222" t="b">
        <f>AND(L3222,N3222)</f>
        <v>0</v>
      </c>
    </row>
    <row r="3223" spans="1:21" ht="20" customHeight="1" x14ac:dyDescent="0.35">
      <c r="A3223" s="13">
        <f>F3223/E3223</f>
        <v>0.107325</v>
      </c>
      <c r="B3223">
        <v>2690</v>
      </c>
      <c r="C3223" s="3" t="s">
        <v>2690</v>
      </c>
      <c r="D3223" s="3" t="s">
        <v>6800</v>
      </c>
      <c r="E3223" s="5">
        <v>80000</v>
      </c>
      <c r="F3223" s="5">
        <v>8586</v>
      </c>
      <c r="G3223" t="s">
        <v>8221</v>
      </c>
      <c r="H3223" t="s">
        <v>8224</v>
      </c>
      <c r="I3223" t="s">
        <v>8246</v>
      </c>
      <c r="J3223">
        <v>1433298676</v>
      </c>
      <c r="K3223">
        <v>1429410676</v>
      </c>
      <c r="L3223" t="b">
        <v>0</v>
      </c>
      <c r="M3223">
        <v>118</v>
      </c>
      <c r="N3223" t="b">
        <v>0</v>
      </c>
      <c r="O3223" t="s">
        <v>8284</v>
      </c>
      <c r="P3223" s="9">
        <f>IFERROR(F3223/M3223,"NULL")</f>
        <v>72.762711864406782</v>
      </c>
      <c r="Q3223" t="str">
        <f>LEFT(O3223,SEARCH("/",O3223,1)-1)</f>
        <v>food</v>
      </c>
      <c r="R3223" t="str">
        <f>RIGHT(O3223,LEN(O3223)-SEARCH("/",O3223,1))</f>
        <v>food trucks</v>
      </c>
      <c r="S3223" s="17">
        <f>(((K3223/60)/60)/24)+DATE(1970,1,1)</f>
        <v>42113.105046296296</v>
      </c>
      <c r="T3223" s="15">
        <f>(((J3223/60)/60)/24)+DATE(1970,1,1)</f>
        <v>42158.105046296296</v>
      </c>
      <c r="U3223" t="b">
        <f>AND(L3223,N3223)</f>
        <v>0</v>
      </c>
    </row>
    <row r="3224" spans="1:21" ht="20" customHeight="1" x14ac:dyDescent="0.35">
      <c r="A3224" s="13">
        <f>F3224/E3224</f>
        <v>5.3846153846153844E-4</v>
      </c>
      <c r="B3224">
        <v>2691</v>
      </c>
      <c r="C3224" s="3" t="s">
        <v>2691</v>
      </c>
      <c r="D3224" s="3" t="s">
        <v>6801</v>
      </c>
      <c r="E3224" s="5">
        <v>65000</v>
      </c>
      <c r="F3224" s="5">
        <v>35</v>
      </c>
      <c r="G3224" t="s">
        <v>8221</v>
      </c>
      <c r="H3224" t="s">
        <v>8229</v>
      </c>
      <c r="I3224" t="s">
        <v>8251</v>
      </c>
      <c r="J3224">
        <v>1431278557</v>
      </c>
      <c r="K3224">
        <v>1427390557</v>
      </c>
      <c r="L3224" t="b">
        <v>0</v>
      </c>
      <c r="M3224">
        <v>2</v>
      </c>
      <c r="N3224" t="b">
        <v>0</v>
      </c>
      <c r="O3224" t="s">
        <v>8284</v>
      </c>
      <c r="P3224" s="9">
        <f>IFERROR(F3224/M3224,"NULL")</f>
        <v>17.5</v>
      </c>
      <c r="Q3224" t="str">
        <f>LEFT(O3224,SEARCH("/",O3224,1)-1)</f>
        <v>food</v>
      </c>
      <c r="R3224" t="str">
        <f>RIGHT(O3224,LEN(O3224)-SEARCH("/",O3224,1))</f>
        <v>food trucks</v>
      </c>
      <c r="S3224" s="17">
        <f>(((K3224/60)/60)/24)+DATE(1970,1,1)</f>
        <v>42089.724039351851</v>
      </c>
      <c r="T3224" s="15">
        <f>(((J3224/60)/60)/24)+DATE(1970,1,1)</f>
        <v>42134.724039351851</v>
      </c>
      <c r="U3224" t="b">
        <f>AND(L3224,N3224)</f>
        <v>0</v>
      </c>
    </row>
    <row r="3225" spans="1:21" ht="20" customHeight="1" x14ac:dyDescent="0.35">
      <c r="A3225" s="13">
        <f>F3225/E3225</f>
        <v>7.1428571428571426E-3</v>
      </c>
      <c r="B3225">
        <v>2692</v>
      </c>
      <c r="C3225" s="3" t="s">
        <v>2692</v>
      </c>
      <c r="D3225" s="3" t="s">
        <v>6802</v>
      </c>
      <c r="E3225" s="5">
        <v>3500</v>
      </c>
      <c r="F3225" s="5">
        <v>25</v>
      </c>
      <c r="G3225" t="s">
        <v>8221</v>
      </c>
      <c r="H3225" t="s">
        <v>8224</v>
      </c>
      <c r="I3225" t="s">
        <v>8246</v>
      </c>
      <c r="J3225">
        <v>1427266860</v>
      </c>
      <c r="K3225">
        <v>1424678460</v>
      </c>
      <c r="L3225" t="b">
        <v>0</v>
      </c>
      <c r="M3225">
        <v>1</v>
      </c>
      <c r="N3225" t="b">
        <v>0</v>
      </c>
      <c r="O3225" t="s">
        <v>8284</v>
      </c>
      <c r="P3225" s="9">
        <f>IFERROR(F3225/M3225,"NULL")</f>
        <v>25</v>
      </c>
      <c r="Q3225" t="str">
        <f>LEFT(O3225,SEARCH("/",O3225,1)-1)</f>
        <v>food</v>
      </c>
      <c r="R3225" t="str">
        <f>RIGHT(O3225,LEN(O3225)-SEARCH("/",O3225,1))</f>
        <v>food trucks</v>
      </c>
      <c r="S3225" s="17">
        <f>(((K3225/60)/60)/24)+DATE(1970,1,1)</f>
        <v>42058.334027777775</v>
      </c>
      <c r="T3225" s="15">
        <f>(((J3225/60)/60)/24)+DATE(1970,1,1)</f>
        <v>42088.292361111111</v>
      </c>
      <c r="U3225" t="b">
        <f>AND(L3225,N3225)</f>
        <v>0</v>
      </c>
    </row>
    <row r="3226" spans="1:21" ht="20" customHeight="1" x14ac:dyDescent="0.35">
      <c r="A3226" s="13">
        <f>F3226/E3226</f>
        <v>8.0000000000000002E-3</v>
      </c>
      <c r="B3226">
        <v>2693</v>
      </c>
      <c r="C3226" s="3" t="s">
        <v>2693</v>
      </c>
      <c r="D3226" s="3" t="s">
        <v>6803</v>
      </c>
      <c r="E3226" s="5">
        <v>5000</v>
      </c>
      <c r="F3226" s="5">
        <v>40</v>
      </c>
      <c r="G3226" t="s">
        <v>8221</v>
      </c>
      <c r="H3226" t="s">
        <v>8224</v>
      </c>
      <c r="I3226" t="s">
        <v>8246</v>
      </c>
      <c r="J3226">
        <v>1407899966</v>
      </c>
      <c r="K3226">
        <v>1405307966</v>
      </c>
      <c r="L3226" t="b">
        <v>0</v>
      </c>
      <c r="M3226">
        <v>3</v>
      </c>
      <c r="N3226" t="b">
        <v>0</v>
      </c>
      <c r="O3226" t="s">
        <v>8284</v>
      </c>
      <c r="P3226" s="9">
        <f>IFERROR(F3226/M3226,"NULL")</f>
        <v>13.333333333333334</v>
      </c>
      <c r="Q3226" t="str">
        <f>LEFT(O3226,SEARCH("/",O3226,1)-1)</f>
        <v>food</v>
      </c>
      <c r="R3226" t="str">
        <f>RIGHT(O3226,LEN(O3226)-SEARCH("/",O3226,1))</f>
        <v>food trucks</v>
      </c>
      <c r="S3226" s="17">
        <f>(((K3226/60)/60)/24)+DATE(1970,1,1)</f>
        <v>41834.138495370367</v>
      </c>
      <c r="T3226" s="15">
        <f>(((J3226/60)/60)/24)+DATE(1970,1,1)</f>
        <v>41864.138495370367</v>
      </c>
      <c r="U3226" t="b">
        <f>AND(L3226,N3226)</f>
        <v>0</v>
      </c>
    </row>
    <row r="3227" spans="1:21" ht="20" customHeight="1" x14ac:dyDescent="0.35">
      <c r="A3227" s="13">
        <f>F3227/E3227</f>
        <v>3.3333333333333335E-5</v>
      </c>
      <c r="B3227">
        <v>2694</v>
      </c>
      <c r="C3227" s="3" t="s">
        <v>2694</v>
      </c>
      <c r="D3227" s="3" t="s">
        <v>6804</v>
      </c>
      <c r="E3227" s="5">
        <v>30000</v>
      </c>
      <c r="F3227" s="5">
        <v>1</v>
      </c>
      <c r="G3227" t="s">
        <v>8221</v>
      </c>
      <c r="H3227" t="s">
        <v>8224</v>
      </c>
      <c r="I3227" t="s">
        <v>8246</v>
      </c>
      <c r="J3227">
        <v>1411701739</v>
      </c>
      <c r="K3227">
        <v>1409109739</v>
      </c>
      <c r="L3227" t="b">
        <v>0</v>
      </c>
      <c r="M3227">
        <v>1</v>
      </c>
      <c r="N3227" t="b">
        <v>0</v>
      </c>
      <c r="O3227" t="s">
        <v>8284</v>
      </c>
      <c r="P3227" s="9">
        <f>IFERROR(F3227/M3227,"NULL")</f>
        <v>1</v>
      </c>
      <c r="Q3227" t="str">
        <f>LEFT(O3227,SEARCH("/",O3227,1)-1)</f>
        <v>food</v>
      </c>
      <c r="R3227" t="str">
        <f>RIGHT(O3227,LEN(O3227)-SEARCH("/",O3227,1))</f>
        <v>food trucks</v>
      </c>
      <c r="S3227" s="17">
        <f>(((K3227/60)/60)/24)+DATE(1970,1,1)</f>
        <v>41878.140497685185</v>
      </c>
      <c r="T3227" s="15">
        <f>(((J3227/60)/60)/24)+DATE(1970,1,1)</f>
        <v>41908.140497685185</v>
      </c>
      <c r="U3227" t="b">
        <f>AND(L3227,N3227)</f>
        <v>0</v>
      </c>
    </row>
    <row r="3228" spans="1:21" ht="20" customHeight="1" x14ac:dyDescent="0.35">
      <c r="A3228" s="13">
        <f>F3228/E3228</f>
        <v>4.7333333333333333E-3</v>
      </c>
      <c r="B3228">
        <v>2695</v>
      </c>
      <c r="C3228" s="3" t="s">
        <v>2695</v>
      </c>
      <c r="D3228" s="3" t="s">
        <v>6805</v>
      </c>
      <c r="E3228" s="5">
        <v>15000</v>
      </c>
      <c r="F3228" s="5">
        <v>71</v>
      </c>
      <c r="G3228" t="s">
        <v>8221</v>
      </c>
      <c r="H3228" t="s">
        <v>8224</v>
      </c>
      <c r="I3228" t="s">
        <v>8246</v>
      </c>
      <c r="J3228">
        <v>1428981718</v>
      </c>
      <c r="K3228">
        <v>1423801318</v>
      </c>
      <c r="L3228" t="b">
        <v>0</v>
      </c>
      <c r="M3228">
        <v>3</v>
      </c>
      <c r="N3228" t="b">
        <v>0</v>
      </c>
      <c r="O3228" t="s">
        <v>8284</v>
      </c>
      <c r="P3228" s="9">
        <f>IFERROR(F3228/M3228,"NULL")</f>
        <v>23.666666666666668</v>
      </c>
      <c r="Q3228" t="str">
        <f>LEFT(O3228,SEARCH("/",O3228,1)-1)</f>
        <v>food</v>
      </c>
      <c r="R3228" t="str">
        <f>RIGHT(O3228,LEN(O3228)-SEARCH("/",O3228,1))</f>
        <v>food trucks</v>
      </c>
      <c r="S3228" s="17">
        <f>(((K3228/60)/60)/24)+DATE(1970,1,1)</f>
        <v>42048.181921296295</v>
      </c>
      <c r="T3228" s="15">
        <f>(((J3228/60)/60)/24)+DATE(1970,1,1)</f>
        <v>42108.14025462963</v>
      </c>
      <c r="U3228" t="b">
        <f>AND(L3228,N3228)</f>
        <v>0</v>
      </c>
    </row>
    <row r="3229" spans="1:21" ht="20" customHeight="1" x14ac:dyDescent="0.35">
      <c r="A3229" s="13">
        <f>F3229/E3229</f>
        <v>5.6500000000000002E-2</v>
      </c>
      <c r="B3229">
        <v>2696</v>
      </c>
      <c r="C3229" s="3" t="s">
        <v>2696</v>
      </c>
      <c r="D3229" s="3" t="s">
        <v>6806</v>
      </c>
      <c r="E3229" s="5">
        <v>60000</v>
      </c>
      <c r="F3229" s="5">
        <v>3390</v>
      </c>
      <c r="G3229" t="s">
        <v>8221</v>
      </c>
      <c r="H3229" t="s">
        <v>8224</v>
      </c>
      <c r="I3229" t="s">
        <v>8246</v>
      </c>
      <c r="J3229">
        <v>1419538560</v>
      </c>
      <c r="K3229">
        <v>1416600960</v>
      </c>
      <c r="L3229" t="b">
        <v>0</v>
      </c>
      <c r="M3229">
        <v>38</v>
      </c>
      <c r="N3229" t="b">
        <v>0</v>
      </c>
      <c r="O3229" t="s">
        <v>8284</v>
      </c>
      <c r="P3229" s="9">
        <f>IFERROR(F3229/M3229,"NULL")</f>
        <v>89.21052631578948</v>
      </c>
      <c r="Q3229" t="str">
        <f>LEFT(O3229,SEARCH("/",O3229,1)-1)</f>
        <v>food</v>
      </c>
      <c r="R3229" t="str">
        <f>RIGHT(O3229,LEN(O3229)-SEARCH("/",O3229,1))</f>
        <v>food trucks</v>
      </c>
      <c r="S3229" s="17">
        <f>(((K3229/60)/60)/24)+DATE(1970,1,1)</f>
        <v>41964.844444444447</v>
      </c>
      <c r="T3229" s="15">
        <f>(((J3229/60)/60)/24)+DATE(1970,1,1)</f>
        <v>41998.844444444447</v>
      </c>
      <c r="U3229" t="b">
        <f>AND(L3229,N3229)</f>
        <v>0</v>
      </c>
    </row>
    <row r="3230" spans="1:21" ht="20" customHeight="1" x14ac:dyDescent="0.35">
      <c r="A3230" s="13">
        <f>F3230/E3230</f>
        <v>0.26352173913043481</v>
      </c>
      <c r="B3230">
        <v>2697</v>
      </c>
      <c r="C3230" s="3" t="s">
        <v>2697</v>
      </c>
      <c r="D3230" s="3" t="s">
        <v>6807</v>
      </c>
      <c r="E3230" s="5">
        <v>23000</v>
      </c>
      <c r="F3230" s="5">
        <v>6061</v>
      </c>
      <c r="G3230" t="s">
        <v>8221</v>
      </c>
      <c r="H3230" t="s">
        <v>8224</v>
      </c>
      <c r="I3230" t="s">
        <v>8246</v>
      </c>
      <c r="J3230">
        <v>1438552800</v>
      </c>
      <c r="K3230">
        <v>1435876423</v>
      </c>
      <c r="L3230" t="b">
        <v>0</v>
      </c>
      <c r="M3230">
        <v>52</v>
      </c>
      <c r="N3230" t="b">
        <v>0</v>
      </c>
      <c r="O3230" t="s">
        <v>8284</v>
      </c>
      <c r="P3230" s="9">
        <f>IFERROR(F3230/M3230,"NULL")</f>
        <v>116.55769230769231</v>
      </c>
      <c r="Q3230" t="str">
        <f>LEFT(O3230,SEARCH("/",O3230,1)-1)</f>
        <v>food</v>
      </c>
      <c r="R3230" t="str">
        <f>RIGHT(O3230,LEN(O3230)-SEARCH("/",O3230,1))</f>
        <v>food trucks</v>
      </c>
      <c r="S3230" s="17">
        <f>(((K3230/60)/60)/24)+DATE(1970,1,1)</f>
        <v>42187.940081018518</v>
      </c>
      <c r="T3230" s="15">
        <f>(((J3230/60)/60)/24)+DATE(1970,1,1)</f>
        <v>42218.916666666672</v>
      </c>
      <c r="U3230" t="b">
        <f>AND(L3230,N3230)</f>
        <v>0</v>
      </c>
    </row>
    <row r="3231" spans="1:21" ht="20" customHeight="1" x14ac:dyDescent="0.35">
      <c r="A3231" s="13">
        <f>F3231/E3231</f>
        <v>3.2512500000000002E-3</v>
      </c>
      <c r="B3231">
        <v>2698</v>
      </c>
      <c r="C3231" s="3" t="s">
        <v>2698</v>
      </c>
      <c r="D3231" s="3" t="s">
        <v>6808</v>
      </c>
      <c r="E3231" s="5">
        <v>8000</v>
      </c>
      <c r="F3231" s="5">
        <v>26.01</v>
      </c>
      <c r="G3231" t="s">
        <v>8221</v>
      </c>
      <c r="H3231" t="s">
        <v>8224</v>
      </c>
      <c r="I3231" t="s">
        <v>8246</v>
      </c>
      <c r="J3231">
        <v>1403904808</v>
      </c>
      <c r="K3231">
        <v>1401312808</v>
      </c>
      <c r="L3231" t="b">
        <v>0</v>
      </c>
      <c r="M3231">
        <v>2</v>
      </c>
      <c r="N3231" t="b">
        <v>0</v>
      </c>
      <c r="O3231" t="s">
        <v>8284</v>
      </c>
      <c r="P3231" s="9">
        <f>IFERROR(F3231/M3231,"NULL")</f>
        <v>13.005000000000001</v>
      </c>
      <c r="Q3231" t="str">
        <f>LEFT(O3231,SEARCH("/",O3231,1)-1)</f>
        <v>food</v>
      </c>
      <c r="R3231" t="str">
        <f>RIGHT(O3231,LEN(O3231)-SEARCH("/",O3231,1))</f>
        <v>food trucks</v>
      </c>
      <c r="S3231" s="17">
        <f>(((K3231/60)/60)/24)+DATE(1970,1,1)</f>
        <v>41787.898240740738</v>
      </c>
      <c r="T3231" s="15">
        <f>(((J3231/60)/60)/24)+DATE(1970,1,1)</f>
        <v>41817.898240740738</v>
      </c>
      <c r="U3231" t="b">
        <f>AND(L3231,N3231)</f>
        <v>0</v>
      </c>
    </row>
    <row r="3232" spans="1:21" ht="20" customHeight="1" x14ac:dyDescent="0.35">
      <c r="A3232" s="13">
        <f>F3232/E3232</f>
        <v>0</v>
      </c>
      <c r="B3232">
        <v>2699</v>
      </c>
      <c r="C3232" s="3" t="s">
        <v>2699</v>
      </c>
      <c r="D3232" s="3" t="s">
        <v>6809</v>
      </c>
      <c r="E3232" s="5">
        <v>2</v>
      </c>
      <c r="F3232" s="5">
        <v>0</v>
      </c>
      <c r="G3232" t="s">
        <v>8221</v>
      </c>
      <c r="H3232" t="s">
        <v>8229</v>
      </c>
      <c r="I3232" t="s">
        <v>8251</v>
      </c>
      <c r="J3232">
        <v>1407533463</v>
      </c>
      <c r="K3232">
        <v>1404941463</v>
      </c>
      <c r="L3232" t="b">
        <v>0</v>
      </c>
      <c r="M3232">
        <v>0</v>
      </c>
      <c r="N3232" t="b">
        <v>0</v>
      </c>
      <c r="O3232" t="s">
        <v>8284</v>
      </c>
      <c r="P3232" s="9" t="str">
        <f>IFERROR(F3232/M3232,"NULL")</f>
        <v>NULL</v>
      </c>
      <c r="Q3232" t="str">
        <f>LEFT(O3232,SEARCH("/",O3232,1)-1)</f>
        <v>food</v>
      </c>
      <c r="R3232" t="str">
        <f>RIGHT(O3232,LEN(O3232)-SEARCH("/",O3232,1))</f>
        <v>food trucks</v>
      </c>
      <c r="S3232" s="17">
        <f>(((K3232/60)/60)/24)+DATE(1970,1,1)</f>
        <v>41829.896562499998</v>
      </c>
      <c r="T3232" s="15">
        <f>(((J3232/60)/60)/24)+DATE(1970,1,1)</f>
        <v>41859.896562499998</v>
      </c>
      <c r="U3232" t="b">
        <f>AND(L3232,N3232)</f>
        <v>0</v>
      </c>
    </row>
    <row r="3233" spans="1:21" ht="20" customHeight="1" x14ac:dyDescent="0.35">
      <c r="A3233" s="13">
        <f>F3233/E3233</f>
        <v>7.0007000700070005E-3</v>
      </c>
      <c r="B3233">
        <v>2700</v>
      </c>
      <c r="C3233" s="3" t="s">
        <v>2700</v>
      </c>
      <c r="D3233" s="3" t="s">
        <v>6810</v>
      </c>
      <c r="E3233" s="5">
        <v>9999</v>
      </c>
      <c r="F3233" s="5">
        <v>70</v>
      </c>
      <c r="G3233" t="s">
        <v>8221</v>
      </c>
      <c r="H3233" t="s">
        <v>8224</v>
      </c>
      <c r="I3233" t="s">
        <v>8246</v>
      </c>
      <c r="J3233">
        <v>1411073972</v>
      </c>
      <c r="K3233">
        <v>1408481972</v>
      </c>
      <c r="L3233" t="b">
        <v>0</v>
      </c>
      <c r="M3233">
        <v>4</v>
      </c>
      <c r="N3233" t="b">
        <v>0</v>
      </c>
      <c r="O3233" t="s">
        <v>8284</v>
      </c>
      <c r="P3233" s="9">
        <f>IFERROR(F3233/M3233,"NULL")</f>
        <v>17.5</v>
      </c>
      <c r="Q3233" t="str">
        <f>LEFT(O3233,SEARCH("/",O3233,1)-1)</f>
        <v>food</v>
      </c>
      <c r="R3233" t="str">
        <f>RIGHT(O3233,LEN(O3233)-SEARCH("/",O3233,1))</f>
        <v>food trucks</v>
      </c>
      <c r="S3233" s="17">
        <f>(((K3233/60)/60)/24)+DATE(1970,1,1)</f>
        <v>41870.87467592593</v>
      </c>
      <c r="T3233" s="15">
        <f>(((J3233/60)/60)/24)+DATE(1970,1,1)</f>
        <v>41900.87467592593</v>
      </c>
      <c r="U3233" t="b">
        <f>AND(L3233,N3233)</f>
        <v>0</v>
      </c>
    </row>
    <row r="3234" spans="1:21" ht="20" customHeight="1" x14ac:dyDescent="0.35">
      <c r="A3234" s="13">
        <f>F3234/E3234</f>
        <v>4.3750000000000004E-3</v>
      </c>
      <c r="B3234">
        <v>2741</v>
      </c>
      <c r="C3234" s="3" t="s">
        <v>2741</v>
      </c>
      <c r="D3234" s="3" t="s">
        <v>6851</v>
      </c>
      <c r="E3234" s="5">
        <v>8000</v>
      </c>
      <c r="F3234" s="5">
        <v>35</v>
      </c>
      <c r="G3234" t="s">
        <v>8221</v>
      </c>
      <c r="H3234" t="s">
        <v>8224</v>
      </c>
      <c r="I3234" t="s">
        <v>8246</v>
      </c>
      <c r="J3234">
        <v>1413770820</v>
      </c>
      <c r="K3234">
        <v>1412005602</v>
      </c>
      <c r="L3234" t="b">
        <v>0</v>
      </c>
      <c r="M3234">
        <v>4</v>
      </c>
      <c r="N3234" t="b">
        <v>0</v>
      </c>
      <c r="O3234" t="s">
        <v>8304</v>
      </c>
      <c r="P3234" s="9">
        <f>IFERROR(F3234/M3234,"NULL")</f>
        <v>8.75</v>
      </c>
      <c r="Q3234" t="str">
        <f>LEFT(O3234,SEARCH("/",O3234,1)-1)</f>
        <v>publishing</v>
      </c>
      <c r="R3234" t="str">
        <f>RIGHT(O3234,LEN(O3234)-SEARCH("/",O3234,1))</f>
        <v>children's books</v>
      </c>
      <c r="S3234" s="17">
        <f>(((K3234/60)/60)/24)+DATE(1970,1,1)</f>
        <v>41911.657430555555</v>
      </c>
      <c r="T3234" s="15">
        <f>(((J3234/60)/60)/24)+DATE(1970,1,1)</f>
        <v>41932.088194444441</v>
      </c>
      <c r="U3234" t="b">
        <f>AND(L3234,N3234)</f>
        <v>0</v>
      </c>
    </row>
    <row r="3235" spans="1:21" ht="20" customHeight="1" x14ac:dyDescent="0.35">
      <c r="A3235" s="13">
        <f>F3235/E3235</f>
        <v>0.29239999999999999</v>
      </c>
      <c r="B3235">
        <v>2742</v>
      </c>
      <c r="C3235" s="3" t="s">
        <v>2742</v>
      </c>
      <c r="D3235" s="3" t="s">
        <v>6852</v>
      </c>
      <c r="E3235" s="5">
        <v>2500</v>
      </c>
      <c r="F3235" s="5">
        <v>731</v>
      </c>
      <c r="G3235" t="s">
        <v>8221</v>
      </c>
      <c r="H3235" t="s">
        <v>8224</v>
      </c>
      <c r="I3235" t="s">
        <v>8246</v>
      </c>
      <c r="J3235">
        <v>1337102187</v>
      </c>
      <c r="K3235">
        <v>1335892587</v>
      </c>
      <c r="L3235" t="b">
        <v>0</v>
      </c>
      <c r="M3235">
        <v>18</v>
      </c>
      <c r="N3235" t="b">
        <v>0</v>
      </c>
      <c r="O3235" t="s">
        <v>8304</v>
      </c>
      <c r="P3235" s="9">
        <f>IFERROR(F3235/M3235,"NULL")</f>
        <v>40.611111111111114</v>
      </c>
      <c r="Q3235" t="str">
        <f>LEFT(O3235,SEARCH("/",O3235,1)-1)</f>
        <v>publishing</v>
      </c>
      <c r="R3235" t="str">
        <f>RIGHT(O3235,LEN(O3235)-SEARCH("/",O3235,1))</f>
        <v>children's books</v>
      </c>
      <c r="S3235" s="17">
        <f>(((K3235/60)/60)/24)+DATE(1970,1,1)</f>
        <v>41030.719756944447</v>
      </c>
      <c r="T3235" s="15">
        <f>(((J3235/60)/60)/24)+DATE(1970,1,1)</f>
        <v>41044.719756944447</v>
      </c>
      <c r="U3235" t="b">
        <f>AND(L3235,N3235)</f>
        <v>0</v>
      </c>
    </row>
    <row r="3236" spans="1:21" ht="20" customHeight="1" x14ac:dyDescent="0.35">
      <c r="A3236" s="13">
        <f>F3236/E3236</f>
        <v>0</v>
      </c>
      <c r="B3236">
        <v>2743</v>
      </c>
      <c r="C3236" s="3" t="s">
        <v>2743</v>
      </c>
      <c r="D3236" s="3" t="s">
        <v>6853</v>
      </c>
      <c r="E3236" s="5">
        <v>5999</v>
      </c>
      <c r="F3236" s="5">
        <v>0</v>
      </c>
      <c r="G3236" t="s">
        <v>8221</v>
      </c>
      <c r="H3236" t="s">
        <v>8224</v>
      </c>
      <c r="I3236" t="s">
        <v>8246</v>
      </c>
      <c r="J3236">
        <v>1476863607</v>
      </c>
      <c r="K3236">
        <v>1474271607</v>
      </c>
      <c r="L3236" t="b">
        <v>0</v>
      </c>
      <c r="M3236">
        <v>0</v>
      </c>
      <c r="N3236" t="b">
        <v>0</v>
      </c>
      <c r="O3236" t="s">
        <v>8304</v>
      </c>
      <c r="P3236" s="9" t="str">
        <f>IFERROR(F3236/M3236,"NULL")</f>
        <v>NULL</v>
      </c>
      <c r="Q3236" t="str">
        <f>LEFT(O3236,SEARCH("/",O3236,1)-1)</f>
        <v>publishing</v>
      </c>
      <c r="R3236" t="str">
        <f>RIGHT(O3236,LEN(O3236)-SEARCH("/",O3236,1))</f>
        <v>children's books</v>
      </c>
      <c r="S3236" s="17">
        <f>(((K3236/60)/60)/24)+DATE(1970,1,1)</f>
        <v>42632.328784722224</v>
      </c>
      <c r="T3236" s="15">
        <f>(((J3236/60)/60)/24)+DATE(1970,1,1)</f>
        <v>42662.328784722224</v>
      </c>
      <c r="U3236" t="b">
        <f>AND(L3236,N3236)</f>
        <v>0</v>
      </c>
    </row>
    <row r="3237" spans="1:21" ht="20" customHeight="1" x14ac:dyDescent="0.35">
      <c r="A3237" s="13">
        <f>F3237/E3237</f>
        <v>5.2187499999999998E-2</v>
      </c>
      <c r="B3237">
        <v>2744</v>
      </c>
      <c r="C3237" s="3" t="s">
        <v>2744</v>
      </c>
      <c r="D3237" s="3" t="s">
        <v>6854</v>
      </c>
      <c r="E3237" s="5">
        <v>16000</v>
      </c>
      <c r="F3237" s="5">
        <v>835</v>
      </c>
      <c r="G3237" t="s">
        <v>8221</v>
      </c>
      <c r="H3237" t="s">
        <v>8224</v>
      </c>
      <c r="I3237" t="s">
        <v>8246</v>
      </c>
      <c r="J3237">
        <v>1330478998</v>
      </c>
      <c r="K3237">
        <v>1327886998</v>
      </c>
      <c r="L3237" t="b">
        <v>0</v>
      </c>
      <c r="M3237">
        <v>22</v>
      </c>
      <c r="N3237" t="b">
        <v>0</v>
      </c>
      <c r="O3237" t="s">
        <v>8304</v>
      </c>
      <c r="P3237" s="9">
        <f>IFERROR(F3237/M3237,"NULL")</f>
        <v>37.954545454545453</v>
      </c>
      <c r="Q3237" t="str">
        <f>LEFT(O3237,SEARCH("/",O3237,1)-1)</f>
        <v>publishing</v>
      </c>
      <c r="R3237" t="str">
        <f>RIGHT(O3237,LEN(O3237)-SEARCH("/",O3237,1))</f>
        <v>children's books</v>
      </c>
      <c r="S3237" s="17">
        <f>(((K3237/60)/60)/24)+DATE(1970,1,1)</f>
        <v>40938.062476851854</v>
      </c>
      <c r="T3237" s="15">
        <f>(((J3237/60)/60)/24)+DATE(1970,1,1)</f>
        <v>40968.062476851854</v>
      </c>
      <c r="U3237" t="b">
        <f>AND(L3237,N3237)</f>
        <v>0</v>
      </c>
    </row>
    <row r="3238" spans="1:21" ht="20" customHeight="1" x14ac:dyDescent="0.35">
      <c r="A3238" s="13">
        <f>F3238/E3238</f>
        <v>0.21887499999999999</v>
      </c>
      <c r="B3238">
        <v>2745</v>
      </c>
      <c r="C3238" s="3" t="s">
        <v>2745</v>
      </c>
      <c r="D3238" s="3" t="s">
        <v>6855</v>
      </c>
      <c r="E3238" s="5">
        <v>8000</v>
      </c>
      <c r="F3238" s="5">
        <v>1751</v>
      </c>
      <c r="G3238" t="s">
        <v>8221</v>
      </c>
      <c r="H3238" t="s">
        <v>8224</v>
      </c>
      <c r="I3238" t="s">
        <v>8246</v>
      </c>
      <c r="J3238">
        <v>1342309368</v>
      </c>
      <c r="K3238">
        <v>1337125368</v>
      </c>
      <c r="L3238" t="b">
        <v>0</v>
      </c>
      <c r="M3238">
        <v>49</v>
      </c>
      <c r="N3238" t="b">
        <v>0</v>
      </c>
      <c r="O3238" t="s">
        <v>8304</v>
      </c>
      <c r="P3238" s="9">
        <f>IFERROR(F3238/M3238,"NULL")</f>
        <v>35.734693877551024</v>
      </c>
      <c r="Q3238" t="str">
        <f>LEFT(O3238,SEARCH("/",O3238,1)-1)</f>
        <v>publishing</v>
      </c>
      <c r="R3238" t="str">
        <f>RIGHT(O3238,LEN(O3238)-SEARCH("/",O3238,1))</f>
        <v>children's books</v>
      </c>
      <c r="S3238" s="17">
        <f>(((K3238/60)/60)/24)+DATE(1970,1,1)</f>
        <v>41044.988055555557</v>
      </c>
      <c r="T3238" s="15">
        <f>(((J3238/60)/60)/24)+DATE(1970,1,1)</f>
        <v>41104.988055555557</v>
      </c>
      <c r="U3238" t="b">
        <f>AND(L3238,N3238)</f>
        <v>0</v>
      </c>
    </row>
    <row r="3239" spans="1:21" ht="20" customHeight="1" x14ac:dyDescent="0.35">
      <c r="A3239" s="13">
        <f>F3239/E3239</f>
        <v>0.26700000000000002</v>
      </c>
      <c r="B3239">
        <v>2746</v>
      </c>
      <c r="C3239" s="3" t="s">
        <v>2746</v>
      </c>
      <c r="D3239" s="3" t="s">
        <v>6856</v>
      </c>
      <c r="E3239" s="5">
        <v>3000</v>
      </c>
      <c r="F3239" s="5">
        <v>801</v>
      </c>
      <c r="G3239" t="s">
        <v>8221</v>
      </c>
      <c r="H3239" t="s">
        <v>8224</v>
      </c>
      <c r="I3239" t="s">
        <v>8246</v>
      </c>
      <c r="J3239">
        <v>1409337911</v>
      </c>
      <c r="K3239">
        <v>1406745911</v>
      </c>
      <c r="L3239" t="b">
        <v>0</v>
      </c>
      <c r="M3239">
        <v>19</v>
      </c>
      <c r="N3239" t="b">
        <v>0</v>
      </c>
      <c r="O3239" t="s">
        <v>8304</v>
      </c>
      <c r="P3239" s="9">
        <f>IFERROR(F3239/M3239,"NULL")</f>
        <v>42.157894736842103</v>
      </c>
      <c r="Q3239" t="str">
        <f>LEFT(O3239,SEARCH("/",O3239,1)-1)</f>
        <v>publishing</v>
      </c>
      <c r="R3239" t="str">
        <f>RIGHT(O3239,LEN(O3239)-SEARCH("/",O3239,1))</f>
        <v>children's books</v>
      </c>
      <c r="S3239" s="17">
        <f>(((K3239/60)/60)/24)+DATE(1970,1,1)</f>
        <v>41850.781377314815</v>
      </c>
      <c r="T3239" s="15">
        <f>(((J3239/60)/60)/24)+DATE(1970,1,1)</f>
        <v>41880.781377314815</v>
      </c>
      <c r="U3239" t="b">
        <f>AND(L3239,N3239)</f>
        <v>0</v>
      </c>
    </row>
    <row r="3240" spans="1:21" ht="20" customHeight="1" x14ac:dyDescent="0.35">
      <c r="A3240" s="13">
        <f>F3240/E3240</f>
        <v>0.28000000000000003</v>
      </c>
      <c r="B3240">
        <v>2747</v>
      </c>
      <c r="C3240" s="3" t="s">
        <v>2747</v>
      </c>
      <c r="D3240" s="3" t="s">
        <v>6857</v>
      </c>
      <c r="E3240" s="5">
        <v>500</v>
      </c>
      <c r="F3240" s="5">
        <v>140</v>
      </c>
      <c r="G3240" t="s">
        <v>8221</v>
      </c>
      <c r="H3240" t="s">
        <v>8224</v>
      </c>
      <c r="I3240" t="s">
        <v>8246</v>
      </c>
      <c r="J3240">
        <v>1339816200</v>
      </c>
      <c r="K3240">
        <v>1337095997</v>
      </c>
      <c r="L3240" t="b">
        <v>0</v>
      </c>
      <c r="M3240">
        <v>4</v>
      </c>
      <c r="N3240" t="b">
        <v>0</v>
      </c>
      <c r="O3240" t="s">
        <v>8304</v>
      </c>
      <c r="P3240" s="9">
        <f>IFERROR(F3240/M3240,"NULL")</f>
        <v>35</v>
      </c>
      <c r="Q3240" t="str">
        <f>LEFT(O3240,SEARCH("/",O3240,1)-1)</f>
        <v>publishing</v>
      </c>
      <c r="R3240" t="str">
        <f>RIGHT(O3240,LEN(O3240)-SEARCH("/",O3240,1))</f>
        <v>children's books</v>
      </c>
      <c r="S3240" s="17">
        <f>(((K3240/60)/60)/24)+DATE(1970,1,1)</f>
        <v>41044.64811342593</v>
      </c>
      <c r="T3240" s="15">
        <f>(((J3240/60)/60)/24)+DATE(1970,1,1)</f>
        <v>41076.131944444445</v>
      </c>
      <c r="U3240" t="b">
        <f>AND(L3240,N3240)</f>
        <v>0</v>
      </c>
    </row>
    <row r="3241" spans="1:21" ht="20" customHeight="1" x14ac:dyDescent="0.35">
      <c r="A3241" s="13">
        <f>F3241/E3241</f>
        <v>1.06E-2</v>
      </c>
      <c r="B3241">
        <v>2748</v>
      </c>
      <c r="C3241" s="3" t="s">
        <v>2748</v>
      </c>
      <c r="D3241" s="3" t="s">
        <v>6858</v>
      </c>
      <c r="E3241" s="5">
        <v>5000</v>
      </c>
      <c r="F3241" s="5">
        <v>53</v>
      </c>
      <c r="G3241" t="s">
        <v>8221</v>
      </c>
      <c r="H3241" t="s">
        <v>8224</v>
      </c>
      <c r="I3241" t="s">
        <v>8246</v>
      </c>
      <c r="J3241">
        <v>1472835802</v>
      </c>
      <c r="K3241">
        <v>1470243802</v>
      </c>
      <c r="L3241" t="b">
        <v>0</v>
      </c>
      <c r="M3241">
        <v>4</v>
      </c>
      <c r="N3241" t="b">
        <v>0</v>
      </c>
      <c r="O3241" t="s">
        <v>8304</v>
      </c>
      <c r="P3241" s="9">
        <f>IFERROR(F3241/M3241,"NULL")</f>
        <v>13.25</v>
      </c>
      <c r="Q3241" t="str">
        <f>LEFT(O3241,SEARCH("/",O3241,1)-1)</f>
        <v>publishing</v>
      </c>
      <c r="R3241" t="str">
        <f>RIGHT(O3241,LEN(O3241)-SEARCH("/",O3241,1))</f>
        <v>children's books</v>
      </c>
      <c r="S3241" s="17">
        <f>(((K3241/60)/60)/24)+DATE(1970,1,1)</f>
        <v>42585.7106712963</v>
      </c>
      <c r="T3241" s="15">
        <f>(((J3241/60)/60)/24)+DATE(1970,1,1)</f>
        <v>42615.7106712963</v>
      </c>
      <c r="U3241" t="b">
        <f>AND(L3241,N3241)</f>
        <v>0</v>
      </c>
    </row>
    <row r="3242" spans="1:21" ht="20" customHeight="1" x14ac:dyDescent="0.35">
      <c r="A3242" s="13">
        <f>F3242/E3242</f>
        <v>1.0999999999999999E-2</v>
      </c>
      <c r="B3242">
        <v>2749</v>
      </c>
      <c r="C3242" s="3" t="s">
        <v>2749</v>
      </c>
      <c r="D3242" s="3" t="s">
        <v>6859</v>
      </c>
      <c r="E3242" s="5">
        <v>10000</v>
      </c>
      <c r="F3242" s="5">
        <v>110</v>
      </c>
      <c r="G3242" t="s">
        <v>8221</v>
      </c>
      <c r="H3242" t="s">
        <v>8224</v>
      </c>
      <c r="I3242" t="s">
        <v>8246</v>
      </c>
      <c r="J3242">
        <v>1428171037</v>
      </c>
      <c r="K3242">
        <v>1425582637</v>
      </c>
      <c r="L3242" t="b">
        <v>0</v>
      </c>
      <c r="M3242">
        <v>2</v>
      </c>
      <c r="N3242" t="b">
        <v>0</v>
      </c>
      <c r="O3242" t="s">
        <v>8304</v>
      </c>
      <c r="P3242" s="9">
        <f>IFERROR(F3242/M3242,"NULL")</f>
        <v>55</v>
      </c>
      <c r="Q3242" t="str">
        <f>LEFT(O3242,SEARCH("/",O3242,1)-1)</f>
        <v>publishing</v>
      </c>
      <c r="R3242" t="str">
        <f>RIGHT(O3242,LEN(O3242)-SEARCH("/",O3242,1))</f>
        <v>children's books</v>
      </c>
      <c r="S3242" s="17">
        <f>(((K3242/60)/60)/24)+DATE(1970,1,1)</f>
        <v>42068.799039351856</v>
      </c>
      <c r="T3242" s="15">
        <f>(((J3242/60)/60)/24)+DATE(1970,1,1)</f>
        <v>42098.757372685184</v>
      </c>
      <c r="U3242" t="b">
        <f>AND(L3242,N3242)</f>
        <v>0</v>
      </c>
    </row>
    <row r="3243" spans="1:21" ht="20" customHeight="1" x14ac:dyDescent="0.35">
      <c r="A3243" s="13">
        <f>F3243/E3243</f>
        <v>0</v>
      </c>
      <c r="B3243">
        <v>2750</v>
      </c>
      <c r="C3243" s="3" t="s">
        <v>2750</v>
      </c>
      <c r="D3243" s="3" t="s">
        <v>6860</v>
      </c>
      <c r="E3243" s="5">
        <v>1999</v>
      </c>
      <c r="F3243" s="5">
        <v>0</v>
      </c>
      <c r="G3243" t="s">
        <v>8221</v>
      </c>
      <c r="H3243" t="s">
        <v>8224</v>
      </c>
      <c r="I3243" t="s">
        <v>8246</v>
      </c>
      <c r="J3243">
        <v>1341086400</v>
      </c>
      <c r="K3243">
        <v>1340055345</v>
      </c>
      <c r="L3243" t="b">
        <v>0</v>
      </c>
      <c r="M3243">
        <v>0</v>
      </c>
      <c r="N3243" t="b">
        <v>0</v>
      </c>
      <c r="O3243" t="s">
        <v>8304</v>
      </c>
      <c r="P3243" s="9" t="str">
        <f>IFERROR(F3243/M3243,"NULL")</f>
        <v>NULL</v>
      </c>
      <c r="Q3243" t="str">
        <f>LEFT(O3243,SEARCH("/",O3243,1)-1)</f>
        <v>publishing</v>
      </c>
      <c r="R3243" t="str">
        <f>RIGHT(O3243,LEN(O3243)-SEARCH("/",O3243,1))</f>
        <v>children's books</v>
      </c>
      <c r="S3243" s="17">
        <f>(((K3243/60)/60)/24)+DATE(1970,1,1)</f>
        <v>41078.899826388886</v>
      </c>
      <c r="T3243" s="15">
        <f>(((J3243/60)/60)/24)+DATE(1970,1,1)</f>
        <v>41090.833333333336</v>
      </c>
      <c r="U3243" t="b">
        <f>AND(L3243,N3243)</f>
        <v>0</v>
      </c>
    </row>
    <row r="3244" spans="1:21" ht="20" customHeight="1" x14ac:dyDescent="0.35">
      <c r="A3244" s="13">
        <f>F3244/E3244</f>
        <v>0</v>
      </c>
      <c r="B3244">
        <v>2751</v>
      </c>
      <c r="C3244" s="3" t="s">
        <v>2751</v>
      </c>
      <c r="D3244" s="3" t="s">
        <v>6861</v>
      </c>
      <c r="E3244" s="5">
        <v>3274</v>
      </c>
      <c r="F3244" s="5">
        <v>0</v>
      </c>
      <c r="G3244" t="s">
        <v>8221</v>
      </c>
      <c r="H3244" t="s">
        <v>8224</v>
      </c>
      <c r="I3244" t="s">
        <v>8246</v>
      </c>
      <c r="J3244">
        <v>1403039842</v>
      </c>
      <c r="K3244">
        <v>1397855842</v>
      </c>
      <c r="L3244" t="b">
        <v>0</v>
      </c>
      <c r="M3244">
        <v>0</v>
      </c>
      <c r="N3244" t="b">
        <v>0</v>
      </c>
      <c r="O3244" t="s">
        <v>8304</v>
      </c>
      <c r="P3244" s="9" t="str">
        <f>IFERROR(F3244/M3244,"NULL")</f>
        <v>NULL</v>
      </c>
      <c r="Q3244" t="str">
        <f>LEFT(O3244,SEARCH("/",O3244,1)-1)</f>
        <v>publishing</v>
      </c>
      <c r="R3244" t="str">
        <f>RIGHT(O3244,LEN(O3244)-SEARCH("/",O3244,1))</f>
        <v>children's books</v>
      </c>
      <c r="S3244" s="17">
        <f>(((K3244/60)/60)/24)+DATE(1970,1,1)</f>
        <v>41747.887060185189</v>
      </c>
      <c r="T3244" s="15">
        <f>(((J3244/60)/60)/24)+DATE(1970,1,1)</f>
        <v>41807.887060185189</v>
      </c>
      <c r="U3244" t="b">
        <f>AND(L3244,N3244)</f>
        <v>0</v>
      </c>
    </row>
    <row r="3245" spans="1:21" ht="20" customHeight="1" x14ac:dyDescent="0.35">
      <c r="A3245" s="13">
        <f>F3245/E3245</f>
        <v>0.11458333333333333</v>
      </c>
      <c r="B3245">
        <v>2752</v>
      </c>
      <c r="C3245" s="3" t="s">
        <v>2752</v>
      </c>
      <c r="D3245" s="3" t="s">
        <v>6862</v>
      </c>
      <c r="E3245" s="5">
        <v>4800</v>
      </c>
      <c r="F3245" s="5">
        <v>550</v>
      </c>
      <c r="G3245" t="s">
        <v>8221</v>
      </c>
      <c r="H3245" t="s">
        <v>8224</v>
      </c>
      <c r="I3245" t="s">
        <v>8246</v>
      </c>
      <c r="J3245">
        <v>1324232504</v>
      </c>
      <c r="K3245">
        <v>1320776504</v>
      </c>
      <c r="L3245" t="b">
        <v>0</v>
      </c>
      <c r="M3245">
        <v>14</v>
      </c>
      <c r="N3245" t="b">
        <v>0</v>
      </c>
      <c r="O3245" t="s">
        <v>8304</v>
      </c>
      <c r="P3245" s="9">
        <f>IFERROR(F3245/M3245,"NULL")</f>
        <v>39.285714285714285</v>
      </c>
      <c r="Q3245" t="str">
        <f>LEFT(O3245,SEARCH("/",O3245,1)-1)</f>
        <v>publishing</v>
      </c>
      <c r="R3245" t="str">
        <f>RIGHT(O3245,LEN(O3245)-SEARCH("/",O3245,1))</f>
        <v>children's books</v>
      </c>
      <c r="S3245" s="17">
        <f>(((K3245/60)/60)/24)+DATE(1970,1,1)</f>
        <v>40855.765092592592</v>
      </c>
      <c r="T3245" s="15">
        <f>(((J3245/60)/60)/24)+DATE(1970,1,1)</f>
        <v>40895.765092592592</v>
      </c>
      <c r="U3245" t="b">
        <f>AND(L3245,N3245)</f>
        <v>0</v>
      </c>
    </row>
    <row r="3246" spans="1:21" ht="20" customHeight="1" x14ac:dyDescent="0.35">
      <c r="A3246" s="13">
        <f>F3246/E3246</f>
        <v>0.19</v>
      </c>
      <c r="B3246">
        <v>2753</v>
      </c>
      <c r="C3246" s="3" t="s">
        <v>2753</v>
      </c>
      <c r="D3246" s="3" t="s">
        <v>6863</v>
      </c>
      <c r="E3246" s="5">
        <v>2000</v>
      </c>
      <c r="F3246" s="5">
        <v>380</v>
      </c>
      <c r="G3246" t="s">
        <v>8221</v>
      </c>
      <c r="H3246" t="s">
        <v>8224</v>
      </c>
      <c r="I3246" t="s">
        <v>8246</v>
      </c>
      <c r="J3246">
        <v>1346017023</v>
      </c>
      <c r="K3246">
        <v>1343425023</v>
      </c>
      <c r="L3246" t="b">
        <v>0</v>
      </c>
      <c r="M3246">
        <v>8</v>
      </c>
      <c r="N3246" t="b">
        <v>0</v>
      </c>
      <c r="O3246" t="s">
        <v>8304</v>
      </c>
      <c r="P3246" s="9">
        <f>IFERROR(F3246/M3246,"NULL")</f>
        <v>47.5</v>
      </c>
      <c r="Q3246" t="str">
        <f>LEFT(O3246,SEARCH("/",O3246,1)-1)</f>
        <v>publishing</v>
      </c>
      <c r="R3246" t="str">
        <f>RIGHT(O3246,LEN(O3246)-SEARCH("/",O3246,1))</f>
        <v>children's books</v>
      </c>
      <c r="S3246" s="17">
        <f>(((K3246/60)/60)/24)+DATE(1970,1,1)</f>
        <v>41117.900729166664</v>
      </c>
      <c r="T3246" s="15">
        <f>(((J3246/60)/60)/24)+DATE(1970,1,1)</f>
        <v>41147.900729166664</v>
      </c>
      <c r="U3246" t="b">
        <f>AND(L3246,N3246)</f>
        <v>0</v>
      </c>
    </row>
    <row r="3247" spans="1:21" ht="20" customHeight="1" x14ac:dyDescent="0.35">
      <c r="A3247" s="13">
        <f>F3247/E3247</f>
        <v>0</v>
      </c>
      <c r="B3247">
        <v>2754</v>
      </c>
      <c r="C3247" s="3" t="s">
        <v>2754</v>
      </c>
      <c r="D3247" s="3" t="s">
        <v>6864</v>
      </c>
      <c r="E3247" s="5">
        <v>10000</v>
      </c>
      <c r="F3247" s="5">
        <v>0</v>
      </c>
      <c r="G3247" t="s">
        <v>8221</v>
      </c>
      <c r="H3247" t="s">
        <v>8224</v>
      </c>
      <c r="I3247" t="s">
        <v>8246</v>
      </c>
      <c r="J3247">
        <v>1410448551</v>
      </c>
      <c r="K3247">
        <v>1407856551</v>
      </c>
      <c r="L3247" t="b">
        <v>0</v>
      </c>
      <c r="M3247">
        <v>0</v>
      </c>
      <c r="N3247" t="b">
        <v>0</v>
      </c>
      <c r="O3247" t="s">
        <v>8304</v>
      </c>
      <c r="P3247" s="9" t="str">
        <f>IFERROR(F3247/M3247,"NULL")</f>
        <v>NULL</v>
      </c>
      <c r="Q3247" t="str">
        <f>LEFT(O3247,SEARCH("/",O3247,1)-1)</f>
        <v>publishing</v>
      </c>
      <c r="R3247" t="str">
        <f>RIGHT(O3247,LEN(O3247)-SEARCH("/",O3247,1))</f>
        <v>children's books</v>
      </c>
      <c r="S3247" s="17">
        <f>(((K3247/60)/60)/24)+DATE(1970,1,1)</f>
        <v>41863.636006944449</v>
      </c>
      <c r="T3247" s="15">
        <f>(((J3247/60)/60)/24)+DATE(1970,1,1)</f>
        <v>41893.636006944449</v>
      </c>
      <c r="U3247" t="b">
        <f>AND(L3247,N3247)</f>
        <v>0</v>
      </c>
    </row>
    <row r="3248" spans="1:21" ht="20" customHeight="1" x14ac:dyDescent="0.35">
      <c r="A3248" s="13">
        <f>F3248/E3248</f>
        <v>0.52</v>
      </c>
      <c r="B3248">
        <v>2755</v>
      </c>
      <c r="C3248" s="3" t="s">
        <v>2755</v>
      </c>
      <c r="D3248" s="3" t="s">
        <v>6865</v>
      </c>
      <c r="E3248" s="5">
        <v>500</v>
      </c>
      <c r="F3248" s="5">
        <v>260</v>
      </c>
      <c r="G3248" t="s">
        <v>8221</v>
      </c>
      <c r="H3248" t="s">
        <v>8241</v>
      </c>
      <c r="I3248" t="s">
        <v>8249</v>
      </c>
      <c r="J3248">
        <v>1428519527</v>
      </c>
      <c r="K3248">
        <v>1425927527</v>
      </c>
      <c r="L3248" t="b">
        <v>0</v>
      </c>
      <c r="M3248">
        <v>15</v>
      </c>
      <c r="N3248" t="b">
        <v>0</v>
      </c>
      <c r="O3248" t="s">
        <v>8304</v>
      </c>
      <c r="P3248" s="9">
        <f>IFERROR(F3248/M3248,"NULL")</f>
        <v>17.333333333333332</v>
      </c>
      <c r="Q3248" t="str">
        <f>LEFT(O3248,SEARCH("/",O3248,1)-1)</f>
        <v>publishing</v>
      </c>
      <c r="R3248" t="str">
        <f>RIGHT(O3248,LEN(O3248)-SEARCH("/",O3248,1))</f>
        <v>children's books</v>
      </c>
      <c r="S3248" s="17">
        <f>(((K3248/60)/60)/24)+DATE(1970,1,1)</f>
        <v>42072.790821759263</v>
      </c>
      <c r="T3248" s="15">
        <f>(((J3248/60)/60)/24)+DATE(1970,1,1)</f>
        <v>42102.790821759263</v>
      </c>
      <c r="U3248" t="b">
        <f>AND(L3248,N3248)</f>
        <v>0</v>
      </c>
    </row>
    <row r="3249" spans="1:21" ht="20" customHeight="1" x14ac:dyDescent="0.35">
      <c r="A3249" s="13">
        <f>F3249/E3249</f>
        <v>0.1048</v>
      </c>
      <c r="B3249">
        <v>2756</v>
      </c>
      <c r="C3249" s="3" t="s">
        <v>2756</v>
      </c>
      <c r="D3249" s="3" t="s">
        <v>6866</v>
      </c>
      <c r="E3249" s="5">
        <v>10000</v>
      </c>
      <c r="F3249" s="5">
        <v>1048</v>
      </c>
      <c r="G3249" t="s">
        <v>8221</v>
      </c>
      <c r="H3249" t="s">
        <v>8224</v>
      </c>
      <c r="I3249" t="s">
        <v>8246</v>
      </c>
      <c r="J3249">
        <v>1389476201</v>
      </c>
      <c r="K3249">
        <v>1386884201</v>
      </c>
      <c r="L3249" t="b">
        <v>0</v>
      </c>
      <c r="M3249">
        <v>33</v>
      </c>
      <c r="N3249" t="b">
        <v>0</v>
      </c>
      <c r="O3249" t="s">
        <v>8304</v>
      </c>
      <c r="P3249" s="9">
        <f>IFERROR(F3249/M3249,"NULL")</f>
        <v>31.757575757575758</v>
      </c>
      <c r="Q3249" t="str">
        <f>LEFT(O3249,SEARCH("/",O3249,1)-1)</f>
        <v>publishing</v>
      </c>
      <c r="R3249" t="str">
        <f>RIGHT(O3249,LEN(O3249)-SEARCH("/",O3249,1))</f>
        <v>children's books</v>
      </c>
      <c r="S3249" s="17">
        <f>(((K3249/60)/60)/24)+DATE(1970,1,1)</f>
        <v>41620.90047453704</v>
      </c>
      <c r="T3249" s="15">
        <f>(((J3249/60)/60)/24)+DATE(1970,1,1)</f>
        <v>41650.90047453704</v>
      </c>
      <c r="U3249" t="b">
        <f>AND(L3249,N3249)</f>
        <v>0</v>
      </c>
    </row>
    <row r="3250" spans="1:21" ht="20" customHeight="1" x14ac:dyDescent="0.35">
      <c r="A3250" s="13">
        <f>F3250/E3250</f>
        <v>6.6666666666666671E-3</v>
      </c>
      <c r="B3250">
        <v>2757</v>
      </c>
      <c r="C3250" s="3" t="s">
        <v>2757</v>
      </c>
      <c r="D3250" s="3" t="s">
        <v>6867</v>
      </c>
      <c r="E3250" s="5">
        <v>1500</v>
      </c>
      <c r="F3250" s="5">
        <v>10</v>
      </c>
      <c r="G3250" t="s">
        <v>8221</v>
      </c>
      <c r="H3250" t="s">
        <v>8224</v>
      </c>
      <c r="I3250" t="s">
        <v>8246</v>
      </c>
      <c r="J3250">
        <v>1470498332</v>
      </c>
      <c r="K3250">
        <v>1469202332</v>
      </c>
      <c r="L3250" t="b">
        <v>0</v>
      </c>
      <c r="M3250">
        <v>2</v>
      </c>
      <c r="N3250" t="b">
        <v>0</v>
      </c>
      <c r="O3250" t="s">
        <v>8304</v>
      </c>
      <c r="P3250" s="9">
        <f>IFERROR(F3250/M3250,"NULL")</f>
        <v>5</v>
      </c>
      <c r="Q3250" t="str">
        <f>LEFT(O3250,SEARCH("/",O3250,1)-1)</f>
        <v>publishing</v>
      </c>
      <c r="R3250" t="str">
        <f>RIGHT(O3250,LEN(O3250)-SEARCH("/",O3250,1))</f>
        <v>children's books</v>
      </c>
      <c r="S3250" s="17">
        <f>(((K3250/60)/60)/24)+DATE(1970,1,1)</f>
        <v>42573.65662037037</v>
      </c>
      <c r="T3250" s="15">
        <f>(((J3250/60)/60)/24)+DATE(1970,1,1)</f>
        <v>42588.65662037037</v>
      </c>
      <c r="U3250" t="b">
        <f>AND(L3250,N3250)</f>
        <v>0</v>
      </c>
    </row>
    <row r="3251" spans="1:21" ht="20" customHeight="1" x14ac:dyDescent="0.35">
      <c r="A3251" s="13">
        <f>F3251/E3251</f>
        <v>0.11700000000000001</v>
      </c>
      <c r="B3251">
        <v>2758</v>
      </c>
      <c r="C3251" s="3" t="s">
        <v>2758</v>
      </c>
      <c r="D3251" s="3" t="s">
        <v>6868</v>
      </c>
      <c r="E3251" s="5">
        <v>2000</v>
      </c>
      <c r="F3251" s="5">
        <v>234</v>
      </c>
      <c r="G3251" t="s">
        <v>8221</v>
      </c>
      <c r="H3251" t="s">
        <v>8226</v>
      </c>
      <c r="I3251" t="s">
        <v>8248</v>
      </c>
      <c r="J3251">
        <v>1476095783</v>
      </c>
      <c r="K3251">
        <v>1474886183</v>
      </c>
      <c r="L3251" t="b">
        <v>0</v>
      </c>
      <c r="M3251">
        <v>6</v>
      </c>
      <c r="N3251" t="b">
        <v>0</v>
      </c>
      <c r="O3251" t="s">
        <v>8304</v>
      </c>
      <c r="P3251" s="9">
        <f>IFERROR(F3251/M3251,"NULL")</f>
        <v>39</v>
      </c>
      <c r="Q3251" t="str">
        <f>LEFT(O3251,SEARCH("/",O3251,1)-1)</f>
        <v>publishing</v>
      </c>
      <c r="R3251" t="str">
        <f>RIGHT(O3251,LEN(O3251)-SEARCH("/",O3251,1))</f>
        <v>children's books</v>
      </c>
      <c r="S3251" s="17">
        <f>(((K3251/60)/60)/24)+DATE(1970,1,1)</f>
        <v>42639.441932870366</v>
      </c>
      <c r="T3251" s="15">
        <f>(((J3251/60)/60)/24)+DATE(1970,1,1)</f>
        <v>42653.441932870366</v>
      </c>
      <c r="U3251" t="b">
        <f>AND(L3251,N3251)</f>
        <v>0</v>
      </c>
    </row>
    <row r="3252" spans="1:21" ht="20" customHeight="1" x14ac:dyDescent="0.35">
      <c r="A3252" s="13">
        <f>F3252/E3252</f>
        <v>0.105</v>
      </c>
      <c r="B3252">
        <v>2759</v>
      </c>
      <c r="C3252" s="3" t="s">
        <v>2759</v>
      </c>
      <c r="D3252" s="3" t="s">
        <v>6869</v>
      </c>
      <c r="E3252" s="5">
        <v>1000</v>
      </c>
      <c r="F3252" s="5">
        <v>105</v>
      </c>
      <c r="G3252" t="s">
        <v>8221</v>
      </c>
      <c r="H3252" t="s">
        <v>8226</v>
      </c>
      <c r="I3252" t="s">
        <v>8248</v>
      </c>
      <c r="J3252">
        <v>1468658866</v>
      </c>
      <c r="K3252">
        <v>1464943666</v>
      </c>
      <c r="L3252" t="b">
        <v>0</v>
      </c>
      <c r="M3252">
        <v>2</v>
      </c>
      <c r="N3252" t="b">
        <v>0</v>
      </c>
      <c r="O3252" t="s">
        <v>8304</v>
      </c>
      <c r="P3252" s="9">
        <f>IFERROR(F3252/M3252,"NULL")</f>
        <v>52.5</v>
      </c>
      <c r="Q3252" t="str">
        <f>LEFT(O3252,SEARCH("/",O3252,1)-1)</f>
        <v>publishing</v>
      </c>
      <c r="R3252" t="str">
        <f>RIGHT(O3252,LEN(O3252)-SEARCH("/",O3252,1))</f>
        <v>children's books</v>
      </c>
      <c r="S3252" s="17">
        <f>(((K3252/60)/60)/24)+DATE(1970,1,1)</f>
        <v>42524.36650462963</v>
      </c>
      <c r="T3252" s="15">
        <f>(((J3252/60)/60)/24)+DATE(1970,1,1)</f>
        <v>42567.36650462963</v>
      </c>
      <c r="U3252" t="b">
        <f>AND(L3252,N3252)</f>
        <v>0</v>
      </c>
    </row>
    <row r="3253" spans="1:21" ht="20" customHeight="1" x14ac:dyDescent="0.35">
      <c r="A3253" s="13">
        <f>F3253/E3253</f>
        <v>0</v>
      </c>
      <c r="B3253">
        <v>2760</v>
      </c>
      <c r="C3253" s="3" t="s">
        <v>2760</v>
      </c>
      <c r="D3253" s="3" t="s">
        <v>6870</v>
      </c>
      <c r="E3253" s="5">
        <v>5000</v>
      </c>
      <c r="F3253" s="5">
        <v>0</v>
      </c>
      <c r="G3253" t="s">
        <v>8221</v>
      </c>
      <c r="H3253" t="s">
        <v>8225</v>
      </c>
      <c r="I3253" t="s">
        <v>8247</v>
      </c>
      <c r="J3253">
        <v>1371726258</v>
      </c>
      <c r="K3253">
        <v>1369134258</v>
      </c>
      <c r="L3253" t="b">
        <v>0</v>
      </c>
      <c r="M3253">
        <v>0</v>
      </c>
      <c r="N3253" t="b">
        <v>0</v>
      </c>
      <c r="O3253" t="s">
        <v>8304</v>
      </c>
      <c r="P3253" s="9" t="str">
        <f>IFERROR(F3253/M3253,"NULL")</f>
        <v>NULL</v>
      </c>
      <c r="Q3253" t="str">
        <f>LEFT(O3253,SEARCH("/",O3253,1)-1)</f>
        <v>publishing</v>
      </c>
      <c r="R3253" t="str">
        <f>RIGHT(O3253,LEN(O3253)-SEARCH("/",O3253,1))</f>
        <v>children's books</v>
      </c>
      <c r="S3253" s="17">
        <f>(((K3253/60)/60)/24)+DATE(1970,1,1)</f>
        <v>41415.461319444446</v>
      </c>
      <c r="T3253" s="15">
        <f>(((J3253/60)/60)/24)+DATE(1970,1,1)</f>
        <v>41445.461319444446</v>
      </c>
      <c r="U3253" t="b">
        <f>AND(L3253,N3253)</f>
        <v>0</v>
      </c>
    </row>
    <row r="3254" spans="1:21" ht="20" customHeight="1" x14ac:dyDescent="0.35">
      <c r="A3254" s="13">
        <f>F3254/E3254</f>
        <v>7.1999999999999998E-3</v>
      </c>
      <c r="B3254">
        <v>2761</v>
      </c>
      <c r="C3254" s="3" t="s">
        <v>2761</v>
      </c>
      <c r="D3254" s="3" t="s">
        <v>6871</v>
      </c>
      <c r="E3254" s="5">
        <v>5000</v>
      </c>
      <c r="F3254" s="5">
        <v>36</v>
      </c>
      <c r="G3254" t="s">
        <v>8221</v>
      </c>
      <c r="H3254" t="s">
        <v>8224</v>
      </c>
      <c r="I3254" t="s">
        <v>8246</v>
      </c>
      <c r="J3254">
        <v>1357176693</v>
      </c>
      <c r="K3254">
        <v>1354584693</v>
      </c>
      <c r="L3254" t="b">
        <v>0</v>
      </c>
      <c r="M3254">
        <v>4</v>
      </c>
      <c r="N3254" t="b">
        <v>0</v>
      </c>
      <c r="O3254" t="s">
        <v>8304</v>
      </c>
      <c r="P3254" s="9">
        <f>IFERROR(F3254/M3254,"NULL")</f>
        <v>9</v>
      </c>
      <c r="Q3254" t="str">
        <f>LEFT(O3254,SEARCH("/",O3254,1)-1)</f>
        <v>publishing</v>
      </c>
      <c r="R3254" t="str">
        <f>RIGHT(O3254,LEN(O3254)-SEARCH("/",O3254,1))</f>
        <v>children's books</v>
      </c>
      <c r="S3254" s="17">
        <f>(((K3254/60)/60)/24)+DATE(1970,1,1)</f>
        <v>41247.063576388886</v>
      </c>
      <c r="T3254" s="15">
        <f>(((J3254/60)/60)/24)+DATE(1970,1,1)</f>
        <v>41277.063576388886</v>
      </c>
      <c r="U3254" t="b">
        <f>AND(L3254,N3254)</f>
        <v>0</v>
      </c>
    </row>
    <row r="3255" spans="1:21" ht="20" customHeight="1" x14ac:dyDescent="0.35">
      <c r="A3255" s="13">
        <f>F3255/E3255</f>
        <v>7.6923076923076927E-3</v>
      </c>
      <c r="B3255">
        <v>2762</v>
      </c>
      <c r="C3255" s="3" t="s">
        <v>2762</v>
      </c>
      <c r="D3255" s="3" t="s">
        <v>6872</v>
      </c>
      <c r="E3255" s="5">
        <v>3250</v>
      </c>
      <c r="F3255" s="5">
        <v>25</v>
      </c>
      <c r="G3255" t="s">
        <v>8221</v>
      </c>
      <c r="H3255" t="s">
        <v>8224</v>
      </c>
      <c r="I3255" t="s">
        <v>8246</v>
      </c>
      <c r="J3255">
        <v>1332114795</v>
      </c>
      <c r="K3255">
        <v>1326934395</v>
      </c>
      <c r="L3255" t="b">
        <v>0</v>
      </c>
      <c r="M3255">
        <v>1</v>
      </c>
      <c r="N3255" t="b">
        <v>0</v>
      </c>
      <c r="O3255" t="s">
        <v>8304</v>
      </c>
      <c r="P3255" s="9">
        <f>IFERROR(F3255/M3255,"NULL")</f>
        <v>25</v>
      </c>
      <c r="Q3255" t="str">
        <f>LEFT(O3255,SEARCH("/",O3255,1)-1)</f>
        <v>publishing</v>
      </c>
      <c r="R3255" t="str">
        <f>RIGHT(O3255,LEN(O3255)-SEARCH("/",O3255,1))</f>
        <v>children's books</v>
      </c>
      <c r="S3255" s="17">
        <f>(((K3255/60)/60)/24)+DATE(1970,1,1)</f>
        <v>40927.036979166667</v>
      </c>
      <c r="T3255" s="15">
        <f>(((J3255/60)/60)/24)+DATE(1970,1,1)</f>
        <v>40986.995312500003</v>
      </c>
      <c r="U3255" t="b">
        <f>AND(L3255,N3255)</f>
        <v>0</v>
      </c>
    </row>
    <row r="3256" spans="1:21" ht="20" customHeight="1" x14ac:dyDescent="0.35">
      <c r="A3256" s="13">
        <f>F3256/E3256</f>
        <v>2.2842639593908631E-3</v>
      </c>
      <c r="B3256">
        <v>2763</v>
      </c>
      <c r="C3256" s="3" t="s">
        <v>2763</v>
      </c>
      <c r="D3256" s="3" t="s">
        <v>6873</v>
      </c>
      <c r="E3256" s="5">
        <v>39400</v>
      </c>
      <c r="F3256" s="5">
        <v>90</v>
      </c>
      <c r="G3256" t="s">
        <v>8221</v>
      </c>
      <c r="H3256" t="s">
        <v>8224</v>
      </c>
      <c r="I3256" t="s">
        <v>8246</v>
      </c>
      <c r="J3256">
        <v>1369403684</v>
      </c>
      <c r="K3256">
        <v>1365515684</v>
      </c>
      <c r="L3256" t="b">
        <v>0</v>
      </c>
      <c r="M3256">
        <v>3</v>
      </c>
      <c r="N3256" t="b">
        <v>0</v>
      </c>
      <c r="O3256" t="s">
        <v>8304</v>
      </c>
      <c r="P3256" s="9">
        <f>IFERROR(F3256/M3256,"NULL")</f>
        <v>30</v>
      </c>
      <c r="Q3256" t="str">
        <f>LEFT(O3256,SEARCH("/",O3256,1)-1)</f>
        <v>publishing</v>
      </c>
      <c r="R3256" t="str">
        <f>RIGHT(O3256,LEN(O3256)-SEARCH("/",O3256,1))</f>
        <v>children's books</v>
      </c>
      <c r="S3256" s="17">
        <f>(((K3256/60)/60)/24)+DATE(1970,1,1)</f>
        <v>41373.579675925925</v>
      </c>
      <c r="T3256" s="15">
        <f>(((J3256/60)/60)/24)+DATE(1970,1,1)</f>
        <v>41418.579675925925</v>
      </c>
      <c r="U3256" t="b">
        <f>AND(L3256,N3256)</f>
        <v>0</v>
      </c>
    </row>
    <row r="3257" spans="1:21" ht="20" customHeight="1" x14ac:dyDescent="0.35">
      <c r="A3257" s="13">
        <f>F3257/E3257</f>
        <v>1.125E-2</v>
      </c>
      <c r="B3257">
        <v>2764</v>
      </c>
      <c r="C3257" s="3" t="s">
        <v>2764</v>
      </c>
      <c r="D3257" s="3" t="s">
        <v>6874</v>
      </c>
      <c r="E3257" s="5">
        <v>4000</v>
      </c>
      <c r="F3257" s="5">
        <v>45</v>
      </c>
      <c r="G3257" t="s">
        <v>8221</v>
      </c>
      <c r="H3257" t="s">
        <v>8224</v>
      </c>
      <c r="I3257" t="s">
        <v>8246</v>
      </c>
      <c r="J3257">
        <v>1338404400</v>
      </c>
      <c r="K3257">
        <v>1335855631</v>
      </c>
      <c r="L3257" t="b">
        <v>0</v>
      </c>
      <c r="M3257">
        <v>4</v>
      </c>
      <c r="N3257" t="b">
        <v>0</v>
      </c>
      <c r="O3257" t="s">
        <v>8304</v>
      </c>
      <c r="P3257" s="9">
        <f>IFERROR(F3257/M3257,"NULL")</f>
        <v>11.25</v>
      </c>
      <c r="Q3257" t="str">
        <f>LEFT(O3257,SEARCH("/",O3257,1)-1)</f>
        <v>publishing</v>
      </c>
      <c r="R3257" t="str">
        <f>RIGHT(O3257,LEN(O3257)-SEARCH("/",O3257,1))</f>
        <v>children's books</v>
      </c>
      <c r="S3257" s="17">
        <f>(((K3257/60)/60)/24)+DATE(1970,1,1)</f>
        <v>41030.292025462964</v>
      </c>
      <c r="T3257" s="15">
        <f>(((J3257/60)/60)/24)+DATE(1970,1,1)</f>
        <v>41059.791666666664</v>
      </c>
      <c r="U3257" t="b">
        <f>AND(L3257,N3257)</f>
        <v>0</v>
      </c>
    </row>
    <row r="3258" spans="1:21" ht="20" customHeight="1" x14ac:dyDescent="0.35">
      <c r="A3258" s="13">
        <f>F3258/E3258</f>
        <v>0</v>
      </c>
      <c r="B3258">
        <v>2765</v>
      </c>
      <c r="C3258" s="3" t="s">
        <v>2765</v>
      </c>
      <c r="D3258" s="3" t="s">
        <v>6875</v>
      </c>
      <c r="E3258" s="5">
        <v>4000</v>
      </c>
      <c r="F3258" s="5">
        <v>0</v>
      </c>
      <c r="G3258" t="s">
        <v>8221</v>
      </c>
      <c r="H3258" t="s">
        <v>8224</v>
      </c>
      <c r="I3258" t="s">
        <v>8246</v>
      </c>
      <c r="J3258">
        <v>1351432428</v>
      </c>
      <c r="K3258">
        <v>1350050028</v>
      </c>
      <c r="L3258" t="b">
        <v>0</v>
      </c>
      <c r="M3258">
        <v>0</v>
      </c>
      <c r="N3258" t="b">
        <v>0</v>
      </c>
      <c r="O3258" t="s">
        <v>8304</v>
      </c>
      <c r="P3258" s="9" t="str">
        <f>IFERROR(F3258/M3258,"NULL")</f>
        <v>NULL</v>
      </c>
      <c r="Q3258" t="str">
        <f>LEFT(O3258,SEARCH("/",O3258,1)-1)</f>
        <v>publishing</v>
      </c>
      <c r="R3258" t="str">
        <f>RIGHT(O3258,LEN(O3258)-SEARCH("/",O3258,1))</f>
        <v>children's books</v>
      </c>
      <c r="S3258" s="17">
        <f>(((K3258/60)/60)/24)+DATE(1970,1,1)</f>
        <v>41194.579027777778</v>
      </c>
      <c r="T3258" s="15">
        <f>(((J3258/60)/60)/24)+DATE(1970,1,1)</f>
        <v>41210.579027777778</v>
      </c>
      <c r="U3258" t="b">
        <f>AND(L3258,N3258)</f>
        <v>0</v>
      </c>
    </row>
    <row r="3259" spans="1:21" ht="20" customHeight="1" x14ac:dyDescent="0.35">
      <c r="A3259" s="13">
        <f>F3259/E3259</f>
        <v>0.02</v>
      </c>
      <c r="B3259">
        <v>2766</v>
      </c>
      <c r="C3259" s="3" t="s">
        <v>2766</v>
      </c>
      <c r="D3259" s="3" t="s">
        <v>6876</v>
      </c>
      <c r="E3259" s="5">
        <v>5000</v>
      </c>
      <c r="F3259" s="5">
        <v>100</v>
      </c>
      <c r="G3259" t="s">
        <v>8221</v>
      </c>
      <c r="H3259" t="s">
        <v>8224</v>
      </c>
      <c r="I3259" t="s">
        <v>8246</v>
      </c>
      <c r="J3259">
        <v>1313078518</v>
      </c>
      <c r="K3259">
        <v>1310486518</v>
      </c>
      <c r="L3259" t="b">
        <v>0</v>
      </c>
      <c r="M3259">
        <v>4</v>
      </c>
      <c r="N3259" t="b">
        <v>0</v>
      </c>
      <c r="O3259" t="s">
        <v>8304</v>
      </c>
      <c r="P3259" s="9">
        <f>IFERROR(F3259/M3259,"NULL")</f>
        <v>25</v>
      </c>
      <c r="Q3259" t="str">
        <f>LEFT(O3259,SEARCH("/",O3259,1)-1)</f>
        <v>publishing</v>
      </c>
      <c r="R3259" t="str">
        <f>RIGHT(O3259,LEN(O3259)-SEARCH("/",O3259,1))</f>
        <v>children's books</v>
      </c>
      <c r="S3259" s="17">
        <f>(((K3259/60)/60)/24)+DATE(1970,1,1)</f>
        <v>40736.668032407404</v>
      </c>
      <c r="T3259" s="15">
        <f>(((J3259/60)/60)/24)+DATE(1970,1,1)</f>
        <v>40766.668032407404</v>
      </c>
      <c r="U3259" t="b">
        <f>AND(L3259,N3259)</f>
        <v>0</v>
      </c>
    </row>
    <row r="3260" spans="1:21" ht="20" customHeight="1" x14ac:dyDescent="0.35">
      <c r="A3260" s="13">
        <f>F3260/E3260</f>
        <v>8.5000000000000006E-3</v>
      </c>
      <c r="B3260">
        <v>2767</v>
      </c>
      <c r="C3260" s="3" t="s">
        <v>2767</v>
      </c>
      <c r="D3260" s="3" t="s">
        <v>6877</v>
      </c>
      <c r="E3260" s="5">
        <v>4000</v>
      </c>
      <c r="F3260" s="5">
        <v>34</v>
      </c>
      <c r="G3260" t="s">
        <v>8221</v>
      </c>
      <c r="H3260" t="s">
        <v>8229</v>
      </c>
      <c r="I3260" t="s">
        <v>8251</v>
      </c>
      <c r="J3260">
        <v>1439766050</v>
      </c>
      <c r="K3260">
        <v>1434582050</v>
      </c>
      <c r="L3260" t="b">
        <v>0</v>
      </c>
      <c r="M3260">
        <v>3</v>
      </c>
      <c r="N3260" t="b">
        <v>0</v>
      </c>
      <c r="O3260" t="s">
        <v>8304</v>
      </c>
      <c r="P3260" s="9">
        <f>IFERROR(F3260/M3260,"NULL")</f>
        <v>11.333333333333334</v>
      </c>
      <c r="Q3260" t="str">
        <f>LEFT(O3260,SEARCH("/",O3260,1)-1)</f>
        <v>publishing</v>
      </c>
      <c r="R3260" t="str">
        <f>RIGHT(O3260,LEN(O3260)-SEARCH("/",O3260,1))</f>
        <v>children's books</v>
      </c>
      <c r="S3260" s="17">
        <f>(((K3260/60)/60)/24)+DATE(1970,1,1)</f>
        <v>42172.958912037036</v>
      </c>
      <c r="T3260" s="15">
        <f>(((J3260/60)/60)/24)+DATE(1970,1,1)</f>
        <v>42232.958912037036</v>
      </c>
      <c r="U3260" t="b">
        <f>AND(L3260,N3260)</f>
        <v>0</v>
      </c>
    </row>
    <row r="3261" spans="1:21" ht="20" customHeight="1" x14ac:dyDescent="0.35">
      <c r="A3261" s="13">
        <f>F3261/E3261</f>
        <v>0.14314285714285716</v>
      </c>
      <c r="B3261">
        <v>2768</v>
      </c>
      <c r="C3261" s="3" t="s">
        <v>2768</v>
      </c>
      <c r="D3261" s="3" t="s">
        <v>6878</v>
      </c>
      <c r="E3261" s="5">
        <v>7000</v>
      </c>
      <c r="F3261" s="5">
        <v>1002</v>
      </c>
      <c r="G3261" t="s">
        <v>8221</v>
      </c>
      <c r="H3261" t="s">
        <v>8224</v>
      </c>
      <c r="I3261" t="s">
        <v>8246</v>
      </c>
      <c r="J3261">
        <v>1333028723</v>
      </c>
      <c r="K3261">
        <v>1330440323</v>
      </c>
      <c r="L3261" t="b">
        <v>0</v>
      </c>
      <c r="M3261">
        <v>34</v>
      </c>
      <c r="N3261" t="b">
        <v>0</v>
      </c>
      <c r="O3261" t="s">
        <v>8304</v>
      </c>
      <c r="P3261" s="9">
        <f>IFERROR(F3261/M3261,"NULL")</f>
        <v>29.470588235294116</v>
      </c>
      <c r="Q3261" t="str">
        <f>LEFT(O3261,SEARCH("/",O3261,1)-1)</f>
        <v>publishing</v>
      </c>
      <c r="R3261" t="str">
        <f>RIGHT(O3261,LEN(O3261)-SEARCH("/",O3261,1))</f>
        <v>children's books</v>
      </c>
      <c r="S3261" s="17">
        <f>(((K3261/60)/60)/24)+DATE(1970,1,1)</f>
        <v>40967.614849537036</v>
      </c>
      <c r="T3261" s="15">
        <f>(((J3261/60)/60)/24)+DATE(1970,1,1)</f>
        <v>40997.573182870372</v>
      </c>
      <c r="U3261" t="b">
        <f>AND(L3261,N3261)</f>
        <v>0</v>
      </c>
    </row>
    <row r="3262" spans="1:21" ht="20" customHeight="1" x14ac:dyDescent="0.35">
      <c r="A3262" s="13">
        <f>F3262/E3262</f>
        <v>2.5000000000000001E-3</v>
      </c>
      <c r="B3262">
        <v>2769</v>
      </c>
      <c r="C3262" s="3" t="s">
        <v>2769</v>
      </c>
      <c r="D3262" s="3" t="s">
        <v>6879</v>
      </c>
      <c r="E3262" s="5">
        <v>800</v>
      </c>
      <c r="F3262" s="5">
        <v>2</v>
      </c>
      <c r="G3262" t="s">
        <v>8221</v>
      </c>
      <c r="H3262" t="s">
        <v>8225</v>
      </c>
      <c r="I3262" t="s">
        <v>8247</v>
      </c>
      <c r="J3262">
        <v>1401997790</v>
      </c>
      <c r="K3262">
        <v>1397677790</v>
      </c>
      <c r="L3262" t="b">
        <v>0</v>
      </c>
      <c r="M3262">
        <v>2</v>
      </c>
      <c r="N3262" t="b">
        <v>0</v>
      </c>
      <c r="O3262" t="s">
        <v>8304</v>
      </c>
      <c r="P3262" s="9">
        <f>IFERROR(F3262/M3262,"NULL")</f>
        <v>1</v>
      </c>
      <c r="Q3262" t="str">
        <f>LEFT(O3262,SEARCH("/",O3262,1)-1)</f>
        <v>publishing</v>
      </c>
      <c r="R3262" t="str">
        <f>RIGHT(O3262,LEN(O3262)-SEARCH("/",O3262,1))</f>
        <v>children's books</v>
      </c>
      <c r="S3262" s="17">
        <f>(((K3262/60)/60)/24)+DATE(1970,1,1)</f>
        <v>41745.826273148145</v>
      </c>
      <c r="T3262" s="15">
        <f>(((J3262/60)/60)/24)+DATE(1970,1,1)</f>
        <v>41795.826273148145</v>
      </c>
      <c r="U3262" t="b">
        <f>AND(L3262,N3262)</f>
        <v>0</v>
      </c>
    </row>
    <row r="3263" spans="1:21" ht="20" customHeight="1" x14ac:dyDescent="0.35">
      <c r="A3263" s="13">
        <f>F3263/E3263</f>
        <v>0.1041125</v>
      </c>
      <c r="B3263">
        <v>2770</v>
      </c>
      <c r="C3263" s="3" t="s">
        <v>2770</v>
      </c>
      <c r="D3263" s="3" t="s">
        <v>6880</v>
      </c>
      <c r="E3263" s="5">
        <v>20000</v>
      </c>
      <c r="F3263" s="5">
        <v>2082.25</v>
      </c>
      <c r="G3263" t="s">
        <v>8221</v>
      </c>
      <c r="H3263" t="s">
        <v>8224</v>
      </c>
      <c r="I3263" t="s">
        <v>8246</v>
      </c>
      <c r="J3263">
        <v>1395158130</v>
      </c>
      <c r="K3263">
        <v>1392569730</v>
      </c>
      <c r="L3263" t="b">
        <v>0</v>
      </c>
      <c r="M3263">
        <v>33</v>
      </c>
      <c r="N3263" t="b">
        <v>0</v>
      </c>
      <c r="O3263" t="s">
        <v>8304</v>
      </c>
      <c r="P3263" s="9">
        <f>IFERROR(F3263/M3263,"NULL")</f>
        <v>63.098484848484851</v>
      </c>
      <c r="Q3263" t="str">
        <f>LEFT(O3263,SEARCH("/",O3263,1)-1)</f>
        <v>publishing</v>
      </c>
      <c r="R3263" t="str">
        <f>RIGHT(O3263,LEN(O3263)-SEARCH("/",O3263,1))</f>
        <v>children's books</v>
      </c>
      <c r="S3263" s="17">
        <f>(((K3263/60)/60)/24)+DATE(1970,1,1)</f>
        <v>41686.705208333333</v>
      </c>
      <c r="T3263" s="15">
        <f>(((J3263/60)/60)/24)+DATE(1970,1,1)</f>
        <v>41716.663541666669</v>
      </c>
      <c r="U3263" t="b">
        <f>AND(L3263,N3263)</f>
        <v>0</v>
      </c>
    </row>
    <row r="3264" spans="1:21" ht="20" customHeight="1" x14ac:dyDescent="0.35">
      <c r="A3264" s="13">
        <f>F3264/E3264</f>
        <v>0</v>
      </c>
      <c r="B3264">
        <v>2771</v>
      </c>
      <c r="C3264" s="3" t="s">
        <v>2771</v>
      </c>
      <c r="D3264" s="3" t="s">
        <v>6881</v>
      </c>
      <c r="E3264" s="5">
        <v>19980</v>
      </c>
      <c r="F3264" s="5">
        <v>0</v>
      </c>
      <c r="G3264" t="s">
        <v>8221</v>
      </c>
      <c r="H3264" t="s">
        <v>8224</v>
      </c>
      <c r="I3264" t="s">
        <v>8246</v>
      </c>
      <c r="J3264">
        <v>1359738000</v>
      </c>
      <c r="K3264">
        <v>1355489140</v>
      </c>
      <c r="L3264" t="b">
        <v>0</v>
      </c>
      <c r="M3264">
        <v>0</v>
      </c>
      <c r="N3264" t="b">
        <v>0</v>
      </c>
      <c r="O3264" t="s">
        <v>8304</v>
      </c>
      <c r="P3264" s="9" t="str">
        <f>IFERROR(F3264/M3264,"NULL")</f>
        <v>NULL</v>
      </c>
      <c r="Q3264" t="str">
        <f>LEFT(O3264,SEARCH("/",O3264,1)-1)</f>
        <v>publishing</v>
      </c>
      <c r="R3264" t="str">
        <f>RIGHT(O3264,LEN(O3264)-SEARCH("/",O3264,1))</f>
        <v>children's books</v>
      </c>
      <c r="S3264" s="17">
        <f>(((K3264/60)/60)/24)+DATE(1970,1,1)</f>
        <v>41257.531712962962</v>
      </c>
      <c r="T3264" s="15">
        <f>(((J3264/60)/60)/24)+DATE(1970,1,1)</f>
        <v>41306.708333333336</v>
      </c>
      <c r="U3264" t="b">
        <f>AND(L3264,N3264)</f>
        <v>0</v>
      </c>
    </row>
    <row r="3265" spans="1:21" ht="20" customHeight="1" x14ac:dyDescent="0.35">
      <c r="A3265" s="13">
        <f>F3265/E3265</f>
        <v>0</v>
      </c>
      <c r="B3265">
        <v>2772</v>
      </c>
      <c r="C3265" s="3" t="s">
        <v>2772</v>
      </c>
      <c r="D3265" s="3" t="s">
        <v>6882</v>
      </c>
      <c r="E3265" s="5">
        <v>8000</v>
      </c>
      <c r="F3265" s="5">
        <v>0</v>
      </c>
      <c r="G3265" t="s">
        <v>8221</v>
      </c>
      <c r="H3265" t="s">
        <v>8224</v>
      </c>
      <c r="I3265" t="s">
        <v>8246</v>
      </c>
      <c r="J3265">
        <v>1381006294</v>
      </c>
      <c r="K3265">
        <v>1379710294</v>
      </c>
      <c r="L3265" t="b">
        <v>0</v>
      </c>
      <c r="M3265">
        <v>0</v>
      </c>
      <c r="N3265" t="b">
        <v>0</v>
      </c>
      <c r="O3265" t="s">
        <v>8304</v>
      </c>
      <c r="P3265" s="9" t="str">
        <f>IFERROR(F3265/M3265,"NULL")</f>
        <v>NULL</v>
      </c>
      <c r="Q3265" t="str">
        <f>LEFT(O3265,SEARCH("/",O3265,1)-1)</f>
        <v>publishing</v>
      </c>
      <c r="R3265" t="str">
        <f>RIGHT(O3265,LEN(O3265)-SEARCH("/",O3265,1))</f>
        <v>children's books</v>
      </c>
      <c r="S3265" s="17">
        <f>(((K3265/60)/60)/24)+DATE(1970,1,1)</f>
        <v>41537.869143518517</v>
      </c>
      <c r="T3265" s="15">
        <f>(((J3265/60)/60)/24)+DATE(1970,1,1)</f>
        <v>41552.869143518517</v>
      </c>
      <c r="U3265" t="b">
        <f>AND(L3265,N3265)</f>
        <v>0</v>
      </c>
    </row>
    <row r="3266" spans="1:21" ht="20" customHeight="1" x14ac:dyDescent="0.35">
      <c r="A3266" s="13">
        <f>F3266/E3266</f>
        <v>1.8867924528301887E-3</v>
      </c>
      <c r="B3266">
        <v>2773</v>
      </c>
      <c r="C3266" s="3" t="s">
        <v>2773</v>
      </c>
      <c r="D3266" s="3" t="s">
        <v>6883</v>
      </c>
      <c r="E3266" s="5">
        <v>530</v>
      </c>
      <c r="F3266" s="5">
        <v>1</v>
      </c>
      <c r="G3266" t="s">
        <v>8221</v>
      </c>
      <c r="H3266" t="s">
        <v>8229</v>
      </c>
      <c r="I3266" t="s">
        <v>8251</v>
      </c>
      <c r="J3266">
        <v>1461530721</v>
      </c>
      <c r="K3266">
        <v>1460666721</v>
      </c>
      <c r="L3266" t="b">
        <v>0</v>
      </c>
      <c r="M3266">
        <v>1</v>
      </c>
      <c r="N3266" t="b">
        <v>0</v>
      </c>
      <c r="O3266" t="s">
        <v>8304</v>
      </c>
      <c r="P3266" s="9">
        <f>IFERROR(F3266/M3266,"NULL")</f>
        <v>1</v>
      </c>
      <c r="Q3266" t="str">
        <f>LEFT(O3266,SEARCH("/",O3266,1)-1)</f>
        <v>publishing</v>
      </c>
      <c r="R3266" t="str">
        <f>RIGHT(O3266,LEN(O3266)-SEARCH("/",O3266,1))</f>
        <v>children's books</v>
      </c>
      <c r="S3266" s="17">
        <f>(((K3266/60)/60)/24)+DATE(1970,1,1)</f>
        <v>42474.86482638889</v>
      </c>
      <c r="T3266" s="15">
        <f>(((J3266/60)/60)/24)+DATE(1970,1,1)</f>
        <v>42484.86482638889</v>
      </c>
      <c r="U3266" t="b">
        <f>AND(L3266,N3266)</f>
        <v>0</v>
      </c>
    </row>
    <row r="3267" spans="1:21" ht="20" customHeight="1" x14ac:dyDescent="0.35">
      <c r="A3267" s="13">
        <f>F3267/E3267</f>
        <v>0.14249999999999999</v>
      </c>
      <c r="B3267">
        <v>2774</v>
      </c>
      <c r="C3267" s="3" t="s">
        <v>2774</v>
      </c>
      <c r="D3267" s="3" t="s">
        <v>6884</v>
      </c>
      <c r="E3267" s="5">
        <v>4000</v>
      </c>
      <c r="F3267" s="5">
        <v>570</v>
      </c>
      <c r="G3267" t="s">
        <v>8221</v>
      </c>
      <c r="H3267" t="s">
        <v>8224</v>
      </c>
      <c r="I3267" t="s">
        <v>8246</v>
      </c>
      <c r="J3267">
        <v>1362711728</v>
      </c>
      <c r="K3267">
        <v>1360119728</v>
      </c>
      <c r="L3267" t="b">
        <v>0</v>
      </c>
      <c r="M3267">
        <v>13</v>
      </c>
      <c r="N3267" t="b">
        <v>0</v>
      </c>
      <c r="O3267" t="s">
        <v>8304</v>
      </c>
      <c r="P3267" s="9">
        <f>IFERROR(F3267/M3267,"NULL")</f>
        <v>43.846153846153847</v>
      </c>
      <c r="Q3267" t="str">
        <f>LEFT(O3267,SEARCH("/",O3267,1)-1)</f>
        <v>publishing</v>
      </c>
      <c r="R3267" t="str">
        <f>RIGHT(O3267,LEN(O3267)-SEARCH("/",O3267,1))</f>
        <v>children's books</v>
      </c>
      <c r="S3267" s="17">
        <f>(((K3267/60)/60)/24)+DATE(1970,1,1)</f>
        <v>41311.126481481479</v>
      </c>
      <c r="T3267" s="15">
        <f>(((J3267/60)/60)/24)+DATE(1970,1,1)</f>
        <v>41341.126481481479</v>
      </c>
      <c r="U3267" t="b">
        <f>AND(L3267,N3267)</f>
        <v>0</v>
      </c>
    </row>
    <row r="3268" spans="1:21" ht="20" customHeight="1" x14ac:dyDescent="0.35">
      <c r="A3268" s="13">
        <f>F3268/E3268</f>
        <v>0.03</v>
      </c>
      <c r="B3268">
        <v>2775</v>
      </c>
      <c r="C3268" s="3" t="s">
        <v>2775</v>
      </c>
      <c r="D3268" s="3" t="s">
        <v>6885</v>
      </c>
      <c r="E3268" s="5">
        <v>5000</v>
      </c>
      <c r="F3268" s="5">
        <v>150</v>
      </c>
      <c r="G3268" t="s">
        <v>8221</v>
      </c>
      <c r="H3268" t="s">
        <v>8224</v>
      </c>
      <c r="I3268" t="s">
        <v>8246</v>
      </c>
      <c r="J3268">
        <v>1323994754</v>
      </c>
      <c r="K3268">
        <v>1321402754</v>
      </c>
      <c r="L3268" t="b">
        <v>0</v>
      </c>
      <c r="M3268">
        <v>2</v>
      </c>
      <c r="N3268" t="b">
        <v>0</v>
      </c>
      <c r="O3268" t="s">
        <v>8304</v>
      </c>
      <c r="P3268" s="9">
        <f>IFERROR(F3268/M3268,"NULL")</f>
        <v>75</v>
      </c>
      <c r="Q3268" t="str">
        <f>LEFT(O3268,SEARCH("/",O3268,1)-1)</f>
        <v>publishing</v>
      </c>
      <c r="R3268" t="str">
        <f>RIGHT(O3268,LEN(O3268)-SEARCH("/",O3268,1))</f>
        <v>children's books</v>
      </c>
      <c r="S3268" s="17">
        <f>(((K3268/60)/60)/24)+DATE(1970,1,1)</f>
        <v>40863.013356481482</v>
      </c>
      <c r="T3268" s="15">
        <f>(((J3268/60)/60)/24)+DATE(1970,1,1)</f>
        <v>40893.013356481482</v>
      </c>
      <c r="U3268" t="b">
        <f>AND(L3268,N3268)</f>
        <v>0</v>
      </c>
    </row>
    <row r="3269" spans="1:21" ht="20" customHeight="1" x14ac:dyDescent="0.35">
      <c r="A3269" s="13">
        <f>F3269/E3269</f>
        <v>7.8809523809523815E-2</v>
      </c>
      <c r="B3269">
        <v>2776</v>
      </c>
      <c r="C3269" s="3" t="s">
        <v>2776</v>
      </c>
      <c r="D3269" s="3" t="s">
        <v>6886</v>
      </c>
      <c r="E3269" s="5">
        <v>21000</v>
      </c>
      <c r="F3269" s="5">
        <v>1655</v>
      </c>
      <c r="G3269" t="s">
        <v>8221</v>
      </c>
      <c r="H3269" t="s">
        <v>8224</v>
      </c>
      <c r="I3269" t="s">
        <v>8246</v>
      </c>
      <c r="J3269">
        <v>1434092876</v>
      </c>
      <c r="K3269">
        <v>1431414476</v>
      </c>
      <c r="L3269" t="b">
        <v>0</v>
      </c>
      <c r="M3269">
        <v>36</v>
      </c>
      <c r="N3269" t="b">
        <v>0</v>
      </c>
      <c r="O3269" t="s">
        <v>8304</v>
      </c>
      <c r="P3269" s="9">
        <f>IFERROR(F3269/M3269,"NULL")</f>
        <v>45.972222222222221</v>
      </c>
      <c r="Q3269" t="str">
        <f>LEFT(O3269,SEARCH("/",O3269,1)-1)</f>
        <v>publishing</v>
      </c>
      <c r="R3269" t="str">
        <f>RIGHT(O3269,LEN(O3269)-SEARCH("/",O3269,1))</f>
        <v>children's books</v>
      </c>
      <c r="S3269" s="17">
        <f>(((K3269/60)/60)/24)+DATE(1970,1,1)</f>
        <v>42136.297175925924</v>
      </c>
      <c r="T3269" s="15">
        <f>(((J3269/60)/60)/24)+DATE(1970,1,1)</f>
        <v>42167.297175925924</v>
      </c>
      <c r="U3269" t="b">
        <f>AND(L3269,N3269)</f>
        <v>0</v>
      </c>
    </row>
    <row r="3270" spans="1:21" ht="20" customHeight="1" x14ac:dyDescent="0.35">
      <c r="A3270" s="13">
        <f>F3270/E3270</f>
        <v>3.3333333333333335E-3</v>
      </c>
      <c r="B3270">
        <v>2777</v>
      </c>
      <c r="C3270" s="3" t="s">
        <v>2777</v>
      </c>
      <c r="D3270" s="3" t="s">
        <v>6887</v>
      </c>
      <c r="E3270" s="5">
        <v>3000</v>
      </c>
      <c r="F3270" s="5">
        <v>10</v>
      </c>
      <c r="G3270" t="s">
        <v>8221</v>
      </c>
      <c r="H3270" t="s">
        <v>8224</v>
      </c>
      <c r="I3270" t="s">
        <v>8246</v>
      </c>
      <c r="J3270">
        <v>1437149004</v>
      </c>
      <c r="K3270">
        <v>1434557004</v>
      </c>
      <c r="L3270" t="b">
        <v>0</v>
      </c>
      <c r="M3270">
        <v>1</v>
      </c>
      <c r="N3270" t="b">
        <v>0</v>
      </c>
      <c r="O3270" t="s">
        <v>8304</v>
      </c>
      <c r="P3270" s="9">
        <f>IFERROR(F3270/M3270,"NULL")</f>
        <v>10</v>
      </c>
      <c r="Q3270" t="str">
        <f>LEFT(O3270,SEARCH("/",O3270,1)-1)</f>
        <v>publishing</v>
      </c>
      <c r="R3270" t="str">
        <f>RIGHT(O3270,LEN(O3270)-SEARCH("/",O3270,1))</f>
        <v>children's books</v>
      </c>
      <c r="S3270" s="17">
        <f>(((K3270/60)/60)/24)+DATE(1970,1,1)</f>
        <v>42172.669027777782</v>
      </c>
      <c r="T3270" s="15">
        <f>(((J3270/60)/60)/24)+DATE(1970,1,1)</f>
        <v>42202.669027777782</v>
      </c>
      <c r="U3270" t="b">
        <f>AND(L3270,N3270)</f>
        <v>0</v>
      </c>
    </row>
    <row r="3271" spans="1:21" ht="20" customHeight="1" x14ac:dyDescent="0.35">
      <c r="A3271" s="13">
        <f>F3271/E3271</f>
        <v>0.25545454545454543</v>
      </c>
      <c r="B3271">
        <v>2778</v>
      </c>
      <c r="C3271" s="3" t="s">
        <v>2778</v>
      </c>
      <c r="D3271" s="3" t="s">
        <v>6888</v>
      </c>
      <c r="E3271" s="5">
        <v>5500</v>
      </c>
      <c r="F3271" s="5">
        <v>1405</v>
      </c>
      <c r="G3271" t="s">
        <v>8221</v>
      </c>
      <c r="H3271" t="s">
        <v>8224</v>
      </c>
      <c r="I3271" t="s">
        <v>8246</v>
      </c>
      <c r="J3271">
        <v>1409009306</v>
      </c>
      <c r="K3271">
        <v>1406417306</v>
      </c>
      <c r="L3271" t="b">
        <v>0</v>
      </c>
      <c r="M3271">
        <v>15</v>
      </c>
      <c r="N3271" t="b">
        <v>0</v>
      </c>
      <c r="O3271" t="s">
        <v>8304</v>
      </c>
      <c r="P3271" s="9">
        <f>IFERROR(F3271/M3271,"NULL")</f>
        <v>93.666666666666671</v>
      </c>
      <c r="Q3271" t="str">
        <f>LEFT(O3271,SEARCH("/",O3271,1)-1)</f>
        <v>publishing</v>
      </c>
      <c r="R3271" t="str">
        <f>RIGHT(O3271,LEN(O3271)-SEARCH("/",O3271,1))</f>
        <v>children's books</v>
      </c>
      <c r="S3271" s="17">
        <f>(((K3271/60)/60)/24)+DATE(1970,1,1)</f>
        <v>41846.978078703702</v>
      </c>
      <c r="T3271" s="15">
        <f>(((J3271/60)/60)/24)+DATE(1970,1,1)</f>
        <v>41876.978078703702</v>
      </c>
      <c r="U3271" t="b">
        <f>AND(L3271,N3271)</f>
        <v>0</v>
      </c>
    </row>
    <row r="3272" spans="1:21" ht="20" customHeight="1" x14ac:dyDescent="0.35">
      <c r="A3272" s="13">
        <f>F3272/E3272</f>
        <v>2.12E-2</v>
      </c>
      <c r="B3272">
        <v>2779</v>
      </c>
      <c r="C3272" s="3" t="s">
        <v>2779</v>
      </c>
      <c r="D3272" s="3" t="s">
        <v>6889</v>
      </c>
      <c r="E3272" s="5">
        <v>2500</v>
      </c>
      <c r="F3272" s="5">
        <v>53</v>
      </c>
      <c r="G3272" t="s">
        <v>8221</v>
      </c>
      <c r="H3272" t="s">
        <v>8224</v>
      </c>
      <c r="I3272" t="s">
        <v>8246</v>
      </c>
      <c r="J3272">
        <v>1448204621</v>
      </c>
      <c r="K3272">
        <v>1445609021</v>
      </c>
      <c r="L3272" t="b">
        <v>0</v>
      </c>
      <c r="M3272">
        <v>1</v>
      </c>
      <c r="N3272" t="b">
        <v>0</v>
      </c>
      <c r="O3272" t="s">
        <v>8304</v>
      </c>
      <c r="P3272" s="9">
        <f>IFERROR(F3272/M3272,"NULL")</f>
        <v>53</v>
      </c>
      <c r="Q3272" t="str">
        <f>LEFT(O3272,SEARCH("/",O3272,1)-1)</f>
        <v>publishing</v>
      </c>
      <c r="R3272" t="str">
        <f>RIGHT(O3272,LEN(O3272)-SEARCH("/",O3272,1))</f>
        <v>children's books</v>
      </c>
      <c r="S3272" s="17">
        <f>(((K3272/60)/60)/24)+DATE(1970,1,1)</f>
        <v>42300.585891203707</v>
      </c>
      <c r="T3272" s="15">
        <f>(((J3272/60)/60)/24)+DATE(1970,1,1)</f>
        <v>42330.627557870372</v>
      </c>
      <c r="U3272" t="b">
        <f>AND(L3272,N3272)</f>
        <v>0</v>
      </c>
    </row>
    <row r="3273" spans="1:21" ht="20" customHeight="1" x14ac:dyDescent="0.35">
      <c r="A3273" s="13">
        <f>F3273/E3273</f>
        <v>0</v>
      </c>
      <c r="B3273">
        <v>2780</v>
      </c>
      <c r="C3273" s="3" t="s">
        <v>2780</v>
      </c>
      <c r="D3273" s="3" t="s">
        <v>6890</v>
      </c>
      <c r="E3273" s="5">
        <v>100000</v>
      </c>
      <c r="F3273" s="5">
        <v>0</v>
      </c>
      <c r="G3273" t="s">
        <v>8221</v>
      </c>
      <c r="H3273" t="s">
        <v>8237</v>
      </c>
      <c r="I3273" t="s">
        <v>8249</v>
      </c>
      <c r="J3273">
        <v>1489142688</v>
      </c>
      <c r="K3273">
        <v>1486550688</v>
      </c>
      <c r="L3273" t="b">
        <v>0</v>
      </c>
      <c r="M3273">
        <v>0</v>
      </c>
      <c r="N3273" t="b">
        <v>0</v>
      </c>
      <c r="O3273" t="s">
        <v>8304</v>
      </c>
      <c r="P3273" s="9" t="str">
        <f>IFERROR(F3273/M3273,"NULL")</f>
        <v>NULL</v>
      </c>
      <c r="Q3273" t="str">
        <f>LEFT(O3273,SEARCH("/",O3273,1)-1)</f>
        <v>publishing</v>
      </c>
      <c r="R3273" t="str">
        <f>RIGHT(O3273,LEN(O3273)-SEARCH("/",O3273,1))</f>
        <v>children's books</v>
      </c>
      <c r="S3273" s="17">
        <f>(((K3273/60)/60)/24)+DATE(1970,1,1)</f>
        <v>42774.447777777779</v>
      </c>
      <c r="T3273" s="15">
        <f>(((J3273/60)/60)/24)+DATE(1970,1,1)</f>
        <v>42804.447777777779</v>
      </c>
      <c r="U3273" t="b">
        <f>AND(L3273,N3273)</f>
        <v>0</v>
      </c>
    </row>
    <row r="3274" spans="1:21" ht="20" customHeight="1" x14ac:dyDescent="0.35">
      <c r="A3274" s="13">
        <f>F3274/E3274</f>
        <v>0.01</v>
      </c>
      <c r="B3274">
        <v>2841</v>
      </c>
      <c r="C3274" s="3" t="s">
        <v>2841</v>
      </c>
      <c r="D3274" s="3" t="s">
        <v>6951</v>
      </c>
      <c r="E3274" s="5">
        <v>1000</v>
      </c>
      <c r="F3274" s="5">
        <v>10</v>
      </c>
      <c r="G3274" t="s">
        <v>8221</v>
      </c>
      <c r="H3274" t="s">
        <v>8225</v>
      </c>
      <c r="I3274" t="s">
        <v>8247</v>
      </c>
      <c r="J3274">
        <v>1450032297</v>
      </c>
      <c r="K3274">
        <v>1444844697</v>
      </c>
      <c r="L3274" t="b">
        <v>0</v>
      </c>
      <c r="M3274">
        <v>1</v>
      </c>
      <c r="N3274" t="b">
        <v>0</v>
      </c>
      <c r="O3274" t="s">
        <v>8271</v>
      </c>
      <c r="P3274" s="9">
        <f>IFERROR(F3274/M3274,"NULL")</f>
        <v>10</v>
      </c>
      <c r="Q3274" t="str">
        <f>LEFT(O3274,SEARCH("/",O3274,1)-1)</f>
        <v>theater</v>
      </c>
      <c r="R3274" t="str">
        <f>RIGHT(O3274,LEN(O3274)-SEARCH("/",O3274,1))</f>
        <v>plays</v>
      </c>
      <c r="S3274" s="17">
        <f>(((K3274/60)/60)/24)+DATE(1970,1,1)</f>
        <v>42291.739548611105</v>
      </c>
      <c r="T3274" s="15">
        <f>(((J3274/60)/60)/24)+DATE(1970,1,1)</f>
        <v>42351.781215277777</v>
      </c>
      <c r="U3274" t="b">
        <f>AND(L3274,N3274)</f>
        <v>0</v>
      </c>
    </row>
    <row r="3275" spans="1:21" ht="20" customHeight="1" x14ac:dyDescent="0.35">
      <c r="A3275" s="13">
        <f>F3275/E3275</f>
        <v>0</v>
      </c>
      <c r="B3275">
        <v>2842</v>
      </c>
      <c r="C3275" s="3" t="s">
        <v>2842</v>
      </c>
      <c r="D3275" s="3" t="s">
        <v>6952</v>
      </c>
      <c r="E3275" s="5">
        <v>1500</v>
      </c>
      <c r="F3275" s="5">
        <v>0</v>
      </c>
      <c r="G3275" t="s">
        <v>8221</v>
      </c>
      <c r="H3275" t="s">
        <v>8225</v>
      </c>
      <c r="I3275" t="s">
        <v>8247</v>
      </c>
      <c r="J3275">
        <v>1403348400</v>
      </c>
      <c r="K3275">
        <v>1401058295</v>
      </c>
      <c r="L3275" t="b">
        <v>0</v>
      </c>
      <c r="M3275">
        <v>0</v>
      </c>
      <c r="N3275" t="b">
        <v>0</v>
      </c>
      <c r="O3275" t="s">
        <v>8271</v>
      </c>
      <c r="P3275" s="9" t="str">
        <f>IFERROR(F3275/M3275,"NULL")</f>
        <v>NULL</v>
      </c>
      <c r="Q3275" t="str">
        <f>LEFT(O3275,SEARCH("/",O3275,1)-1)</f>
        <v>theater</v>
      </c>
      <c r="R3275" t="str">
        <f>RIGHT(O3275,LEN(O3275)-SEARCH("/",O3275,1))</f>
        <v>plays</v>
      </c>
      <c r="S3275" s="17">
        <f>(((K3275/60)/60)/24)+DATE(1970,1,1)</f>
        <v>41784.952488425923</v>
      </c>
      <c r="T3275" s="15">
        <f>(((J3275/60)/60)/24)+DATE(1970,1,1)</f>
        <v>41811.458333333336</v>
      </c>
      <c r="U3275" t="b">
        <f>AND(L3275,N3275)</f>
        <v>0</v>
      </c>
    </row>
    <row r="3276" spans="1:21" ht="20" customHeight="1" x14ac:dyDescent="0.35">
      <c r="A3276" s="13">
        <f>F3276/E3276</f>
        <v>0</v>
      </c>
      <c r="B3276">
        <v>2843</v>
      </c>
      <c r="C3276" s="3" t="s">
        <v>2843</v>
      </c>
      <c r="D3276" s="3" t="s">
        <v>6953</v>
      </c>
      <c r="E3276" s="5">
        <v>1200</v>
      </c>
      <c r="F3276" s="5">
        <v>0</v>
      </c>
      <c r="G3276" t="s">
        <v>8221</v>
      </c>
      <c r="H3276" t="s">
        <v>8224</v>
      </c>
      <c r="I3276" t="s">
        <v>8246</v>
      </c>
      <c r="J3276">
        <v>1465790400</v>
      </c>
      <c r="K3276">
        <v>1462210950</v>
      </c>
      <c r="L3276" t="b">
        <v>0</v>
      </c>
      <c r="M3276">
        <v>0</v>
      </c>
      <c r="N3276" t="b">
        <v>0</v>
      </c>
      <c r="O3276" t="s">
        <v>8271</v>
      </c>
      <c r="P3276" s="9" t="str">
        <f>IFERROR(F3276/M3276,"NULL")</f>
        <v>NULL</v>
      </c>
      <c r="Q3276" t="str">
        <f>LEFT(O3276,SEARCH("/",O3276,1)-1)</f>
        <v>theater</v>
      </c>
      <c r="R3276" t="str">
        <f>RIGHT(O3276,LEN(O3276)-SEARCH("/",O3276,1))</f>
        <v>plays</v>
      </c>
      <c r="S3276" s="17">
        <f>(((K3276/60)/60)/24)+DATE(1970,1,1)</f>
        <v>42492.737847222219</v>
      </c>
      <c r="T3276" s="15">
        <f>(((J3276/60)/60)/24)+DATE(1970,1,1)</f>
        <v>42534.166666666672</v>
      </c>
      <c r="U3276" t="b">
        <f>AND(L3276,N3276)</f>
        <v>0</v>
      </c>
    </row>
    <row r="3277" spans="1:21" ht="20" customHeight="1" x14ac:dyDescent="0.35">
      <c r="A3277" s="13">
        <f>F3277/E3277</f>
        <v>5.4545454545454543E-2</v>
      </c>
      <c r="B3277">
        <v>2844</v>
      </c>
      <c r="C3277" s="3" t="s">
        <v>2844</v>
      </c>
      <c r="D3277" s="3" t="s">
        <v>6954</v>
      </c>
      <c r="E3277" s="5">
        <v>550</v>
      </c>
      <c r="F3277" s="5">
        <v>30</v>
      </c>
      <c r="G3277" t="s">
        <v>8221</v>
      </c>
      <c r="H3277" t="s">
        <v>8239</v>
      </c>
      <c r="I3277" t="s">
        <v>8249</v>
      </c>
      <c r="J3277">
        <v>1483535180</v>
      </c>
      <c r="K3277">
        <v>1480943180</v>
      </c>
      <c r="L3277" t="b">
        <v>0</v>
      </c>
      <c r="M3277">
        <v>1</v>
      </c>
      <c r="N3277" t="b">
        <v>0</v>
      </c>
      <c r="O3277" t="s">
        <v>8271</v>
      </c>
      <c r="P3277" s="9">
        <f>IFERROR(F3277/M3277,"NULL")</f>
        <v>30</v>
      </c>
      <c r="Q3277" t="str">
        <f>LEFT(O3277,SEARCH("/",O3277,1)-1)</f>
        <v>theater</v>
      </c>
      <c r="R3277" t="str">
        <f>RIGHT(O3277,LEN(O3277)-SEARCH("/",O3277,1))</f>
        <v>plays</v>
      </c>
      <c r="S3277" s="17">
        <f>(((K3277/60)/60)/24)+DATE(1970,1,1)</f>
        <v>42709.546064814815</v>
      </c>
      <c r="T3277" s="15">
        <f>(((J3277/60)/60)/24)+DATE(1970,1,1)</f>
        <v>42739.546064814815</v>
      </c>
      <c r="U3277" t="b">
        <f>AND(L3277,N3277)</f>
        <v>0</v>
      </c>
    </row>
    <row r="3278" spans="1:21" ht="20" customHeight="1" x14ac:dyDescent="0.35">
      <c r="A3278" s="13">
        <f>F3278/E3278</f>
        <v>0.31546666666666667</v>
      </c>
      <c r="B3278">
        <v>2845</v>
      </c>
      <c r="C3278" s="3" t="s">
        <v>2845</v>
      </c>
      <c r="D3278" s="3" t="s">
        <v>6955</v>
      </c>
      <c r="E3278" s="5">
        <v>7500</v>
      </c>
      <c r="F3278" s="5">
        <v>2366</v>
      </c>
      <c r="G3278" t="s">
        <v>8221</v>
      </c>
      <c r="H3278" t="s">
        <v>8224</v>
      </c>
      <c r="I3278" t="s">
        <v>8246</v>
      </c>
      <c r="J3278">
        <v>1433723033</v>
      </c>
      <c r="K3278">
        <v>1428539033</v>
      </c>
      <c r="L3278" t="b">
        <v>0</v>
      </c>
      <c r="M3278">
        <v>39</v>
      </c>
      <c r="N3278" t="b">
        <v>0</v>
      </c>
      <c r="O3278" t="s">
        <v>8271</v>
      </c>
      <c r="P3278" s="9">
        <f>IFERROR(F3278/M3278,"NULL")</f>
        <v>60.666666666666664</v>
      </c>
      <c r="Q3278" t="str">
        <f>LEFT(O3278,SEARCH("/",O3278,1)-1)</f>
        <v>theater</v>
      </c>
      <c r="R3278" t="str">
        <f>RIGHT(O3278,LEN(O3278)-SEARCH("/",O3278,1))</f>
        <v>plays</v>
      </c>
      <c r="S3278" s="17">
        <f>(((K3278/60)/60)/24)+DATE(1970,1,1)</f>
        <v>42103.016585648147</v>
      </c>
      <c r="T3278" s="15">
        <f>(((J3278/60)/60)/24)+DATE(1970,1,1)</f>
        <v>42163.016585648147</v>
      </c>
      <c r="U3278" t="b">
        <f>AND(L3278,N3278)</f>
        <v>0</v>
      </c>
    </row>
    <row r="3279" spans="1:21" ht="20" customHeight="1" x14ac:dyDescent="0.35">
      <c r="A3279" s="13">
        <f>F3279/E3279</f>
        <v>0</v>
      </c>
      <c r="B3279">
        <v>2846</v>
      </c>
      <c r="C3279" s="3" t="s">
        <v>2846</v>
      </c>
      <c r="D3279" s="3" t="s">
        <v>6956</v>
      </c>
      <c r="E3279" s="5">
        <v>8000</v>
      </c>
      <c r="F3279" s="5">
        <v>0</v>
      </c>
      <c r="G3279" t="s">
        <v>8221</v>
      </c>
      <c r="H3279" t="s">
        <v>8224</v>
      </c>
      <c r="I3279" t="s">
        <v>8246</v>
      </c>
      <c r="J3279">
        <v>1432917394</v>
      </c>
      <c r="K3279">
        <v>1429029394</v>
      </c>
      <c r="L3279" t="b">
        <v>0</v>
      </c>
      <c r="M3279">
        <v>0</v>
      </c>
      <c r="N3279" t="b">
        <v>0</v>
      </c>
      <c r="O3279" t="s">
        <v>8271</v>
      </c>
      <c r="P3279" s="9" t="str">
        <f>IFERROR(F3279/M3279,"NULL")</f>
        <v>NULL</v>
      </c>
      <c r="Q3279" t="str">
        <f>LEFT(O3279,SEARCH("/",O3279,1)-1)</f>
        <v>theater</v>
      </c>
      <c r="R3279" t="str">
        <f>RIGHT(O3279,LEN(O3279)-SEARCH("/",O3279,1))</f>
        <v>plays</v>
      </c>
      <c r="S3279" s="17">
        <f>(((K3279/60)/60)/24)+DATE(1970,1,1)</f>
        <v>42108.692060185189</v>
      </c>
      <c r="T3279" s="15">
        <f>(((J3279/60)/60)/24)+DATE(1970,1,1)</f>
        <v>42153.692060185189</v>
      </c>
      <c r="U3279" t="b">
        <f>AND(L3279,N3279)</f>
        <v>0</v>
      </c>
    </row>
    <row r="3280" spans="1:21" ht="20" customHeight="1" x14ac:dyDescent="0.35">
      <c r="A3280" s="13">
        <f>F3280/E3280</f>
        <v>0</v>
      </c>
      <c r="B3280">
        <v>2847</v>
      </c>
      <c r="C3280" s="3" t="s">
        <v>2847</v>
      </c>
      <c r="D3280" s="3" t="s">
        <v>6957</v>
      </c>
      <c r="E3280" s="5">
        <v>2000</v>
      </c>
      <c r="F3280" s="5">
        <v>0</v>
      </c>
      <c r="G3280" t="s">
        <v>8221</v>
      </c>
      <c r="H3280" t="s">
        <v>8224</v>
      </c>
      <c r="I3280" t="s">
        <v>8246</v>
      </c>
      <c r="J3280">
        <v>1464031265</v>
      </c>
      <c r="K3280">
        <v>1458847265</v>
      </c>
      <c r="L3280" t="b">
        <v>0</v>
      </c>
      <c r="M3280">
        <v>0</v>
      </c>
      <c r="N3280" t="b">
        <v>0</v>
      </c>
      <c r="O3280" t="s">
        <v>8271</v>
      </c>
      <c r="P3280" s="9" t="str">
        <f>IFERROR(F3280/M3280,"NULL")</f>
        <v>NULL</v>
      </c>
      <c r="Q3280" t="str">
        <f>LEFT(O3280,SEARCH("/",O3280,1)-1)</f>
        <v>theater</v>
      </c>
      <c r="R3280" t="str">
        <f>RIGHT(O3280,LEN(O3280)-SEARCH("/",O3280,1))</f>
        <v>plays</v>
      </c>
      <c r="S3280" s="17">
        <f>(((K3280/60)/60)/24)+DATE(1970,1,1)</f>
        <v>42453.806307870371</v>
      </c>
      <c r="T3280" s="15">
        <f>(((J3280/60)/60)/24)+DATE(1970,1,1)</f>
        <v>42513.806307870371</v>
      </c>
      <c r="U3280" t="b">
        <f>AND(L3280,N3280)</f>
        <v>0</v>
      </c>
    </row>
    <row r="3281" spans="1:21" ht="20" customHeight="1" x14ac:dyDescent="0.35">
      <c r="A3281" s="13">
        <f>F3281/E3281</f>
        <v>2E-3</v>
      </c>
      <c r="B3281">
        <v>2848</v>
      </c>
      <c r="C3281" s="3" t="s">
        <v>2848</v>
      </c>
      <c r="D3281" s="3" t="s">
        <v>6958</v>
      </c>
      <c r="E3281" s="5">
        <v>35000</v>
      </c>
      <c r="F3281" s="5">
        <v>70</v>
      </c>
      <c r="G3281" t="s">
        <v>8221</v>
      </c>
      <c r="H3281" t="s">
        <v>8224</v>
      </c>
      <c r="I3281" t="s">
        <v>8246</v>
      </c>
      <c r="J3281">
        <v>1432913659</v>
      </c>
      <c r="K3281">
        <v>1430321659</v>
      </c>
      <c r="L3281" t="b">
        <v>0</v>
      </c>
      <c r="M3281">
        <v>3</v>
      </c>
      <c r="N3281" t="b">
        <v>0</v>
      </c>
      <c r="O3281" t="s">
        <v>8271</v>
      </c>
      <c r="P3281" s="9">
        <f>IFERROR(F3281/M3281,"NULL")</f>
        <v>23.333333333333332</v>
      </c>
      <c r="Q3281" t="str">
        <f>LEFT(O3281,SEARCH("/",O3281,1)-1)</f>
        <v>theater</v>
      </c>
      <c r="R3281" t="str">
        <f>RIGHT(O3281,LEN(O3281)-SEARCH("/",O3281,1))</f>
        <v>plays</v>
      </c>
      <c r="S3281" s="17">
        <f>(((K3281/60)/60)/24)+DATE(1970,1,1)</f>
        <v>42123.648831018523</v>
      </c>
      <c r="T3281" s="15">
        <f>(((J3281/60)/60)/24)+DATE(1970,1,1)</f>
        <v>42153.648831018523</v>
      </c>
      <c r="U3281" t="b">
        <f>AND(L3281,N3281)</f>
        <v>0</v>
      </c>
    </row>
    <row r="3282" spans="1:21" ht="20" customHeight="1" x14ac:dyDescent="0.35">
      <c r="A3282" s="13">
        <f>F3282/E3282</f>
        <v>0.01</v>
      </c>
      <c r="B3282">
        <v>2849</v>
      </c>
      <c r="C3282" s="3" t="s">
        <v>2849</v>
      </c>
      <c r="D3282" s="3" t="s">
        <v>6959</v>
      </c>
      <c r="E3282" s="5">
        <v>500</v>
      </c>
      <c r="F3282" s="5">
        <v>5</v>
      </c>
      <c r="G3282" t="s">
        <v>8221</v>
      </c>
      <c r="H3282" t="s">
        <v>8225</v>
      </c>
      <c r="I3282" t="s">
        <v>8247</v>
      </c>
      <c r="J3282">
        <v>1461406600</v>
      </c>
      <c r="K3282">
        <v>1458814600</v>
      </c>
      <c r="L3282" t="b">
        <v>0</v>
      </c>
      <c r="M3282">
        <v>1</v>
      </c>
      <c r="N3282" t="b">
        <v>0</v>
      </c>
      <c r="O3282" t="s">
        <v>8271</v>
      </c>
      <c r="P3282" s="9">
        <f>IFERROR(F3282/M3282,"NULL")</f>
        <v>5</v>
      </c>
      <c r="Q3282" t="str">
        <f>LEFT(O3282,SEARCH("/",O3282,1)-1)</f>
        <v>theater</v>
      </c>
      <c r="R3282" t="str">
        <f>RIGHT(O3282,LEN(O3282)-SEARCH("/",O3282,1))</f>
        <v>plays</v>
      </c>
      <c r="S3282" s="17">
        <f>(((K3282/60)/60)/24)+DATE(1970,1,1)</f>
        <v>42453.428240740745</v>
      </c>
      <c r="T3282" s="15">
        <f>(((J3282/60)/60)/24)+DATE(1970,1,1)</f>
        <v>42483.428240740745</v>
      </c>
      <c r="U3282" t="b">
        <f>AND(L3282,N3282)</f>
        <v>0</v>
      </c>
    </row>
    <row r="3283" spans="1:21" ht="20" customHeight="1" x14ac:dyDescent="0.35">
      <c r="A3283" s="13">
        <f>F3283/E3283</f>
        <v>3.8875E-2</v>
      </c>
      <c r="B3283">
        <v>2850</v>
      </c>
      <c r="C3283" s="3" t="s">
        <v>2850</v>
      </c>
      <c r="D3283" s="3" t="s">
        <v>6960</v>
      </c>
      <c r="E3283" s="5">
        <v>8000</v>
      </c>
      <c r="F3283" s="5">
        <v>311</v>
      </c>
      <c r="G3283" t="s">
        <v>8221</v>
      </c>
      <c r="H3283" t="s">
        <v>8224</v>
      </c>
      <c r="I3283" t="s">
        <v>8246</v>
      </c>
      <c r="J3283">
        <v>1409962211</v>
      </c>
      <c r="K3283">
        <v>1407370211</v>
      </c>
      <c r="L3283" t="b">
        <v>0</v>
      </c>
      <c r="M3283">
        <v>13</v>
      </c>
      <c r="N3283" t="b">
        <v>0</v>
      </c>
      <c r="O3283" t="s">
        <v>8271</v>
      </c>
      <c r="P3283" s="9">
        <f>IFERROR(F3283/M3283,"NULL")</f>
        <v>23.923076923076923</v>
      </c>
      <c r="Q3283" t="str">
        <f>LEFT(O3283,SEARCH("/",O3283,1)-1)</f>
        <v>theater</v>
      </c>
      <c r="R3283" t="str">
        <f>RIGHT(O3283,LEN(O3283)-SEARCH("/",O3283,1))</f>
        <v>plays</v>
      </c>
      <c r="S3283" s="17">
        <f>(((K3283/60)/60)/24)+DATE(1970,1,1)</f>
        <v>41858.007071759261</v>
      </c>
      <c r="T3283" s="15">
        <f>(((J3283/60)/60)/24)+DATE(1970,1,1)</f>
        <v>41888.007071759261</v>
      </c>
      <c r="U3283" t="b">
        <f>AND(L3283,N3283)</f>
        <v>0</v>
      </c>
    </row>
    <row r="3284" spans="1:21" ht="20" customHeight="1" x14ac:dyDescent="0.35">
      <c r="A3284" s="13">
        <f>F3284/E3284</f>
        <v>0</v>
      </c>
      <c r="B3284">
        <v>2851</v>
      </c>
      <c r="C3284" s="3" t="s">
        <v>2851</v>
      </c>
      <c r="D3284" s="3" t="s">
        <v>6961</v>
      </c>
      <c r="E3284" s="5">
        <v>4500</v>
      </c>
      <c r="F3284" s="5">
        <v>0</v>
      </c>
      <c r="G3284" t="s">
        <v>8221</v>
      </c>
      <c r="H3284" t="s">
        <v>8241</v>
      </c>
      <c r="I3284" t="s">
        <v>8249</v>
      </c>
      <c r="J3284">
        <v>1454109420</v>
      </c>
      <c r="K3284">
        <v>1453334629</v>
      </c>
      <c r="L3284" t="b">
        <v>0</v>
      </c>
      <c r="M3284">
        <v>0</v>
      </c>
      <c r="N3284" t="b">
        <v>0</v>
      </c>
      <c r="O3284" t="s">
        <v>8271</v>
      </c>
      <c r="P3284" s="9" t="str">
        <f>IFERROR(F3284/M3284,"NULL")</f>
        <v>NULL</v>
      </c>
      <c r="Q3284" t="str">
        <f>LEFT(O3284,SEARCH("/",O3284,1)-1)</f>
        <v>theater</v>
      </c>
      <c r="R3284" t="str">
        <f>RIGHT(O3284,LEN(O3284)-SEARCH("/",O3284,1))</f>
        <v>plays</v>
      </c>
      <c r="S3284" s="17">
        <f>(((K3284/60)/60)/24)+DATE(1970,1,1)</f>
        <v>42390.002650462964</v>
      </c>
      <c r="T3284" s="15">
        <f>(((J3284/60)/60)/24)+DATE(1970,1,1)</f>
        <v>42398.970138888893</v>
      </c>
      <c r="U3284" t="b">
        <f>AND(L3284,N3284)</f>
        <v>0</v>
      </c>
    </row>
    <row r="3285" spans="1:21" ht="20" customHeight="1" x14ac:dyDescent="0.35">
      <c r="A3285" s="13">
        <f>F3285/E3285</f>
        <v>1.9E-2</v>
      </c>
      <c r="B3285">
        <v>2852</v>
      </c>
      <c r="C3285" s="3" t="s">
        <v>2852</v>
      </c>
      <c r="D3285" s="3" t="s">
        <v>6962</v>
      </c>
      <c r="E3285" s="5">
        <v>5000</v>
      </c>
      <c r="F3285" s="5">
        <v>95</v>
      </c>
      <c r="G3285" t="s">
        <v>8221</v>
      </c>
      <c r="H3285" t="s">
        <v>8224</v>
      </c>
      <c r="I3285" t="s">
        <v>8246</v>
      </c>
      <c r="J3285">
        <v>1403312703</v>
      </c>
      <c r="K3285">
        <v>1400720703</v>
      </c>
      <c r="L3285" t="b">
        <v>0</v>
      </c>
      <c r="M3285">
        <v>6</v>
      </c>
      <c r="N3285" t="b">
        <v>0</v>
      </c>
      <c r="O3285" t="s">
        <v>8271</v>
      </c>
      <c r="P3285" s="9">
        <f>IFERROR(F3285/M3285,"NULL")</f>
        <v>15.833333333333334</v>
      </c>
      <c r="Q3285" t="str">
        <f>LEFT(O3285,SEARCH("/",O3285,1)-1)</f>
        <v>theater</v>
      </c>
      <c r="R3285" t="str">
        <f>RIGHT(O3285,LEN(O3285)-SEARCH("/",O3285,1))</f>
        <v>plays</v>
      </c>
      <c r="S3285" s="17">
        <f>(((K3285/60)/60)/24)+DATE(1970,1,1)</f>
        <v>41781.045173611114</v>
      </c>
      <c r="T3285" s="15">
        <f>(((J3285/60)/60)/24)+DATE(1970,1,1)</f>
        <v>41811.045173611114</v>
      </c>
      <c r="U3285" t="b">
        <f>AND(L3285,N3285)</f>
        <v>0</v>
      </c>
    </row>
    <row r="3286" spans="1:21" ht="20" customHeight="1" x14ac:dyDescent="0.35">
      <c r="A3286" s="13">
        <f>F3286/E3286</f>
        <v>0</v>
      </c>
      <c r="B3286">
        <v>2853</v>
      </c>
      <c r="C3286" s="3" t="s">
        <v>2853</v>
      </c>
      <c r="D3286" s="3" t="s">
        <v>6963</v>
      </c>
      <c r="E3286" s="5">
        <v>9500</v>
      </c>
      <c r="F3286" s="5">
        <v>0</v>
      </c>
      <c r="G3286" t="s">
        <v>8221</v>
      </c>
      <c r="H3286" t="s">
        <v>8229</v>
      </c>
      <c r="I3286" t="s">
        <v>8251</v>
      </c>
      <c r="J3286">
        <v>1410669297</v>
      </c>
      <c r="K3286">
        <v>1405485297</v>
      </c>
      <c r="L3286" t="b">
        <v>0</v>
      </c>
      <c r="M3286">
        <v>0</v>
      </c>
      <c r="N3286" t="b">
        <v>0</v>
      </c>
      <c r="O3286" t="s">
        <v>8271</v>
      </c>
      <c r="P3286" s="9" t="str">
        <f>IFERROR(F3286/M3286,"NULL")</f>
        <v>NULL</v>
      </c>
      <c r="Q3286" t="str">
        <f>LEFT(O3286,SEARCH("/",O3286,1)-1)</f>
        <v>theater</v>
      </c>
      <c r="R3286" t="str">
        <f>RIGHT(O3286,LEN(O3286)-SEARCH("/",O3286,1))</f>
        <v>plays</v>
      </c>
      <c r="S3286" s="17">
        <f>(((K3286/60)/60)/24)+DATE(1970,1,1)</f>
        <v>41836.190937499996</v>
      </c>
      <c r="T3286" s="15">
        <f>(((J3286/60)/60)/24)+DATE(1970,1,1)</f>
        <v>41896.190937499996</v>
      </c>
      <c r="U3286" t="b">
        <f>AND(L3286,N3286)</f>
        <v>0</v>
      </c>
    </row>
    <row r="3287" spans="1:21" ht="20" customHeight="1" x14ac:dyDescent="0.35">
      <c r="A3287" s="13">
        <f>F3287/E3287</f>
        <v>0.41699999999999998</v>
      </c>
      <c r="B3287">
        <v>2854</v>
      </c>
      <c r="C3287" s="3" t="s">
        <v>2854</v>
      </c>
      <c r="D3287" s="3" t="s">
        <v>6964</v>
      </c>
      <c r="E3287" s="5">
        <v>1000</v>
      </c>
      <c r="F3287" s="5">
        <v>417</v>
      </c>
      <c r="G3287" t="s">
        <v>8221</v>
      </c>
      <c r="H3287" t="s">
        <v>8225</v>
      </c>
      <c r="I3287" t="s">
        <v>8247</v>
      </c>
      <c r="J3287">
        <v>1431018719</v>
      </c>
      <c r="K3287">
        <v>1429290719</v>
      </c>
      <c r="L3287" t="b">
        <v>0</v>
      </c>
      <c r="M3287">
        <v>14</v>
      </c>
      <c r="N3287" t="b">
        <v>0</v>
      </c>
      <c r="O3287" t="s">
        <v>8271</v>
      </c>
      <c r="P3287" s="9">
        <f>IFERROR(F3287/M3287,"NULL")</f>
        <v>29.785714285714285</v>
      </c>
      <c r="Q3287" t="str">
        <f>LEFT(O3287,SEARCH("/",O3287,1)-1)</f>
        <v>theater</v>
      </c>
      <c r="R3287" t="str">
        <f>RIGHT(O3287,LEN(O3287)-SEARCH("/",O3287,1))</f>
        <v>plays</v>
      </c>
      <c r="S3287" s="17">
        <f>(((K3287/60)/60)/24)+DATE(1970,1,1)</f>
        <v>42111.71665509259</v>
      </c>
      <c r="T3287" s="15">
        <f>(((J3287/60)/60)/24)+DATE(1970,1,1)</f>
        <v>42131.71665509259</v>
      </c>
      <c r="U3287" t="b">
        <f>AND(L3287,N3287)</f>
        <v>0</v>
      </c>
    </row>
    <row r="3288" spans="1:21" ht="20" customHeight="1" x14ac:dyDescent="0.35">
      <c r="A3288" s="13">
        <f>F3288/E3288</f>
        <v>0.5</v>
      </c>
      <c r="B3288">
        <v>2855</v>
      </c>
      <c r="C3288" s="3" t="s">
        <v>2855</v>
      </c>
      <c r="D3288" s="3" t="s">
        <v>6965</v>
      </c>
      <c r="E3288" s="5">
        <v>600</v>
      </c>
      <c r="F3288" s="5">
        <v>300</v>
      </c>
      <c r="G3288" t="s">
        <v>8221</v>
      </c>
      <c r="H3288" t="s">
        <v>8224</v>
      </c>
      <c r="I3288" t="s">
        <v>8246</v>
      </c>
      <c r="J3288">
        <v>1454110440</v>
      </c>
      <c r="K3288">
        <v>1451607071</v>
      </c>
      <c r="L3288" t="b">
        <v>0</v>
      </c>
      <c r="M3288">
        <v>5</v>
      </c>
      <c r="N3288" t="b">
        <v>0</v>
      </c>
      <c r="O3288" t="s">
        <v>8271</v>
      </c>
      <c r="P3288" s="9">
        <f>IFERROR(F3288/M3288,"NULL")</f>
        <v>60</v>
      </c>
      <c r="Q3288" t="str">
        <f>LEFT(O3288,SEARCH("/",O3288,1)-1)</f>
        <v>theater</v>
      </c>
      <c r="R3288" t="str">
        <f>RIGHT(O3288,LEN(O3288)-SEARCH("/",O3288,1))</f>
        <v>plays</v>
      </c>
      <c r="S3288" s="17">
        <f>(((K3288/60)/60)/24)+DATE(1970,1,1)</f>
        <v>42370.007766203707</v>
      </c>
      <c r="T3288" s="15">
        <f>(((J3288/60)/60)/24)+DATE(1970,1,1)</f>
        <v>42398.981944444444</v>
      </c>
      <c r="U3288" t="b">
        <f>AND(L3288,N3288)</f>
        <v>0</v>
      </c>
    </row>
    <row r="3289" spans="1:21" ht="20" customHeight="1" x14ac:dyDescent="0.35">
      <c r="A3289" s="13">
        <f>F3289/E3289</f>
        <v>4.8666666666666664E-2</v>
      </c>
      <c r="B3289">
        <v>2856</v>
      </c>
      <c r="C3289" s="3" t="s">
        <v>2856</v>
      </c>
      <c r="D3289" s="3" t="s">
        <v>6966</v>
      </c>
      <c r="E3289" s="5">
        <v>3000</v>
      </c>
      <c r="F3289" s="5">
        <v>146</v>
      </c>
      <c r="G3289" t="s">
        <v>8221</v>
      </c>
      <c r="H3289" t="s">
        <v>8224</v>
      </c>
      <c r="I3289" t="s">
        <v>8246</v>
      </c>
      <c r="J3289">
        <v>1439069640</v>
      </c>
      <c r="K3289">
        <v>1433897647</v>
      </c>
      <c r="L3289" t="b">
        <v>0</v>
      </c>
      <c r="M3289">
        <v>6</v>
      </c>
      <c r="N3289" t="b">
        <v>0</v>
      </c>
      <c r="O3289" t="s">
        <v>8271</v>
      </c>
      <c r="P3289" s="9">
        <f>IFERROR(F3289/M3289,"NULL")</f>
        <v>24.333333333333332</v>
      </c>
      <c r="Q3289" t="str">
        <f>LEFT(O3289,SEARCH("/",O3289,1)-1)</f>
        <v>theater</v>
      </c>
      <c r="R3289" t="str">
        <f>RIGHT(O3289,LEN(O3289)-SEARCH("/",O3289,1))</f>
        <v>plays</v>
      </c>
      <c r="S3289" s="17">
        <f>(((K3289/60)/60)/24)+DATE(1970,1,1)</f>
        <v>42165.037581018521</v>
      </c>
      <c r="T3289" s="15">
        <f>(((J3289/60)/60)/24)+DATE(1970,1,1)</f>
        <v>42224.898611111115</v>
      </c>
      <c r="U3289" t="b">
        <f>AND(L3289,N3289)</f>
        <v>0</v>
      </c>
    </row>
    <row r="3290" spans="1:21" ht="20" customHeight="1" x14ac:dyDescent="0.35">
      <c r="A3290" s="13">
        <f>F3290/E3290</f>
        <v>0.19736842105263158</v>
      </c>
      <c r="B3290">
        <v>2857</v>
      </c>
      <c r="C3290" s="3" t="s">
        <v>2857</v>
      </c>
      <c r="D3290" s="3" t="s">
        <v>6967</v>
      </c>
      <c r="E3290" s="5">
        <v>38000</v>
      </c>
      <c r="F3290" s="5">
        <v>7500</v>
      </c>
      <c r="G3290" t="s">
        <v>8221</v>
      </c>
      <c r="H3290" t="s">
        <v>8238</v>
      </c>
      <c r="I3290" t="s">
        <v>8256</v>
      </c>
      <c r="J3290">
        <v>1487613600</v>
      </c>
      <c r="K3290">
        <v>1482444295</v>
      </c>
      <c r="L3290" t="b">
        <v>0</v>
      </c>
      <c r="M3290">
        <v>15</v>
      </c>
      <c r="N3290" t="b">
        <v>0</v>
      </c>
      <c r="O3290" t="s">
        <v>8271</v>
      </c>
      <c r="P3290" s="9">
        <f>IFERROR(F3290/M3290,"NULL")</f>
        <v>500</v>
      </c>
      <c r="Q3290" t="str">
        <f>LEFT(O3290,SEARCH("/",O3290,1)-1)</f>
        <v>theater</v>
      </c>
      <c r="R3290" t="str">
        <f>RIGHT(O3290,LEN(O3290)-SEARCH("/",O3290,1))</f>
        <v>plays</v>
      </c>
      <c r="S3290" s="17">
        <f>(((K3290/60)/60)/24)+DATE(1970,1,1)</f>
        <v>42726.920081018514</v>
      </c>
      <c r="T3290" s="15">
        <f>(((J3290/60)/60)/24)+DATE(1970,1,1)</f>
        <v>42786.75</v>
      </c>
      <c r="U3290" t="b">
        <f>AND(L3290,N3290)</f>
        <v>0</v>
      </c>
    </row>
    <row r="3291" spans="1:21" ht="20" customHeight="1" x14ac:dyDescent="0.35">
      <c r="A3291" s="13">
        <f>F3291/E3291</f>
        <v>0</v>
      </c>
      <c r="B3291">
        <v>2858</v>
      </c>
      <c r="C3291" s="3" t="s">
        <v>2858</v>
      </c>
      <c r="D3291" s="3" t="s">
        <v>6968</v>
      </c>
      <c r="E3291" s="5">
        <v>1000</v>
      </c>
      <c r="F3291" s="5">
        <v>0</v>
      </c>
      <c r="G3291" t="s">
        <v>8221</v>
      </c>
      <c r="H3291" t="s">
        <v>8233</v>
      </c>
      <c r="I3291" t="s">
        <v>8249</v>
      </c>
      <c r="J3291">
        <v>1417778880</v>
      </c>
      <c r="K3291">
        <v>1415711095</v>
      </c>
      <c r="L3291" t="b">
        <v>0</v>
      </c>
      <c r="M3291">
        <v>0</v>
      </c>
      <c r="N3291" t="b">
        <v>0</v>
      </c>
      <c r="O3291" t="s">
        <v>8271</v>
      </c>
      <c r="P3291" s="9" t="str">
        <f>IFERROR(F3291/M3291,"NULL")</f>
        <v>NULL</v>
      </c>
      <c r="Q3291" t="str">
        <f>LEFT(O3291,SEARCH("/",O3291,1)-1)</f>
        <v>theater</v>
      </c>
      <c r="R3291" t="str">
        <f>RIGHT(O3291,LEN(O3291)-SEARCH("/",O3291,1))</f>
        <v>plays</v>
      </c>
      <c r="S3291" s="17">
        <f>(((K3291/60)/60)/24)+DATE(1970,1,1)</f>
        <v>41954.545081018514</v>
      </c>
      <c r="T3291" s="15">
        <f>(((J3291/60)/60)/24)+DATE(1970,1,1)</f>
        <v>41978.477777777778</v>
      </c>
      <c r="U3291" t="b">
        <f>AND(L3291,N3291)</f>
        <v>0</v>
      </c>
    </row>
    <row r="3292" spans="1:21" ht="20" customHeight="1" x14ac:dyDescent="0.35">
      <c r="A3292" s="13">
        <f>F3292/E3292</f>
        <v>1.7500000000000002E-2</v>
      </c>
      <c r="B3292">
        <v>2859</v>
      </c>
      <c r="C3292" s="3" t="s">
        <v>2859</v>
      </c>
      <c r="D3292" s="3" t="s">
        <v>6969</v>
      </c>
      <c r="E3292" s="5">
        <v>2000</v>
      </c>
      <c r="F3292" s="5">
        <v>35</v>
      </c>
      <c r="G3292" t="s">
        <v>8221</v>
      </c>
      <c r="H3292" t="s">
        <v>8226</v>
      </c>
      <c r="I3292" t="s">
        <v>8248</v>
      </c>
      <c r="J3292">
        <v>1444984904</v>
      </c>
      <c r="K3292">
        <v>1439800904</v>
      </c>
      <c r="L3292" t="b">
        <v>0</v>
      </c>
      <c r="M3292">
        <v>1</v>
      </c>
      <c r="N3292" t="b">
        <v>0</v>
      </c>
      <c r="O3292" t="s">
        <v>8271</v>
      </c>
      <c r="P3292" s="9">
        <f>IFERROR(F3292/M3292,"NULL")</f>
        <v>35</v>
      </c>
      <c r="Q3292" t="str">
        <f>LEFT(O3292,SEARCH("/",O3292,1)-1)</f>
        <v>theater</v>
      </c>
      <c r="R3292" t="str">
        <f>RIGHT(O3292,LEN(O3292)-SEARCH("/",O3292,1))</f>
        <v>plays</v>
      </c>
      <c r="S3292" s="17">
        <f>(((K3292/60)/60)/24)+DATE(1970,1,1)</f>
        <v>42233.362314814818</v>
      </c>
      <c r="T3292" s="15">
        <f>(((J3292/60)/60)/24)+DATE(1970,1,1)</f>
        <v>42293.362314814818</v>
      </c>
      <c r="U3292" t="b">
        <f>AND(L3292,N3292)</f>
        <v>0</v>
      </c>
    </row>
    <row r="3293" spans="1:21" ht="20" customHeight="1" x14ac:dyDescent="0.35">
      <c r="A3293" s="13">
        <f>F3293/E3293</f>
        <v>6.6500000000000004E-2</v>
      </c>
      <c r="B3293">
        <v>2860</v>
      </c>
      <c r="C3293" s="3" t="s">
        <v>2860</v>
      </c>
      <c r="D3293" s="3" t="s">
        <v>6970</v>
      </c>
      <c r="E3293" s="5">
        <v>4000</v>
      </c>
      <c r="F3293" s="5">
        <v>266</v>
      </c>
      <c r="G3293" t="s">
        <v>8221</v>
      </c>
      <c r="H3293" t="s">
        <v>8224</v>
      </c>
      <c r="I3293" t="s">
        <v>8246</v>
      </c>
      <c r="J3293">
        <v>1466363576</v>
      </c>
      <c r="K3293">
        <v>1461179576</v>
      </c>
      <c r="L3293" t="b">
        <v>0</v>
      </c>
      <c r="M3293">
        <v>9</v>
      </c>
      <c r="N3293" t="b">
        <v>0</v>
      </c>
      <c r="O3293" t="s">
        <v>8271</v>
      </c>
      <c r="P3293" s="9">
        <f>IFERROR(F3293/M3293,"NULL")</f>
        <v>29.555555555555557</v>
      </c>
      <c r="Q3293" t="str">
        <f>LEFT(O3293,SEARCH("/",O3293,1)-1)</f>
        <v>theater</v>
      </c>
      <c r="R3293" t="str">
        <f>RIGHT(O3293,LEN(O3293)-SEARCH("/",O3293,1))</f>
        <v>plays</v>
      </c>
      <c r="S3293" s="17">
        <f>(((K3293/60)/60)/24)+DATE(1970,1,1)</f>
        <v>42480.800648148142</v>
      </c>
      <c r="T3293" s="15">
        <f>(((J3293/60)/60)/24)+DATE(1970,1,1)</f>
        <v>42540.800648148142</v>
      </c>
      <c r="U3293" t="b">
        <f>AND(L3293,N3293)</f>
        <v>0</v>
      </c>
    </row>
    <row r="3294" spans="1:21" ht="20" customHeight="1" x14ac:dyDescent="0.35">
      <c r="A3294" s="13">
        <f>F3294/E3294</f>
        <v>0.32</v>
      </c>
      <c r="B3294">
        <v>2861</v>
      </c>
      <c r="C3294" s="3" t="s">
        <v>2861</v>
      </c>
      <c r="D3294" s="3" t="s">
        <v>6971</v>
      </c>
      <c r="E3294" s="5">
        <v>250</v>
      </c>
      <c r="F3294" s="5">
        <v>80</v>
      </c>
      <c r="G3294" t="s">
        <v>8221</v>
      </c>
      <c r="H3294" t="s">
        <v>8226</v>
      </c>
      <c r="I3294" t="s">
        <v>8248</v>
      </c>
      <c r="J3294">
        <v>1443103848</v>
      </c>
      <c r="K3294">
        <v>1441894248</v>
      </c>
      <c r="L3294" t="b">
        <v>0</v>
      </c>
      <c r="M3294">
        <v>3</v>
      </c>
      <c r="N3294" t="b">
        <v>0</v>
      </c>
      <c r="O3294" t="s">
        <v>8271</v>
      </c>
      <c r="P3294" s="9">
        <f>IFERROR(F3294/M3294,"NULL")</f>
        <v>26.666666666666668</v>
      </c>
      <c r="Q3294" t="str">
        <f>LEFT(O3294,SEARCH("/",O3294,1)-1)</f>
        <v>theater</v>
      </c>
      <c r="R3294" t="str">
        <f>RIGHT(O3294,LEN(O3294)-SEARCH("/",O3294,1))</f>
        <v>plays</v>
      </c>
      <c r="S3294" s="17">
        <f>(((K3294/60)/60)/24)+DATE(1970,1,1)</f>
        <v>42257.590833333335</v>
      </c>
      <c r="T3294" s="15">
        <f>(((J3294/60)/60)/24)+DATE(1970,1,1)</f>
        <v>42271.590833333335</v>
      </c>
      <c r="U3294" t="b">
        <f>AND(L3294,N3294)</f>
        <v>0</v>
      </c>
    </row>
    <row r="3295" spans="1:21" ht="20" customHeight="1" x14ac:dyDescent="0.35">
      <c r="A3295" s="13">
        <f>F3295/E3295</f>
        <v>4.3307086614173228E-3</v>
      </c>
      <c r="B3295">
        <v>2862</v>
      </c>
      <c r="C3295" s="3" t="s">
        <v>2862</v>
      </c>
      <c r="D3295" s="3" t="s">
        <v>6972</v>
      </c>
      <c r="E3295" s="5">
        <v>12700</v>
      </c>
      <c r="F3295" s="5">
        <v>55</v>
      </c>
      <c r="G3295" t="s">
        <v>8221</v>
      </c>
      <c r="H3295" t="s">
        <v>8224</v>
      </c>
      <c r="I3295" t="s">
        <v>8246</v>
      </c>
      <c r="J3295">
        <v>1403636229</v>
      </c>
      <c r="K3295">
        <v>1401044229</v>
      </c>
      <c r="L3295" t="b">
        <v>0</v>
      </c>
      <c r="M3295">
        <v>3</v>
      </c>
      <c r="N3295" t="b">
        <v>0</v>
      </c>
      <c r="O3295" t="s">
        <v>8271</v>
      </c>
      <c r="P3295" s="9">
        <f>IFERROR(F3295/M3295,"NULL")</f>
        <v>18.333333333333332</v>
      </c>
      <c r="Q3295" t="str">
        <f>LEFT(O3295,SEARCH("/",O3295,1)-1)</f>
        <v>theater</v>
      </c>
      <c r="R3295" t="str">
        <f>RIGHT(O3295,LEN(O3295)-SEARCH("/",O3295,1))</f>
        <v>plays</v>
      </c>
      <c r="S3295" s="17">
        <f>(((K3295/60)/60)/24)+DATE(1970,1,1)</f>
        <v>41784.789687500001</v>
      </c>
      <c r="T3295" s="15">
        <f>(((J3295/60)/60)/24)+DATE(1970,1,1)</f>
        <v>41814.789687500001</v>
      </c>
      <c r="U3295" t="b">
        <f>AND(L3295,N3295)</f>
        <v>0</v>
      </c>
    </row>
    <row r="3296" spans="1:21" ht="20" customHeight="1" x14ac:dyDescent="0.35">
      <c r="A3296" s="13">
        <f>F3296/E3296</f>
        <v>4.0000000000000002E-4</v>
      </c>
      <c r="B3296">
        <v>2863</v>
      </c>
      <c r="C3296" s="3" t="s">
        <v>2863</v>
      </c>
      <c r="D3296" s="3" t="s">
        <v>6973</v>
      </c>
      <c r="E3296" s="5">
        <v>50000</v>
      </c>
      <c r="F3296" s="5">
        <v>20</v>
      </c>
      <c r="G3296" t="s">
        <v>8221</v>
      </c>
      <c r="H3296" t="s">
        <v>8224</v>
      </c>
      <c r="I3296" t="s">
        <v>8246</v>
      </c>
      <c r="J3296">
        <v>1410279123</v>
      </c>
      <c r="K3296">
        <v>1405095123</v>
      </c>
      <c r="L3296" t="b">
        <v>0</v>
      </c>
      <c r="M3296">
        <v>1</v>
      </c>
      <c r="N3296" t="b">
        <v>0</v>
      </c>
      <c r="O3296" t="s">
        <v>8271</v>
      </c>
      <c r="P3296" s="9">
        <f>IFERROR(F3296/M3296,"NULL")</f>
        <v>20</v>
      </c>
      <c r="Q3296" t="str">
        <f>LEFT(O3296,SEARCH("/",O3296,1)-1)</f>
        <v>theater</v>
      </c>
      <c r="R3296" t="str">
        <f>RIGHT(O3296,LEN(O3296)-SEARCH("/",O3296,1))</f>
        <v>plays</v>
      </c>
      <c r="S3296" s="17">
        <f>(((K3296/60)/60)/24)+DATE(1970,1,1)</f>
        <v>41831.675034722226</v>
      </c>
      <c r="T3296" s="15">
        <f>(((J3296/60)/60)/24)+DATE(1970,1,1)</f>
        <v>41891.675034722226</v>
      </c>
      <c r="U3296" t="b">
        <f>AND(L3296,N3296)</f>
        <v>0</v>
      </c>
    </row>
    <row r="3297" spans="1:21" ht="20" customHeight="1" x14ac:dyDescent="0.35">
      <c r="A3297" s="13">
        <f>F3297/E3297</f>
        <v>1.6E-2</v>
      </c>
      <c r="B3297">
        <v>2864</v>
      </c>
      <c r="C3297" s="3" t="s">
        <v>2864</v>
      </c>
      <c r="D3297" s="3" t="s">
        <v>6974</v>
      </c>
      <c r="E3297" s="5">
        <v>2500</v>
      </c>
      <c r="F3297" s="5">
        <v>40</v>
      </c>
      <c r="G3297" t="s">
        <v>8221</v>
      </c>
      <c r="H3297" t="s">
        <v>8225</v>
      </c>
      <c r="I3297" t="s">
        <v>8247</v>
      </c>
      <c r="J3297">
        <v>1437139080</v>
      </c>
      <c r="K3297">
        <v>1434552207</v>
      </c>
      <c r="L3297" t="b">
        <v>0</v>
      </c>
      <c r="M3297">
        <v>3</v>
      </c>
      <c r="N3297" t="b">
        <v>0</v>
      </c>
      <c r="O3297" t="s">
        <v>8271</v>
      </c>
      <c r="P3297" s="9">
        <f>IFERROR(F3297/M3297,"NULL")</f>
        <v>13.333333333333334</v>
      </c>
      <c r="Q3297" t="str">
        <f>LEFT(O3297,SEARCH("/",O3297,1)-1)</f>
        <v>theater</v>
      </c>
      <c r="R3297" t="str">
        <f>RIGHT(O3297,LEN(O3297)-SEARCH("/",O3297,1))</f>
        <v>plays</v>
      </c>
      <c r="S3297" s="17">
        <f>(((K3297/60)/60)/24)+DATE(1970,1,1)</f>
        <v>42172.613506944443</v>
      </c>
      <c r="T3297" s="15">
        <f>(((J3297/60)/60)/24)+DATE(1970,1,1)</f>
        <v>42202.554166666669</v>
      </c>
      <c r="U3297" t="b">
        <f>AND(L3297,N3297)</f>
        <v>0</v>
      </c>
    </row>
    <row r="3298" spans="1:21" ht="20" customHeight="1" x14ac:dyDescent="0.35">
      <c r="A3298" s="13">
        <f>F3298/E3298</f>
        <v>0</v>
      </c>
      <c r="B3298">
        <v>2865</v>
      </c>
      <c r="C3298" s="3" t="s">
        <v>2865</v>
      </c>
      <c r="D3298" s="3" t="s">
        <v>6975</v>
      </c>
      <c r="E3298" s="5">
        <v>2888</v>
      </c>
      <c r="F3298" s="5">
        <v>0</v>
      </c>
      <c r="G3298" t="s">
        <v>8221</v>
      </c>
      <c r="H3298" t="s">
        <v>8224</v>
      </c>
      <c r="I3298" t="s">
        <v>8246</v>
      </c>
      <c r="J3298">
        <v>1420512259</v>
      </c>
      <c r="K3298">
        <v>1415328259</v>
      </c>
      <c r="L3298" t="b">
        <v>0</v>
      </c>
      <c r="M3298">
        <v>0</v>
      </c>
      <c r="N3298" t="b">
        <v>0</v>
      </c>
      <c r="O3298" t="s">
        <v>8271</v>
      </c>
      <c r="P3298" s="9" t="str">
        <f>IFERROR(F3298/M3298,"NULL")</f>
        <v>NULL</v>
      </c>
      <c r="Q3298" t="str">
        <f>LEFT(O3298,SEARCH("/",O3298,1)-1)</f>
        <v>theater</v>
      </c>
      <c r="R3298" t="str">
        <f>RIGHT(O3298,LEN(O3298)-SEARCH("/",O3298,1))</f>
        <v>plays</v>
      </c>
      <c r="S3298" s="17">
        <f>(((K3298/60)/60)/24)+DATE(1970,1,1)</f>
        <v>41950.114108796297</v>
      </c>
      <c r="T3298" s="15">
        <f>(((J3298/60)/60)/24)+DATE(1970,1,1)</f>
        <v>42010.114108796297</v>
      </c>
      <c r="U3298" t="b">
        <f>AND(L3298,N3298)</f>
        <v>0</v>
      </c>
    </row>
    <row r="3299" spans="1:21" ht="20" customHeight="1" x14ac:dyDescent="0.35">
      <c r="A3299" s="13">
        <f>F3299/E3299</f>
        <v>8.9999999999999993E-3</v>
      </c>
      <c r="B3299">
        <v>2866</v>
      </c>
      <c r="C3299" s="3" t="s">
        <v>2866</v>
      </c>
      <c r="D3299" s="3" t="s">
        <v>6976</v>
      </c>
      <c r="E3299" s="5">
        <v>5000</v>
      </c>
      <c r="F3299" s="5">
        <v>45</v>
      </c>
      <c r="G3299" t="s">
        <v>8221</v>
      </c>
      <c r="H3299" t="s">
        <v>8224</v>
      </c>
      <c r="I3299" t="s">
        <v>8246</v>
      </c>
      <c r="J3299">
        <v>1476482400</v>
      </c>
      <c r="K3299">
        <v>1473893721</v>
      </c>
      <c r="L3299" t="b">
        <v>0</v>
      </c>
      <c r="M3299">
        <v>2</v>
      </c>
      <c r="N3299" t="b">
        <v>0</v>
      </c>
      <c r="O3299" t="s">
        <v>8271</v>
      </c>
      <c r="P3299" s="9">
        <f>IFERROR(F3299/M3299,"NULL")</f>
        <v>22.5</v>
      </c>
      <c r="Q3299" t="str">
        <f>LEFT(O3299,SEARCH("/",O3299,1)-1)</f>
        <v>theater</v>
      </c>
      <c r="R3299" t="str">
        <f>RIGHT(O3299,LEN(O3299)-SEARCH("/",O3299,1))</f>
        <v>plays</v>
      </c>
      <c r="S3299" s="17">
        <f>(((K3299/60)/60)/24)+DATE(1970,1,1)</f>
        <v>42627.955104166671</v>
      </c>
      <c r="T3299" s="15">
        <f>(((J3299/60)/60)/24)+DATE(1970,1,1)</f>
        <v>42657.916666666672</v>
      </c>
      <c r="U3299" t="b">
        <f>AND(L3299,N3299)</f>
        <v>0</v>
      </c>
    </row>
    <row r="3300" spans="1:21" ht="20" customHeight="1" x14ac:dyDescent="0.35">
      <c r="A3300" s="13">
        <f>F3300/E3300</f>
        <v>0.2016</v>
      </c>
      <c r="B3300">
        <v>2867</v>
      </c>
      <c r="C3300" s="3" t="s">
        <v>2867</v>
      </c>
      <c r="D3300" s="3" t="s">
        <v>6977</v>
      </c>
      <c r="E3300" s="5">
        <v>2500</v>
      </c>
      <c r="F3300" s="5">
        <v>504</v>
      </c>
      <c r="G3300" t="s">
        <v>8221</v>
      </c>
      <c r="H3300" t="s">
        <v>8224</v>
      </c>
      <c r="I3300" t="s">
        <v>8246</v>
      </c>
      <c r="J3300">
        <v>1467604800</v>
      </c>
      <c r="K3300">
        <v>1465533672</v>
      </c>
      <c r="L3300" t="b">
        <v>0</v>
      </c>
      <c r="M3300">
        <v>10</v>
      </c>
      <c r="N3300" t="b">
        <v>0</v>
      </c>
      <c r="O3300" t="s">
        <v>8271</v>
      </c>
      <c r="P3300" s="9">
        <f>IFERROR(F3300/M3300,"NULL")</f>
        <v>50.4</v>
      </c>
      <c r="Q3300" t="str">
        <f>LEFT(O3300,SEARCH("/",O3300,1)-1)</f>
        <v>theater</v>
      </c>
      <c r="R3300" t="str">
        <f>RIGHT(O3300,LEN(O3300)-SEARCH("/",O3300,1))</f>
        <v>plays</v>
      </c>
      <c r="S3300" s="17">
        <f>(((K3300/60)/60)/24)+DATE(1970,1,1)</f>
        <v>42531.195277777777</v>
      </c>
      <c r="T3300" s="15">
        <f>(((J3300/60)/60)/24)+DATE(1970,1,1)</f>
        <v>42555.166666666672</v>
      </c>
      <c r="U3300" t="b">
        <f>AND(L3300,N3300)</f>
        <v>0</v>
      </c>
    </row>
    <row r="3301" spans="1:21" ht="20" customHeight="1" x14ac:dyDescent="0.35">
      <c r="A3301" s="13">
        <f>F3301/E3301</f>
        <v>0.42011733333333334</v>
      </c>
      <c r="B3301">
        <v>2868</v>
      </c>
      <c r="C3301" s="3" t="s">
        <v>2868</v>
      </c>
      <c r="D3301" s="3" t="s">
        <v>6978</v>
      </c>
      <c r="E3301" s="5">
        <v>15000</v>
      </c>
      <c r="F3301" s="5">
        <v>6301.76</v>
      </c>
      <c r="G3301" t="s">
        <v>8221</v>
      </c>
      <c r="H3301" t="s">
        <v>8224</v>
      </c>
      <c r="I3301" t="s">
        <v>8246</v>
      </c>
      <c r="J3301">
        <v>1475697054</v>
      </c>
      <c r="K3301">
        <v>1473105054</v>
      </c>
      <c r="L3301" t="b">
        <v>0</v>
      </c>
      <c r="M3301">
        <v>60</v>
      </c>
      <c r="N3301" t="b">
        <v>0</v>
      </c>
      <c r="O3301" t="s">
        <v>8271</v>
      </c>
      <c r="P3301" s="9">
        <f>IFERROR(F3301/M3301,"NULL")</f>
        <v>105.02933333333334</v>
      </c>
      <c r="Q3301" t="str">
        <f>LEFT(O3301,SEARCH("/",O3301,1)-1)</f>
        <v>theater</v>
      </c>
      <c r="R3301" t="str">
        <f>RIGHT(O3301,LEN(O3301)-SEARCH("/",O3301,1))</f>
        <v>plays</v>
      </c>
      <c r="S3301" s="17">
        <f>(((K3301/60)/60)/24)+DATE(1970,1,1)</f>
        <v>42618.827013888891</v>
      </c>
      <c r="T3301" s="15">
        <f>(((J3301/60)/60)/24)+DATE(1970,1,1)</f>
        <v>42648.827013888891</v>
      </c>
      <c r="U3301" t="b">
        <f>AND(L3301,N3301)</f>
        <v>0</v>
      </c>
    </row>
    <row r="3302" spans="1:21" ht="20" customHeight="1" x14ac:dyDescent="0.35">
      <c r="A3302" s="13">
        <f>F3302/E3302</f>
        <v>8.8500000000000002E-3</v>
      </c>
      <c r="B3302">
        <v>2869</v>
      </c>
      <c r="C3302" s="3" t="s">
        <v>2869</v>
      </c>
      <c r="D3302" s="3" t="s">
        <v>6979</v>
      </c>
      <c r="E3302" s="5">
        <v>20000</v>
      </c>
      <c r="F3302" s="5">
        <v>177</v>
      </c>
      <c r="G3302" t="s">
        <v>8221</v>
      </c>
      <c r="H3302" t="s">
        <v>8224</v>
      </c>
      <c r="I3302" t="s">
        <v>8246</v>
      </c>
      <c r="J3302">
        <v>1468937681</v>
      </c>
      <c r="K3302">
        <v>1466345681</v>
      </c>
      <c r="L3302" t="b">
        <v>0</v>
      </c>
      <c r="M3302">
        <v>5</v>
      </c>
      <c r="N3302" t="b">
        <v>0</v>
      </c>
      <c r="O3302" t="s">
        <v>8271</v>
      </c>
      <c r="P3302" s="9">
        <f>IFERROR(F3302/M3302,"NULL")</f>
        <v>35.4</v>
      </c>
      <c r="Q3302" t="str">
        <f>LEFT(O3302,SEARCH("/",O3302,1)-1)</f>
        <v>theater</v>
      </c>
      <c r="R3302" t="str">
        <f>RIGHT(O3302,LEN(O3302)-SEARCH("/",O3302,1))</f>
        <v>plays</v>
      </c>
      <c r="S3302" s="17">
        <f>(((K3302/60)/60)/24)+DATE(1970,1,1)</f>
        <v>42540.593530092592</v>
      </c>
      <c r="T3302" s="15">
        <f>(((J3302/60)/60)/24)+DATE(1970,1,1)</f>
        <v>42570.593530092592</v>
      </c>
      <c r="U3302" t="b">
        <f>AND(L3302,N3302)</f>
        <v>0</v>
      </c>
    </row>
    <row r="3303" spans="1:21" ht="20" customHeight="1" x14ac:dyDescent="0.35">
      <c r="A3303" s="13">
        <f>F3303/E3303</f>
        <v>0.15</v>
      </c>
      <c r="B3303">
        <v>2870</v>
      </c>
      <c r="C3303" s="3" t="s">
        <v>2870</v>
      </c>
      <c r="D3303" s="3" t="s">
        <v>6980</v>
      </c>
      <c r="E3303" s="5">
        <v>5000</v>
      </c>
      <c r="F3303" s="5">
        <v>750</v>
      </c>
      <c r="G3303" t="s">
        <v>8221</v>
      </c>
      <c r="H3303" t="s">
        <v>8224</v>
      </c>
      <c r="I3303" t="s">
        <v>8246</v>
      </c>
      <c r="J3303">
        <v>1400301165</v>
      </c>
      <c r="K3303">
        <v>1397709165</v>
      </c>
      <c r="L3303" t="b">
        <v>0</v>
      </c>
      <c r="M3303">
        <v>9</v>
      </c>
      <c r="N3303" t="b">
        <v>0</v>
      </c>
      <c r="O3303" t="s">
        <v>8271</v>
      </c>
      <c r="P3303" s="9">
        <f>IFERROR(F3303/M3303,"NULL")</f>
        <v>83.333333333333329</v>
      </c>
      <c r="Q3303" t="str">
        <f>LEFT(O3303,SEARCH("/",O3303,1)-1)</f>
        <v>theater</v>
      </c>
      <c r="R3303" t="str">
        <f>RIGHT(O3303,LEN(O3303)-SEARCH("/",O3303,1))</f>
        <v>plays</v>
      </c>
      <c r="S3303" s="17">
        <f>(((K3303/60)/60)/24)+DATE(1970,1,1)</f>
        <v>41746.189409722225</v>
      </c>
      <c r="T3303" s="15">
        <f>(((J3303/60)/60)/24)+DATE(1970,1,1)</f>
        <v>41776.189409722225</v>
      </c>
      <c r="U3303" t="b">
        <f>AND(L3303,N3303)</f>
        <v>0</v>
      </c>
    </row>
    <row r="3304" spans="1:21" ht="20" customHeight="1" x14ac:dyDescent="0.35">
      <c r="A3304" s="13">
        <f>F3304/E3304</f>
        <v>4.6699999999999998E-2</v>
      </c>
      <c r="B3304">
        <v>2871</v>
      </c>
      <c r="C3304" s="3" t="s">
        <v>2871</v>
      </c>
      <c r="D3304" s="3" t="s">
        <v>6981</v>
      </c>
      <c r="E3304" s="5">
        <v>10000</v>
      </c>
      <c r="F3304" s="5">
        <v>467</v>
      </c>
      <c r="G3304" t="s">
        <v>8221</v>
      </c>
      <c r="H3304" t="s">
        <v>8224</v>
      </c>
      <c r="I3304" t="s">
        <v>8246</v>
      </c>
      <c r="J3304">
        <v>1419183813</v>
      </c>
      <c r="K3304">
        <v>1417455813</v>
      </c>
      <c r="L3304" t="b">
        <v>0</v>
      </c>
      <c r="M3304">
        <v>13</v>
      </c>
      <c r="N3304" t="b">
        <v>0</v>
      </c>
      <c r="O3304" t="s">
        <v>8271</v>
      </c>
      <c r="P3304" s="9">
        <f>IFERROR(F3304/M3304,"NULL")</f>
        <v>35.92307692307692</v>
      </c>
      <c r="Q3304" t="str">
        <f>LEFT(O3304,SEARCH("/",O3304,1)-1)</f>
        <v>theater</v>
      </c>
      <c r="R3304" t="str">
        <f>RIGHT(O3304,LEN(O3304)-SEARCH("/",O3304,1))</f>
        <v>plays</v>
      </c>
      <c r="S3304" s="17">
        <f>(((K3304/60)/60)/24)+DATE(1970,1,1)</f>
        <v>41974.738576388889</v>
      </c>
      <c r="T3304" s="15">
        <f>(((J3304/60)/60)/24)+DATE(1970,1,1)</f>
        <v>41994.738576388889</v>
      </c>
      <c r="U3304" t="b">
        <f>AND(L3304,N3304)</f>
        <v>0</v>
      </c>
    </row>
    <row r="3305" spans="1:21" ht="20" customHeight="1" x14ac:dyDescent="0.35">
      <c r="A3305" s="13">
        <f>F3305/E3305</f>
        <v>0</v>
      </c>
      <c r="B3305">
        <v>2872</v>
      </c>
      <c r="C3305" s="3" t="s">
        <v>2872</v>
      </c>
      <c r="D3305" s="3" t="s">
        <v>6982</v>
      </c>
      <c r="E3305" s="5">
        <v>3000</v>
      </c>
      <c r="F3305" s="5">
        <v>0</v>
      </c>
      <c r="G3305" t="s">
        <v>8221</v>
      </c>
      <c r="H3305" t="s">
        <v>8224</v>
      </c>
      <c r="I3305" t="s">
        <v>8246</v>
      </c>
      <c r="J3305">
        <v>1434768438</v>
      </c>
      <c r="K3305">
        <v>1429584438</v>
      </c>
      <c r="L3305" t="b">
        <v>0</v>
      </c>
      <c r="M3305">
        <v>0</v>
      </c>
      <c r="N3305" t="b">
        <v>0</v>
      </c>
      <c r="O3305" t="s">
        <v>8271</v>
      </c>
      <c r="P3305" s="9" t="str">
        <f>IFERROR(F3305/M3305,"NULL")</f>
        <v>NULL</v>
      </c>
      <c r="Q3305" t="str">
        <f>LEFT(O3305,SEARCH("/",O3305,1)-1)</f>
        <v>theater</v>
      </c>
      <c r="R3305" t="str">
        <f>RIGHT(O3305,LEN(O3305)-SEARCH("/",O3305,1))</f>
        <v>plays</v>
      </c>
      <c r="S3305" s="17">
        <f>(((K3305/60)/60)/24)+DATE(1970,1,1)</f>
        <v>42115.11618055556</v>
      </c>
      <c r="T3305" s="15">
        <f>(((J3305/60)/60)/24)+DATE(1970,1,1)</f>
        <v>42175.11618055556</v>
      </c>
      <c r="U3305" t="b">
        <f>AND(L3305,N3305)</f>
        <v>0</v>
      </c>
    </row>
    <row r="3306" spans="1:21" ht="20" customHeight="1" x14ac:dyDescent="0.35">
      <c r="A3306" s="13">
        <f>F3306/E3306</f>
        <v>0.38119999999999998</v>
      </c>
      <c r="B3306">
        <v>2873</v>
      </c>
      <c r="C3306" s="3" t="s">
        <v>2873</v>
      </c>
      <c r="D3306" s="3" t="s">
        <v>6983</v>
      </c>
      <c r="E3306" s="5">
        <v>2500</v>
      </c>
      <c r="F3306" s="5">
        <v>953</v>
      </c>
      <c r="G3306" t="s">
        <v>8221</v>
      </c>
      <c r="H3306" t="s">
        <v>8224</v>
      </c>
      <c r="I3306" t="s">
        <v>8246</v>
      </c>
      <c r="J3306">
        <v>1422473831</v>
      </c>
      <c r="K3306">
        <v>1419881831</v>
      </c>
      <c r="L3306" t="b">
        <v>0</v>
      </c>
      <c r="M3306">
        <v>8</v>
      </c>
      <c r="N3306" t="b">
        <v>0</v>
      </c>
      <c r="O3306" t="s">
        <v>8271</v>
      </c>
      <c r="P3306" s="9">
        <f>IFERROR(F3306/M3306,"NULL")</f>
        <v>119.125</v>
      </c>
      <c r="Q3306" t="str">
        <f>LEFT(O3306,SEARCH("/",O3306,1)-1)</f>
        <v>theater</v>
      </c>
      <c r="R3306" t="str">
        <f>RIGHT(O3306,LEN(O3306)-SEARCH("/",O3306,1))</f>
        <v>plays</v>
      </c>
      <c r="S3306" s="17">
        <f>(((K3306/60)/60)/24)+DATE(1970,1,1)</f>
        <v>42002.817488425921</v>
      </c>
      <c r="T3306" s="15">
        <f>(((J3306/60)/60)/24)+DATE(1970,1,1)</f>
        <v>42032.817488425921</v>
      </c>
      <c r="U3306" t="b">
        <f>AND(L3306,N3306)</f>
        <v>0</v>
      </c>
    </row>
    <row r="3307" spans="1:21" ht="20" customHeight="1" x14ac:dyDescent="0.35">
      <c r="A3307" s="13">
        <f>F3307/E3307</f>
        <v>5.4199999999999998E-2</v>
      </c>
      <c r="B3307">
        <v>2874</v>
      </c>
      <c r="C3307" s="3" t="s">
        <v>2874</v>
      </c>
      <c r="D3307" s="3" t="s">
        <v>6984</v>
      </c>
      <c r="E3307" s="5">
        <v>5000</v>
      </c>
      <c r="F3307" s="5">
        <v>271</v>
      </c>
      <c r="G3307" t="s">
        <v>8221</v>
      </c>
      <c r="H3307" t="s">
        <v>8224</v>
      </c>
      <c r="I3307" t="s">
        <v>8246</v>
      </c>
      <c r="J3307">
        <v>1484684186</v>
      </c>
      <c r="K3307">
        <v>1482092186</v>
      </c>
      <c r="L3307" t="b">
        <v>0</v>
      </c>
      <c r="M3307">
        <v>3</v>
      </c>
      <c r="N3307" t="b">
        <v>0</v>
      </c>
      <c r="O3307" t="s">
        <v>8271</v>
      </c>
      <c r="P3307" s="9">
        <f>IFERROR(F3307/M3307,"NULL")</f>
        <v>90.333333333333329</v>
      </c>
      <c r="Q3307" t="str">
        <f>LEFT(O3307,SEARCH("/",O3307,1)-1)</f>
        <v>theater</v>
      </c>
      <c r="R3307" t="str">
        <f>RIGHT(O3307,LEN(O3307)-SEARCH("/",O3307,1))</f>
        <v>plays</v>
      </c>
      <c r="S3307" s="17">
        <f>(((K3307/60)/60)/24)+DATE(1970,1,1)</f>
        <v>42722.84474537037</v>
      </c>
      <c r="T3307" s="15">
        <f>(((J3307/60)/60)/24)+DATE(1970,1,1)</f>
        <v>42752.84474537037</v>
      </c>
      <c r="U3307" t="b">
        <f>AND(L3307,N3307)</f>
        <v>0</v>
      </c>
    </row>
    <row r="3308" spans="1:21" ht="20" customHeight="1" x14ac:dyDescent="0.35">
      <c r="A3308" s="13">
        <f>F3308/E3308</f>
        <v>3.5E-4</v>
      </c>
      <c r="B3308">
        <v>2875</v>
      </c>
      <c r="C3308" s="3" t="s">
        <v>2875</v>
      </c>
      <c r="D3308" s="3" t="s">
        <v>6985</v>
      </c>
      <c r="E3308" s="5">
        <v>20000</v>
      </c>
      <c r="F3308" s="5">
        <v>7</v>
      </c>
      <c r="G3308" t="s">
        <v>8221</v>
      </c>
      <c r="H3308" t="s">
        <v>8224</v>
      </c>
      <c r="I3308" t="s">
        <v>8246</v>
      </c>
      <c r="J3308">
        <v>1462417493</v>
      </c>
      <c r="K3308">
        <v>1459825493</v>
      </c>
      <c r="L3308" t="b">
        <v>0</v>
      </c>
      <c r="M3308">
        <v>3</v>
      </c>
      <c r="N3308" t="b">
        <v>0</v>
      </c>
      <c r="O3308" t="s">
        <v>8271</v>
      </c>
      <c r="P3308" s="9">
        <f>IFERROR(F3308/M3308,"NULL")</f>
        <v>2.3333333333333335</v>
      </c>
      <c r="Q3308" t="str">
        <f>LEFT(O3308,SEARCH("/",O3308,1)-1)</f>
        <v>theater</v>
      </c>
      <c r="R3308" t="str">
        <f>RIGHT(O3308,LEN(O3308)-SEARCH("/",O3308,1))</f>
        <v>plays</v>
      </c>
      <c r="S3308" s="17">
        <f>(((K3308/60)/60)/24)+DATE(1970,1,1)</f>
        <v>42465.128391203703</v>
      </c>
      <c r="T3308" s="15">
        <f>(((J3308/60)/60)/24)+DATE(1970,1,1)</f>
        <v>42495.128391203703</v>
      </c>
      <c r="U3308" t="b">
        <f>AND(L3308,N3308)</f>
        <v>0</v>
      </c>
    </row>
    <row r="3309" spans="1:21" ht="20" customHeight="1" x14ac:dyDescent="0.35">
      <c r="A3309" s="13">
        <f>F3309/E3309</f>
        <v>0</v>
      </c>
      <c r="B3309">
        <v>2876</v>
      </c>
      <c r="C3309" s="3" t="s">
        <v>2876</v>
      </c>
      <c r="D3309" s="3" t="s">
        <v>6986</v>
      </c>
      <c r="E3309" s="5">
        <v>150000</v>
      </c>
      <c r="F3309" s="5">
        <v>0</v>
      </c>
      <c r="G3309" t="s">
        <v>8221</v>
      </c>
      <c r="H3309" t="s">
        <v>8224</v>
      </c>
      <c r="I3309" t="s">
        <v>8246</v>
      </c>
      <c r="J3309">
        <v>1437069079</v>
      </c>
      <c r="K3309">
        <v>1434477079</v>
      </c>
      <c r="L3309" t="b">
        <v>0</v>
      </c>
      <c r="M3309">
        <v>0</v>
      </c>
      <c r="N3309" t="b">
        <v>0</v>
      </c>
      <c r="O3309" t="s">
        <v>8271</v>
      </c>
      <c r="P3309" s="9" t="str">
        <f>IFERROR(F3309/M3309,"NULL")</f>
        <v>NULL</v>
      </c>
      <c r="Q3309" t="str">
        <f>LEFT(O3309,SEARCH("/",O3309,1)-1)</f>
        <v>theater</v>
      </c>
      <c r="R3309" t="str">
        <f>RIGHT(O3309,LEN(O3309)-SEARCH("/",O3309,1))</f>
        <v>plays</v>
      </c>
      <c r="S3309" s="17">
        <f>(((K3309/60)/60)/24)+DATE(1970,1,1)</f>
        <v>42171.743969907402</v>
      </c>
      <c r="T3309" s="15">
        <f>(((J3309/60)/60)/24)+DATE(1970,1,1)</f>
        <v>42201.743969907402</v>
      </c>
      <c r="U3309" t="b">
        <f>AND(L3309,N3309)</f>
        <v>0</v>
      </c>
    </row>
    <row r="3310" spans="1:21" ht="20" customHeight="1" x14ac:dyDescent="0.35">
      <c r="A3310" s="13">
        <f>F3310/E3310</f>
        <v>0.10833333333333334</v>
      </c>
      <c r="B3310">
        <v>2877</v>
      </c>
      <c r="C3310" s="3" t="s">
        <v>2877</v>
      </c>
      <c r="D3310" s="3" t="s">
        <v>6987</v>
      </c>
      <c r="E3310" s="5">
        <v>6000</v>
      </c>
      <c r="F3310" s="5">
        <v>650</v>
      </c>
      <c r="G3310" t="s">
        <v>8221</v>
      </c>
      <c r="H3310" t="s">
        <v>8224</v>
      </c>
      <c r="I3310" t="s">
        <v>8246</v>
      </c>
      <c r="J3310">
        <v>1480525200</v>
      </c>
      <c r="K3310">
        <v>1477781724</v>
      </c>
      <c r="L3310" t="b">
        <v>0</v>
      </c>
      <c r="M3310">
        <v>6</v>
      </c>
      <c r="N3310" t="b">
        <v>0</v>
      </c>
      <c r="O3310" t="s">
        <v>8271</v>
      </c>
      <c r="P3310" s="9">
        <f>IFERROR(F3310/M3310,"NULL")</f>
        <v>108.33333333333333</v>
      </c>
      <c r="Q3310" t="str">
        <f>LEFT(O3310,SEARCH("/",O3310,1)-1)</f>
        <v>theater</v>
      </c>
      <c r="R3310" t="str">
        <f>RIGHT(O3310,LEN(O3310)-SEARCH("/",O3310,1))</f>
        <v>plays</v>
      </c>
      <c r="S3310" s="17">
        <f>(((K3310/60)/60)/24)+DATE(1970,1,1)</f>
        <v>42672.955138888887</v>
      </c>
      <c r="T3310" s="15">
        <f>(((J3310/60)/60)/24)+DATE(1970,1,1)</f>
        <v>42704.708333333328</v>
      </c>
      <c r="U3310" t="b">
        <f>AND(L3310,N3310)</f>
        <v>0</v>
      </c>
    </row>
    <row r="3311" spans="1:21" ht="20" customHeight="1" x14ac:dyDescent="0.35">
      <c r="A3311" s="13">
        <f>F3311/E3311</f>
        <v>2.1000000000000001E-2</v>
      </c>
      <c r="B3311">
        <v>2878</v>
      </c>
      <c r="C3311" s="3" t="s">
        <v>2878</v>
      </c>
      <c r="D3311" s="3" t="s">
        <v>6988</v>
      </c>
      <c r="E3311" s="5">
        <v>3000</v>
      </c>
      <c r="F3311" s="5">
        <v>63</v>
      </c>
      <c r="G3311" t="s">
        <v>8221</v>
      </c>
      <c r="H3311" t="s">
        <v>8225</v>
      </c>
      <c r="I3311" t="s">
        <v>8247</v>
      </c>
      <c r="J3311">
        <v>1435934795</v>
      </c>
      <c r="K3311">
        <v>1430750795</v>
      </c>
      <c r="L3311" t="b">
        <v>0</v>
      </c>
      <c r="M3311">
        <v>4</v>
      </c>
      <c r="N3311" t="b">
        <v>0</v>
      </c>
      <c r="O3311" t="s">
        <v>8271</v>
      </c>
      <c r="P3311" s="9">
        <f>IFERROR(F3311/M3311,"NULL")</f>
        <v>15.75</v>
      </c>
      <c r="Q3311" t="str">
        <f>LEFT(O3311,SEARCH("/",O3311,1)-1)</f>
        <v>theater</v>
      </c>
      <c r="R3311" t="str">
        <f>RIGHT(O3311,LEN(O3311)-SEARCH("/",O3311,1))</f>
        <v>plays</v>
      </c>
      <c r="S3311" s="17">
        <f>(((K3311/60)/60)/24)+DATE(1970,1,1)</f>
        <v>42128.615682870368</v>
      </c>
      <c r="T3311" s="15">
        <f>(((J3311/60)/60)/24)+DATE(1970,1,1)</f>
        <v>42188.615682870368</v>
      </c>
      <c r="U3311" t="b">
        <f>AND(L3311,N3311)</f>
        <v>0</v>
      </c>
    </row>
    <row r="3312" spans="1:21" ht="20" customHeight="1" x14ac:dyDescent="0.35">
      <c r="A3312" s="13">
        <f>F3312/E3312</f>
        <v>2.5892857142857141E-3</v>
      </c>
      <c r="B3312">
        <v>2879</v>
      </c>
      <c r="C3312" s="3" t="s">
        <v>2879</v>
      </c>
      <c r="D3312" s="3" t="s">
        <v>6989</v>
      </c>
      <c r="E3312" s="5">
        <v>11200</v>
      </c>
      <c r="F3312" s="5">
        <v>29</v>
      </c>
      <c r="G3312" t="s">
        <v>8221</v>
      </c>
      <c r="H3312" t="s">
        <v>8224</v>
      </c>
      <c r="I3312" t="s">
        <v>8246</v>
      </c>
      <c r="J3312">
        <v>1453310661</v>
      </c>
      <c r="K3312">
        <v>1450718661</v>
      </c>
      <c r="L3312" t="b">
        <v>0</v>
      </c>
      <c r="M3312">
        <v>1</v>
      </c>
      <c r="N3312" t="b">
        <v>0</v>
      </c>
      <c r="O3312" t="s">
        <v>8271</v>
      </c>
      <c r="P3312" s="9">
        <f>IFERROR(F3312/M3312,"NULL")</f>
        <v>29</v>
      </c>
      <c r="Q3312" t="str">
        <f>LEFT(O3312,SEARCH("/",O3312,1)-1)</f>
        <v>theater</v>
      </c>
      <c r="R3312" t="str">
        <f>RIGHT(O3312,LEN(O3312)-SEARCH("/",O3312,1))</f>
        <v>plays</v>
      </c>
      <c r="S3312" s="17">
        <f>(((K3312/60)/60)/24)+DATE(1970,1,1)</f>
        <v>42359.725243055553</v>
      </c>
      <c r="T3312" s="15">
        <f>(((J3312/60)/60)/24)+DATE(1970,1,1)</f>
        <v>42389.725243055553</v>
      </c>
      <c r="U3312" t="b">
        <f>AND(L3312,N3312)</f>
        <v>0</v>
      </c>
    </row>
    <row r="3313" spans="1:21" ht="20" customHeight="1" x14ac:dyDescent="0.35">
      <c r="A3313" s="13">
        <f>F3313/E3313</f>
        <v>0.23333333333333334</v>
      </c>
      <c r="B3313">
        <v>2880</v>
      </c>
      <c r="C3313" s="3" t="s">
        <v>2880</v>
      </c>
      <c r="D3313" s="3" t="s">
        <v>6990</v>
      </c>
      <c r="E3313" s="5">
        <v>12000</v>
      </c>
      <c r="F3313" s="5">
        <v>2800</v>
      </c>
      <c r="G3313" t="s">
        <v>8221</v>
      </c>
      <c r="H3313" t="s">
        <v>8224</v>
      </c>
      <c r="I3313" t="s">
        <v>8246</v>
      </c>
      <c r="J3313">
        <v>1440090300</v>
      </c>
      <c r="K3313">
        <v>1436305452</v>
      </c>
      <c r="L3313" t="b">
        <v>0</v>
      </c>
      <c r="M3313">
        <v>29</v>
      </c>
      <c r="N3313" t="b">
        <v>0</v>
      </c>
      <c r="O3313" t="s">
        <v>8271</v>
      </c>
      <c r="P3313" s="9">
        <f>IFERROR(F3313/M3313,"NULL")</f>
        <v>96.551724137931032</v>
      </c>
      <c r="Q3313" t="str">
        <f>LEFT(O3313,SEARCH("/",O3313,1)-1)</f>
        <v>theater</v>
      </c>
      <c r="R3313" t="str">
        <f>RIGHT(O3313,LEN(O3313)-SEARCH("/",O3313,1))</f>
        <v>plays</v>
      </c>
      <c r="S3313" s="17">
        <f>(((K3313/60)/60)/24)+DATE(1970,1,1)</f>
        <v>42192.905694444446</v>
      </c>
      <c r="T3313" s="15">
        <f>(((J3313/60)/60)/24)+DATE(1970,1,1)</f>
        <v>42236.711805555555</v>
      </c>
      <c r="U3313" t="b">
        <f>AND(L3313,N3313)</f>
        <v>0</v>
      </c>
    </row>
    <row r="3314" spans="1:21" ht="20" customHeight="1" x14ac:dyDescent="0.35">
      <c r="A3314" s="13">
        <f>F3314/E3314</f>
        <v>0</v>
      </c>
      <c r="B3314">
        <v>2881</v>
      </c>
      <c r="C3314" s="3" t="s">
        <v>2881</v>
      </c>
      <c r="D3314" s="3" t="s">
        <v>6991</v>
      </c>
      <c r="E3314" s="5">
        <v>5500</v>
      </c>
      <c r="F3314" s="5">
        <v>0</v>
      </c>
      <c r="G3314" t="s">
        <v>8221</v>
      </c>
      <c r="H3314" t="s">
        <v>8224</v>
      </c>
      <c r="I3314" t="s">
        <v>8246</v>
      </c>
      <c r="J3314">
        <v>1417620036</v>
      </c>
      <c r="K3314">
        <v>1412432436</v>
      </c>
      <c r="L3314" t="b">
        <v>0</v>
      </c>
      <c r="M3314">
        <v>0</v>
      </c>
      <c r="N3314" t="b">
        <v>0</v>
      </c>
      <c r="O3314" t="s">
        <v>8271</v>
      </c>
      <c r="P3314" s="9" t="str">
        <f>IFERROR(F3314/M3314,"NULL")</f>
        <v>NULL</v>
      </c>
      <c r="Q3314" t="str">
        <f>LEFT(O3314,SEARCH("/",O3314,1)-1)</f>
        <v>theater</v>
      </c>
      <c r="R3314" t="str">
        <f>RIGHT(O3314,LEN(O3314)-SEARCH("/",O3314,1))</f>
        <v>plays</v>
      </c>
      <c r="S3314" s="17">
        <f>(((K3314/60)/60)/24)+DATE(1970,1,1)</f>
        <v>41916.597638888888</v>
      </c>
      <c r="T3314" s="15">
        <f>(((J3314/60)/60)/24)+DATE(1970,1,1)</f>
        <v>41976.639305555553</v>
      </c>
      <c r="U3314" t="b">
        <f>AND(L3314,N3314)</f>
        <v>0</v>
      </c>
    </row>
    <row r="3315" spans="1:21" ht="20" customHeight="1" x14ac:dyDescent="0.35">
      <c r="A3315" s="13">
        <f>F3315/E3315</f>
        <v>0.33600000000000002</v>
      </c>
      <c r="B3315">
        <v>2882</v>
      </c>
      <c r="C3315" s="3" t="s">
        <v>2882</v>
      </c>
      <c r="D3315" s="3" t="s">
        <v>6992</v>
      </c>
      <c r="E3315" s="5">
        <v>750</v>
      </c>
      <c r="F3315" s="5">
        <v>252</v>
      </c>
      <c r="G3315" t="s">
        <v>8221</v>
      </c>
      <c r="H3315" t="s">
        <v>8224</v>
      </c>
      <c r="I3315" t="s">
        <v>8246</v>
      </c>
      <c r="J3315">
        <v>1462112318</v>
      </c>
      <c r="K3315">
        <v>1459520318</v>
      </c>
      <c r="L3315" t="b">
        <v>0</v>
      </c>
      <c r="M3315">
        <v>4</v>
      </c>
      <c r="N3315" t="b">
        <v>0</v>
      </c>
      <c r="O3315" t="s">
        <v>8271</v>
      </c>
      <c r="P3315" s="9">
        <f>IFERROR(F3315/M3315,"NULL")</f>
        <v>63</v>
      </c>
      <c r="Q3315" t="str">
        <f>LEFT(O3315,SEARCH("/",O3315,1)-1)</f>
        <v>theater</v>
      </c>
      <c r="R3315" t="str">
        <f>RIGHT(O3315,LEN(O3315)-SEARCH("/",O3315,1))</f>
        <v>plays</v>
      </c>
      <c r="S3315" s="17">
        <f>(((K3315/60)/60)/24)+DATE(1970,1,1)</f>
        <v>42461.596273148149</v>
      </c>
      <c r="T3315" s="15">
        <f>(((J3315/60)/60)/24)+DATE(1970,1,1)</f>
        <v>42491.596273148149</v>
      </c>
      <c r="U3315" t="b">
        <f>AND(L3315,N3315)</f>
        <v>0</v>
      </c>
    </row>
    <row r="3316" spans="1:21" ht="20" customHeight="1" x14ac:dyDescent="0.35">
      <c r="A3316" s="13">
        <f>F3316/E3316</f>
        <v>0.1908</v>
      </c>
      <c r="B3316">
        <v>2883</v>
      </c>
      <c r="C3316" s="3" t="s">
        <v>2883</v>
      </c>
      <c r="D3316" s="3" t="s">
        <v>6993</v>
      </c>
      <c r="E3316" s="5">
        <v>10000</v>
      </c>
      <c r="F3316" s="5">
        <v>1908</v>
      </c>
      <c r="G3316" t="s">
        <v>8221</v>
      </c>
      <c r="H3316" t="s">
        <v>8224</v>
      </c>
      <c r="I3316" t="s">
        <v>8246</v>
      </c>
      <c r="J3316">
        <v>1454734740</v>
      </c>
      <c r="K3316">
        <v>1451684437</v>
      </c>
      <c r="L3316" t="b">
        <v>0</v>
      </c>
      <c r="M3316">
        <v>5</v>
      </c>
      <c r="N3316" t="b">
        <v>0</v>
      </c>
      <c r="O3316" t="s">
        <v>8271</v>
      </c>
      <c r="P3316" s="9">
        <f>IFERROR(F3316/M3316,"NULL")</f>
        <v>381.6</v>
      </c>
      <c r="Q3316" t="str">
        <f>LEFT(O3316,SEARCH("/",O3316,1)-1)</f>
        <v>theater</v>
      </c>
      <c r="R3316" t="str">
        <f>RIGHT(O3316,LEN(O3316)-SEARCH("/",O3316,1))</f>
        <v>plays</v>
      </c>
      <c r="S3316" s="17">
        <f>(((K3316/60)/60)/24)+DATE(1970,1,1)</f>
        <v>42370.90320601852</v>
      </c>
      <c r="T3316" s="15">
        <f>(((J3316/60)/60)/24)+DATE(1970,1,1)</f>
        <v>42406.207638888889</v>
      </c>
      <c r="U3316" t="b">
        <f>AND(L3316,N3316)</f>
        <v>0</v>
      </c>
    </row>
    <row r="3317" spans="1:21" ht="20" customHeight="1" x14ac:dyDescent="0.35">
      <c r="A3317" s="13">
        <f>F3317/E3317</f>
        <v>4.1111111111111114E-3</v>
      </c>
      <c r="B3317">
        <v>2884</v>
      </c>
      <c r="C3317" s="3" t="s">
        <v>2884</v>
      </c>
      <c r="D3317" s="3" t="s">
        <v>6994</v>
      </c>
      <c r="E3317" s="5">
        <v>45000</v>
      </c>
      <c r="F3317" s="5">
        <v>185</v>
      </c>
      <c r="G3317" t="s">
        <v>8221</v>
      </c>
      <c r="H3317" t="s">
        <v>8224</v>
      </c>
      <c r="I3317" t="s">
        <v>8246</v>
      </c>
      <c r="J3317">
        <v>1417800435</v>
      </c>
      <c r="K3317">
        <v>1415208435</v>
      </c>
      <c r="L3317" t="b">
        <v>0</v>
      </c>
      <c r="M3317">
        <v>4</v>
      </c>
      <c r="N3317" t="b">
        <v>0</v>
      </c>
      <c r="O3317" t="s">
        <v>8271</v>
      </c>
      <c r="P3317" s="9">
        <f>IFERROR(F3317/M3317,"NULL")</f>
        <v>46.25</v>
      </c>
      <c r="Q3317" t="str">
        <f>LEFT(O3317,SEARCH("/",O3317,1)-1)</f>
        <v>theater</v>
      </c>
      <c r="R3317" t="str">
        <f>RIGHT(O3317,LEN(O3317)-SEARCH("/",O3317,1))</f>
        <v>plays</v>
      </c>
      <c r="S3317" s="17">
        <f>(((K3317/60)/60)/24)+DATE(1970,1,1)</f>
        <v>41948.727256944447</v>
      </c>
      <c r="T3317" s="15">
        <f>(((J3317/60)/60)/24)+DATE(1970,1,1)</f>
        <v>41978.727256944447</v>
      </c>
      <c r="U3317" t="b">
        <f>AND(L3317,N3317)</f>
        <v>0</v>
      </c>
    </row>
    <row r="3318" spans="1:21" ht="20" customHeight="1" x14ac:dyDescent="0.35">
      <c r="A3318" s="13">
        <f>F3318/E3318</f>
        <v>0.32500000000000001</v>
      </c>
      <c r="B3318">
        <v>2885</v>
      </c>
      <c r="C3318" s="3" t="s">
        <v>2885</v>
      </c>
      <c r="D3318" s="3" t="s">
        <v>6995</v>
      </c>
      <c r="E3318" s="5">
        <v>400</v>
      </c>
      <c r="F3318" s="5">
        <v>130</v>
      </c>
      <c r="G3318" t="s">
        <v>8221</v>
      </c>
      <c r="H3318" t="s">
        <v>8224</v>
      </c>
      <c r="I3318" t="s">
        <v>8246</v>
      </c>
      <c r="J3318">
        <v>1426294201</v>
      </c>
      <c r="K3318">
        <v>1423705801</v>
      </c>
      <c r="L3318" t="b">
        <v>0</v>
      </c>
      <c r="M3318">
        <v>5</v>
      </c>
      <c r="N3318" t="b">
        <v>0</v>
      </c>
      <c r="O3318" t="s">
        <v>8271</v>
      </c>
      <c r="P3318" s="9">
        <f>IFERROR(F3318/M3318,"NULL")</f>
        <v>26</v>
      </c>
      <c r="Q3318" t="str">
        <f>LEFT(O3318,SEARCH("/",O3318,1)-1)</f>
        <v>theater</v>
      </c>
      <c r="R3318" t="str">
        <f>RIGHT(O3318,LEN(O3318)-SEARCH("/",O3318,1))</f>
        <v>plays</v>
      </c>
      <c r="S3318" s="17">
        <f>(((K3318/60)/60)/24)+DATE(1970,1,1)</f>
        <v>42047.07640046296</v>
      </c>
      <c r="T3318" s="15">
        <f>(((J3318/60)/60)/24)+DATE(1970,1,1)</f>
        <v>42077.034733796296</v>
      </c>
      <c r="U3318" t="b">
        <f>AND(L3318,N3318)</f>
        <v>0</v>
      </c>
    </row>
    <row r="3319" spans="1:21" ht="20" customHeight="1" x14ac:dyDescent="0.35">
      <c r="A3319" s="13">
        <f>F3319/E3319</f>
        <v>0.05</v>
      </c>
      <c r="B3319">
        <v>2886</v>
      </c>
      <c r="C3319" s="3" t="s">
        <v>2886</v>
      </c>
      <c r="D3319" s="3" t="s">
        <v>6996</v>
      </c>
      <c r="E3319" s="5">
        <v>200</v>
      </c>
      <c r="F3319" s="5">
        <v>10</v>
      </c>
      <c r="G3319" t="s">
        <v>8221</v>
      </c>
      <c r="H3319" t="s">
        <v>8224</v>
      </c>
      <c r="I3319" t="s">
        <v>8246</v>
      </c>
      <c r="J3319">
        <v>1442635140</v>
      </c>
      <c r="K3319">
        <v>1442243484</v>
      </c>
      <c r="L3319" t="b">
        <v>0</v>
      </c>
      <c r="M3319">
        <v>1</v>
      </c>
      <c r="N3319" t="b">
        <v>0</v>
      </c>
      <c r="O3319" t="s">
        <v>8271</v>
      </c>
      <c r="P3319" s="9">
        <f>IFERROR(F3319/M3319,"NULL")</f>
        <v>10</v>
      </c>
      <c r="Q3319" t="str">
        <f>LEFT(O3319,SEARCH("/",O3319,1)-1)</f>
        <v>theater</v>
      </c>
      <c r="R3319" t="str">
        <f>RIGHT(O3319,LEN(O3319)-SEARCH("/",O3319,1))</f>
        <v>plays</v>
      </c>
      <c r="S3319" s="17">
        <f>(((K3319/60)/60)/24)+DATE(1970,1,1)</f>
        <v>42261.632916666669</v>
      </c>
      <c r="T3319" s="15">
        <f>(((J3319/60)/60)/24)+DATE(1970,1,1)</f>
        <v>42266.165972222225</v>
      </c>
      <c r="U3319" t="b">
        <f>AND(L3319,N3319)</f>
        <v>0</v>
      </c>
    </row>
    <row r="3320" spans="1:21" ht="20" customHeight="1" x14ac:dyDescent="0.35">
      <c r="A3320" s="13">
        <f>F3320/E3320</f>
        <v>1.6666666666666668E-3</v>
      </c>
      <c r="B3320">
        <v>2887</v>
      </c>
      <c r="C3320" s="3" t="s">
        <v>2887</v>
      </c>
      <c r="D3320" s="3" t="s">
        <v>6997</v>
      </c>
      <c r="E3320" s="5">
        <v>3000</v>
      </c>
      <c r="F3320" s="5">
        <v>5</v>
      </c>
      <c r="G3320" t="s">
        <v>8221</v>
      </c>
      <c r="H3320" t="s">
        <v>8224</v>
      </c>
      <c r="I3320" t="s">
        <v>8246</v>
      </c>
      <c r="J3320">
        <v>1420971324</v>
      </c>
      <c r="K3320">
        <v>1418379324</v>
      </c>
      <c r="L3320" t="b">
        <v>0</v>
      </c>
      <c r="M3320">
        <v>1</v>
      </c>
      <c r="N3320" t="b">
        <v>0</v>
      </c>
      <c r="O3320" t="s">
        <v>8271</v>
      </c>
      <c r="P3320" s="9">
        <f>IFERROR(F3320/M3320,"NULL")</f>
        <v>5</v>
      </c>
      <c r="Q3320" t="str">
        <f>LEFT(O3320,SEARCH("/",O3320,1)-1)</f>
        <v>theater</v>
      </c>
      <c r="R3320" t="str">
        <f>RIGHT(O3320,LEN(O3320)-SEARCH("/",O3320,1))</f>
        <v>plays</v>
      </c>
      <c r="S3320" s="17">
        <f>(((K3320/60)/60)/24)+DATE(1970,1,1)</f>
        <v>41985.427361111113</v>
      </c>
      <c r="T3320" s="15">
        <f>(((J3320/60)/60)/24)+DATE(1970,1,1)</f>
        <v>42015.427361111113</v>
      </c>
      <c r="U3320" t="b">
        <f>AND(L3320,N3320)</f>
        <v>0</v>
      </c>
    </row>
    <row r="3321" spans="1:21" ht="20" customHeight="1" x14ac:dyDescent="0.35">
      <c r="A3321" s="13">
        <f>F3321/E3321</f>
        <v>0</v>
      </c>
      <c r="B3321">
        <v>2888</v>
      </c>
      <c r="C3321" s="3" t="s">
        <v>2888</v>
      </c>
      <c r="D3321" s="3" t="s">
        <v>6998</v>
      </c>
      <c r="E3321" s="5">
        <v>30000</v>
      </c>
      <c r="F3321" s="5">
        <v>0</v>
      </c>
      <c r="G3321" t="s">
        <v>8221</v>
      </c>
      <c r="H3321" t="s">
        <v>8224</v>
      </c>
      <c r="I3321" t="s">
        <v>8246</v>
      </c>
      <c r="J3321">
        <v>1413608340</v>
      </c>
      <c r="K3321">
        <v>1412945440</v>
      </c>
      <c r="L3321" t="b">
        <v>0</v>
      </c>
      <c r="M3321">
        <v>0</v>
      </c>
      <c r="N3321" t="b">
        <v>0</v>
      </c>
      <c r="O3321" t="s">
        <v>8271</v>
      </c>
      <c r="P3321" s="9" t="str">
        <f>IFERROR(F3321/M3321,"NULL")</f>
        <v>NULL</v>
      </c>
      <c r="Q3321" t="str">
        <f>LEFT(O3321,SEARCH("/",O3321,1)-1)</f>
        <v>theater</v>
      </c>
      <c r="R3321" t="str">
        <f>RIGHT(O3321,LEN(O3321)-SEARCH("/",O3321,1))</f>
        <v>plays</v>
      </c>
      <c r="S3321" s="17">
        <f>(((K3321/60)/60)/24)+DATE(1970,1,1)</f>
        <v>41922.535185185188</v>
      </c>
      <c r="T3321" s="15">
        <f>(((J3321/60)/60)/24)+DATE(1970,1,1)</f>
        <v>41930.207638888889</v>
      </c>
      <c r="U3321" t="b">
        <f>AND(L3321,N3321)</f>
        <v>0</v>
      </c>
    </row>
    <row r="3322" spans="1:21" ht="20" customHeight="1" x14ac:dyDescent="0.35">
      <c r="A3322" s="13">
        <f>F3322/E3322</f>
        <v>0.38066666666666665</v>
      </c>
      <c r="B3322">
        <v>2889</v>
      </c>
      <c r="C3322" s="3" t="s">
        <v>2889</v>
      </c>
      <c r="D3322" s="3" t="s">
        <v>6999</v>
      </c>
      <c r="E3322" s="5">
        <v>3000</v>
      </c>
      <c r="F3322" s="5">
        <v>1142</v>
      </c>
      <c r="G3322" t="s">
        <v>8221</v>
      </c>
      <c r="H3322" t="s">
        <v>8224</v>
      </c>
      <c r="I3322" t="s">
        <v>8246</v>
      </c>
      <c r="J3322">
        <v>1409344985</v>
      </c>
      <c r="K3322">
        <v>1406752985</v>
      </c>
      <c r="L3322" t="b">
        <v>0</v>
      </c>
      <c r="M3322">
        <v>14</v>
      </c>
      <c r="N3322" t="b">
        <v>0</v>
      </c>
      <c r="O3322" t="s">
        <v>8271</v>
      </c>
      <c r="P3322" s="9">
        <f>IFERROR(F3322/M3322,"NULL")</f>
        <v>81.571428571428569</v>
      </c>
      <c r="Q3322" t="str">
        <f>LEFT(O3322,SEARCH("/",O3322,1)-1)</f>
        <v>theater</v>
      </c>
      <c r="R3322" t="str">
        <f>RIGHT(O3322,LEN(O3322)-SEARCH("/",O3322,1))</f>
        <v>plays</v>
      </c>
      <c r="S3322" s="17">
        <f>(((K3322/60)/60)/24)+DATE(1970,1,1)</f>
        <v>41850.863252314812</v>
      </c>
      <c r="T3322" s="15">
        <f>(((J3322/60)/60)/24)+DATE(1970,1,1)</f>
        <v>41880.863252314812</v>
      </c>
      <c r="U3322" t="b">
        <f>AND(L3322,N3322)</f>
        <v>0</v>
      </c>
    </row>
    <row r="3323" spans="1:21" ht="20" customHeight="1" x14ac:dyDescent="0.35">
      <c r="A3323" s="13">
        <f>F3323/E3323</f>
        <v>1.0500000000000001E-2</v>
      </c>
      <c r="B3323">
        <v>2890</v>
      </c>
      <c r="C3323" s="3" t="s">
        <v>2890</v>
      </c>
      <c r="D3323" s="3" t="s">
        <v>7000</v>
      </c>
      <c r="E3323" s="5">
        <v>2000</v>
      </c>
      <c r="F3323" s="5">
        <v>21</v>
      </c>
      <c r="G3323" t="s">
        <v>8221</v>
      </c>
      <c r="H3323" t="s">
        <v>8224</v>
      </c>
      <c r="I3323" t="s">
        <v>8246</v>
      </c>
      <c r="J3323">
        <v>1407553200</v>
      </c>
      <c r="K3323">
        <v>1405100992</v>
      </c>
      <c r="L3323" t="b">
        <v>0</v>
      </c>
      <c r="M3323">
        <v>3</v>
      </c>
      <c r="N3323" t="b">
        <v>0</v>
      </c>
      <c r="O3323" t="s">
        <v>8271</v>
      </c>
      <c r="P3323" s="9">
        <f>IFERROR(F3323/M3323,"NULL")</f>
        <v>7</v>
      </c>
      <c r="Q3323" t="str">
        <f>LEFT(O3323,SEARCH("/",O3323,1)-1)</f>
        <v>theater</v>
      </c>
      <c r="R3323" t="str">
        <f>RIGHT(O3323,LEN(O3323)-SEARCH("/",O3323,1))</f>
        <v>plays</v>
      </c>
      <c r="S3323" s="17">
        <f>(((K3323/60)/60)/24)+DATE(1970,1,1)</f>
        <v>41831.742962962962</v>
      </c>
      <c r="T3323" s="15">
        <f>(((J3323/60)/60)/24)+DATE(1970,1,1)</f>
        <v>41860.125</v>
      </c>
      <c r="U3323" t="b">
        <f>AND(L3323,N3323)</f>
        <v>0</v>
      </c>
    </row>
    <row r="3324" spans="1:21" ht="20" customHeight="1" x14ac:dyDescent="0.35">
      <c r="A3324" s="13">
        <f>F3324/E3324</f>
        <v>2.7300000000000001E-2</v>
      </c>
      <c r="B3324">
        <v>2891</v>
      </c>
      <c r="C3324" s="3" t="s">
        <v>2891</v>
      </c>
      <c r="D3324" s="3" t="s">
        <v>7001</v>
      </c>
      <c r="E3324" s="5">
        <v>10000</v>
      </c>
      <c r="F3324" s="5">
        <v>273</v>
      </c>
      <c r="G3324" t="s">
        <v>8221</v>
      </c>
      <c r="H3324" t="s">
        <v>8224</v>
      </c>
      <c r="I3324" t="s">
        <v>8246</v>
      </c>
      <c r="J3324">
        <v>1460751128</v>
      </c>
      <c r="K3324">
        <v>1455570728</v>
      </c>
      <c r="L3324" t="b">
        <v>0</v>
      </c>
      <c r="M3324">
        <v>10</v>
      </c>
      <c r="N3324" t="b">
        <v>0</v>
      </c>
      <c r="O3324" t="s">
        <v>8271</v>
      </c>
      <c r="P3324" s="9">
        <f>IFERROR(F3324/M3324,"NULL")</f>
        <v>27.3</v>
      </c>
      <c r="Q3324" t="str">
        <f>LEFT(O3324,SEARCH("/",O3324,1)-1)</f>
        <v>theater</v>
      </c>
      <c r="R3324" t="str">
        <f>RIGHT(O3324,LEN(O3324)-SEARCH("/",O3324,1))</f>
        <v>plays</v>
      </c>
      <c r="S3324" s="17">
        <f>(((K3324/60)/60)/24)+DATE(1970,1,1)</f>
        <v>42415.883425925931</v>
      </c>
      <c r="T3324" s="15">
        <f>(((J3324/60)/60)/24)+DATE(1970,1,1)</f>
        <v>42475.84175925926</v>
      </c>
      <c r="U3324" t="b">
        <f>AND(L3324,N3324)</f>
        <v>0</v>
      </c>
    </row>
    <row r="3325" spans="1:21" ht="20" customHeight="1" x14ac:dyDescent="0.35">
      <c r="A3325" s="13">
        <f>F3325/E3325</f>
        <v>9.0909090909090912E-2</v>
      </c>
      <c r="B3325">
        <v>2892</v>
      </c>
      <c r="C3325" s="3" t="s">
        <v>2892</v>
      </c>
      <c r="D3325" s="3" t="s">
        <v>7002</v>
      </c>
      <c r="E3325" s="5">
        <v>5500</v>
      </c>
      <c r="F3325" s="5">
        <v>500</v>
      </c>
      <c r="G3325" t="s">
        <v>8221</v>
      </c>
      <c r="H3325" t="s">
        <v>8224</v>
      </c>
      <c r="I3325" t="s">
        <v>8246</v>
      </c>
      <c r="J3325">
        <v>1409000400</v>
      </c>
      <c r="K3325">
        <v>1408381704</v>
      </c>
      <c r="L3325" t="b">
        <v>0</v>
      </c>
      <c r="M3325">
        <v>17</v>
      </c>
      <c r="N3325" t="b">
        <v>0</v>
      </c>
      <c r="O3325" t="s">
        <v>8271</v>
      </c>
      <c r="P3325" s="9">
        <f>IFERROR(F3325/M3325,"NULL")</f>
        <v>29.411764705882351</v>
      </c>
      <c r="Q3325" t="str">
        <f>LEFT(O3325,SEARCH("/",O3325,1)-1)</f>
        <v>theater</v>
      </c>
      <c r="R3325" t="str">
        <f>RIGHT(O3325,LEN(O3325)-SEARCH("/",O3325,1))</f>
        <v>plays</v>
      </c>
      <c r="S3325" s="17">
        <f>(((K3325/60)/60)/24)+DATE(1970,1,1)</f>
        <v>41869.714166666665</v>
      </c>
      <c r="T3325" s="15">
        <f>(((J3325/60)/60)/24)+DATE(1970,1,1)</f>
        <v>41876.875</v>
      </c>
      <c r="U3325" t="b">
        <f>AND(L3325,N3325)</f>
        <v>0</v>
      </c>
    </row>
    <row r="3326" spans="1:21" ht="20" customHeight="1" x14ac:dyDescent="0.35">
      <c r="A3326" s="13">
        <f>F3326/E3326</f>
        <v>5.0000000000000001E-3</v>
      </c>
      <c r="B3326">
        <v>2893</v>
      </c>
      <c r="C3326" s="3" t="s">
        <v>2893</v>
      </c>
      <c r="D3326" s="3" t="s">
        <v>7003</v>
      </c>
      <c r="E3326" s="5">
        <v>5000</v>
      </c>
      <c r="F3326" s="5">
        <v>25</v>
      </c>
      <c r="G3326" t="s">
        <v>8221</v>
      </c>
      <c r="H3326" t="s">
        <v>8224</v>
      </c>
      <c r="I3326" t="s">
        <v>8246</v>
      </c>
      <c r="J3326">
        <v>1420768800</v>
      </c>
      <c r="K3326">
        <v>1415644395</v>
      </c>
      <c r="L3326" t="b">
        <v>0</v>
      </c>
      <c r="M3326">
        <v>2</v>
      </c>
      <c r="N3326" t="b">
        <v>0</v>
      </c>
      <c r="O3326" t="s">
        <v>8271</v>
      </c>
      <c r="P3326" s="9">
        <f>IFERROR(F3326/M3326,"NULL")</f>
        <v>12.5</v>
      </c>
      <c r="Q3326" t="str">
        <f>LEFT(O3326,SEARCH("/",O3326,1)-1)</f>
        <v>theater</v>
      </c>
      <c r="R3326" t="str">
        <f>RIGHT(O3326,LEN(O3326)-SEARCH("/",O3326,1))</f>
        <v>plays</v>
      </c>
      <c r="S3326" s="17">
        <f>(((K3326/60)/60)/24)+DATE(1970,1,1)</f>
        <v>41953.773090277777</v>
      </c>
      <c r="T3326" s="15">
        <f>(((J3326/60)/60)/24)+DATE(1970,1,1)</f>
        <v>42013.083333333328</v>
      </c>
      <c r="U3326" t="b">
        <f>AND(L3326,N3326)</f>
        <v>0</v>
      </c>
    </row>
    <row r="3327" spans="1:21" ht="20" customHeight="1" x14ac:dyDescent="0.35">
      <c r="A3327" s="13">
        <f>F3327/E3327</f>
        <v>0</v>
      </c>
      <c r="B3327">
        <v>2894</v>
      </c>
      <c r="C3327" s="3" t="s">
        <v>2894</v>
      </c>
      <c r="D3327" s="3" t="s">
        <v>7004</v>
      </c>
      <c r="E3327" s="5">
        <v>50000</v>
      </c>
      <c r="F3327" s="5">
        <v>0</v>
      </c>
      <c r="G3327" t="s">
        <v>8221</v>
      </c>
      <c r="H3327" t="s">
        <v>8224</v>
      </c>
      <c r="I3327" t="s">
        <v>8246</v>
      </c>
      <c r="J3327">
        <v>1428100815</v>
      </c>
      <c r="K3327">
        <v>1422920415</v>
      </c>
      <c r="L3327" t="b">
        <v>0</v>
      </c>
      <c r="M3327">
        <v>0</v>
      </c>
      <c r="N3327" t="b">
        <v>0</v>
      </c>
      <c r="O3327" t="s">
        <v>8271</v>
      </c>
      <c r="P3327" s="9" t="str">
        <f>IFERROR(F3327/M3327,"NULL")</f>
        <v>NULL</v>
      </c>
      <c r="Q3327" t="str">
        <f>LEFT(O3327,SEARCH("/",O3327,1)-1)</f>
        <v>theater</v>
      </c>
      <c r="R3327" t="str">
        <f>RIGHT(O3327,LEN(O3327)-SEARCH("/",O3327,1))</f>
        <v>plays</v>
      </c>
      <c r="S3327" s="17">
        <f>(((K3327/60)/60)/24)+DATE(1970,1,1)</f>
        <v>42037.986284722225</v>
      </c>
      <c r="T3327" s="15">
        <f>(((J3327/60)/60)/24)+DATE(1970,1,1)</f>
        <v>42097.944618055553</v>
      </c>
      <c r="U3327" t="b">
        <f>AND(L3327,N3327)</f>
        <v>0</v>
      </c>
    </row>
    <row r="3328" spans="1:21" ht="20" customHeight="1" x14ac:dyDescent="0.35">
      <c r="A3328" s="13">
        <f>F3328/E3328</f>
        <v>4.5999999999999999E-2</v>
      </c>
      <c r="B3328">
        <v>2895</v>
      </c>
      <c r="C3328" s="3" t="s">
        <v>2895</v>
      </c>
      <c r="D3328" s="3" t="s">
        <v>7005</v>
      </c>
      <c r="E3328" s="5">
        <v>500</v>
      </c>
      <c r="F3328" s="5">
        <v>23</v>
      </c>
      <c r="G3328" t="s">
        <v>8221</v>
      </c>
      <c r="H3328" t="s">
        <v>8224</v>
      </c>
      <c r="I3328" t="s">
        <v>8246</v>
      </c>
      <c r="J3328">
        <v>1403470800</v>
      </c>
      <c r="K3328">
        <v>1403356792</v>
      </c>
      <c r="L3328" t="b">
        <v>0</v>
      </c>
      <c r="M3328">
        <v>4</v>
      </c>
      <c r="N3328" t="b">
        <v>0</v>
      </c>
      <c r="O3328" t="s">
        <v>8271</v>
      </c>
      <c r="P3328" s="9">
        <f>IFERROR(F3328/M3328,"NULL")</f>
        <v>5.75</v>
      </c>
      <c r="Q3328" t="str">
        <f>LEFT(O3328,SEARCH("/",O3328,1)-1)</f>
        <v>theater</v>
      </c>
      <c r="R3328" t="str">
        <f>RIGHT(O3328,LEN(O3328)-SEARCH("/",O3328,1))</f>
        <v>plays</v>
      </c>
      <c r="S3328" s="17">
        <f>(((K3328/60)/60)/24)+DATE(1970,1,1)</f>
        <v>41811.555462962962</v>
      </c>
      <c r="T3328" s="15">
        <f>(((J3328/60)/60)/24)+DATE(1970,1,1)</f>
        <v>41812.875</v>
      </c>
      <c r="U3328" t="b">
        <f>AND(L3328,N3328)</f>
        <v>0</v>
      </c>
    </row>
    <row r="3329" spans="1:21" ht="20" customHeight="1" x14ac:dyDescent="0.35">
      <c r="A3329" s="13">
        <f>F3329/E3329</f>
        <v>0.20833333333333334</v>
      </c>
      <c r="B3329">
        <v>2896</v>
      </c>
      <c r="C3329" s="3" t="s">
        <v>2896</v>
      </c>
      <c r="D3329" s="3" t="s">
        <v>7006</v>
      </c>
      <c r="E3329" s="5">
        <v>3000</v>
      </c>
      <c r="F3329" s="5">
        <v>625</v>
      </c>
      <c r="G3329" t="s">
        <v>8221</v>
      </c>
      <c r="H3329" t="s">
        <v>8224</v>
      </c>
      <c r="I3329" t="s">
        <v>8246</v>
      </c>
      <c r="J3329">
        <v>1481522400</v>
      </c>
      <c r="K3329">
        <v>1480283321</v>
      </c>
      <c r="L3329" t="b">
        <v>0</v>
      </c>
      <c r="M3329">
        <v>12</v>
      </c>
      <c r="N3329" t="b">
        <v>0</v>
      </c>
      <c r="O3329" t="s">
        <v>8271</v>
      </c>
      <c r="P3329" s="9">
        <f>IFERROR(F3329/M3329,"NULL")</f>
        <v>52.083333333333336</v>
      </c>
      <c r="Q3329" t="str">
        <f>LEFT(O3329,SEARCH("/",O3329,1)-1)</f>
        <v>theater</v>
      </c>
      <c r="R3329" t="str">
        <f>RIGHT(O3329,LEN(O3329)-SEARCH("/",O3329,1))</f>
        <v>plays</v>
      </c>
      <c r="S3329" s="17">
        <f>(((K3329/60)/60)/24)+DATE(1970,1,1)</f>
        <v>42701.908807870372</v>
      </c>
      <c r="T3329" s="15">
        <f>(((J3329/60)/60)/24)+DATE(1970,1,1)</f>
        <v>42716.25</v>
      </c>
      <c r="U3329" t="b">
        <f>AND(L3329,N3329)</f>
        <v>0</v>
      </c>
    </row>
    <row r="3330" spans="1:21" ht="20" customHeight="1" x14ac:dyDescent="0.35">
      <c r="A3330" s="13">
        <f>F3330/E3330</f>
        <v>4.583333333333333E-2</v>
      </c>
      <c r="B3330">
        <v>2897</v>
      </c>
      <c r="C3330" s="3" t="s">
        <v>2897</v>
      </c>
      <c r="D3330" s="3" t="s">
        <v>7007</v>
      </c>
      <c r="E3330" s="5">
        <v>12000</v>
      </c>
      <c r="F3330" s="5">
        <v>550</v>
      </c>
      <c r="G3330" t="s">
        <v>8221</v>
      </c>
      <c r="H3330" t="s">
        <v>8224</v>
      </c>
      <c r="I3330" t="s">
        <v>8246</v>
      </c>
      <c r="J3330">
        <v>1444577345</v>
      </c>
      <c r="K3330">
        <v>1441985458</v>
      </c>
      <c r="L3330" t="b">
        <v>0</v>
      </c>
      <c r="M3330">
        <v>3</v>
      </c>
      <c r="N3330" t="b">
        <v>0</v>
      </c>
      <c r="O3330" t="s">
        <v>8271</v>
      </c>
      <c r="P3330" s="9">
        <f>IFERROR(F3330/M3330,"NULL")</f>
        <v>183.33333333333334</v>
      </c>
      <c r="Q3330" t="str">
        <f>LEFT(O3330,SEARCH("/",O3330,1)-1)</f>
        <v>theater</v>
      </c>
      <c r="R3330" t="str">
        <f>RIGHT(O3330,LEN(O3330)-SEARCH("/",O3330,1))</f>
        <v>plays</v>
      </c>
      <c r="S3330" s="17">
        <f>(((K3330/60)/60)/24)+DATE(1970,1,1)</f>
        <v>42258.646504629629</v>
      </c>
      <c r="T3330" s="15">
        <f>(((J3330/60)/60)/24)+DATE(1970,1,1)</f>
        <v>42288.645196759258</v>
      </c>
      <c r="U3330" t="b">
        <f>AND(L3330,N3330)</f>
        <v>0</v>
      </c>
    </row>
    <row r="3331" spans="1:21" ht="20" customHeight="1" x14ac:dyDescent="0.35">
      <c r="A3331" s="13">
        <f>F3331/E3331</f>
        <v>4.2133333333333335E-2</v>
      </c>
      <c r="B3331">
        <v>2898</v>
      </c>
      <c r="C3331" s="3" t="s">
        <v>2898</v>
      </c>
      <c r="D3331" s="3" t="s">
        <v>7008</v>
      </c>
      <c r="E3331" s="5">
        <v>7500</v>
      </c>
      <c r="F3331" s="5">
        <v>316</v>
      </c>
      <c r="G3331" t="s">
        <v>8221</v>
      </c>
      <c r="H3331" t="s">
        <v>8224</v>
      </c>
      <c r="I3331" t="s">
        <v>8246</v>
      </c>
      <c r="J3331">
        <v>1446307053</v>
      </c>
      <c r="K3331">
        <v>1443715053</v>
      </c>
      <c r="L3331" t="b">
        <v>0</v>
      </c>
      <c r="M3331">
        <v>12</v>
      </c>
      <c r="N3331" t="b">
        <v>0</v>
      </c>
      <c r="O3331" t="s">
        <v>8271</v>
      </c>
      <c r="P3331" s="9">
        <f>IFERROR(F3331/M3331,"NULL")</f>
        <v>26.333333333333332</v>
      </c>
      <c r="Q3331" t="str">
        <f>LEFT(O3331,SEARCH("/",O3331,1)-1)</f>
        <v>theater</v>
      </c>
      <c r="R3331" t="str">
        <f>RIGHT(O3331,LEN(O3331)-SEARCH("/",O3331,1))</f>
        <v>plays</v>
      </c>
      <c r="S3331" s="17">
        <f>(((K3331/60)/60)/24)+DATE(1970,1,1)</f>
        <v>42278.664965277778</v>
      </c>
      <c r="T3331" s="15">
        <f>(((J3331/60)/60)/24)+DATE(1970,1,1)</f>
        <v>42308.664965277778</v>
      </c>
      <c r="U3331" t="b">
        <f>AND(L3331,N3331)</f>
        <v>0</v>
      </c>
    </row>
    <row r="3332" spans="1:21" ht="20" customHeight="1" x14ac:dyDescent="0.35">
      <c r="A3332" s="13">
        <f>F3332/E3332</f>
        <v>0</v>
      </c>
      <c r="B3332">
        <v>2899</v>
      </c>
      <c r="C3332" s="3" t="s">
        <v>2899</v>
      </c>
      <c r="D3332" s="3" t="s">
        <v>7009</v>
      </c>
      <c r="E3332" s="5">
        <v>10000</v>
      </c>
      <c r="F3332" s="5">
        <v>0</v>
      </c>
      <c r="G3332" t="s">
        <v>8221</v>
      </c>
      <c r="H3332" t="s">
        <v>8224</v>
      </c>
      <c r="I3332" t="s">
        <v>8246</v>
      </c>
      <c r="J3332">
        <v>1469325158</v>
      </c>
      <c r="K3332">
        <v>1464141158</v>
      </c>
      <c r="L3332" t="b">
        <v>0</v>
      </c>
      <c r="M3332">
        <v>0</v>
      </c>
      <c r="N3332" t="b">
        <v>0</v>
      </c>
      <c r="O3332" t="s">
        <v>8271</v>
      </c>
      <c r="P3332" s="9" t="str">
        <f>IFERROR(F3332/M3332,"NULL")</f>
        <v>NULL</v>
      </c>
      <c r="Q3332" t="str">
        <f>LEFT(O3332,SEARCH("/",O3332,1)-1)</f>
        <v>theater</v>
      </c>
      <c r="R3332" t="str">
        <f>RIGHT(O3332,LEN(O3332)-SEARCH("/",O3332,1))</f>
        <v>plays</v>
      </c>
      <c r="S3332" s="17">
        <f>(((K3332/60)/60)/24)+DATE(1970,1,1)</f>
        <v>42515.078217592592</v>
      </c>
      <c r="T3332" s="15">
        <f>(((J3332/60)/60)/24)+DATE(1970,1,1)</f>
        <v>42575.078217592592</v>
      </c>
      <c r="U3332" t="b">
        <f>AND(L3332,N3332)</f>
        <v>0</v>
      </c>
    </row>
    <row r="3333" spans="1:21" ht="20" customHeight="1" x14ac:dyDescent="0.35">
      <c r="A3333" s="13">
        <f>F3333/E3333</f>
        <v>0.61909090909090914</v>
      </c>
      <c r="B3333">
        <v>2900</v>
      </c>
      <c r="C3333" s="3" t="s">
        <v>2900</v>
      </c>
      <c r="D3333" s="3" t="s">
        <v>7010</v>
      </c>
      <c r="E3333" s="5">
        <v>5500</v>
      </c>
      <c r="F3333" s="5">
        <v>3405</v>
      </c>
      <c r="G3333" t="s">
        <v>8221</v>
      </c>
      <c r="H3333" t="s">
        <v>8224</v>
      </c>
      <c r="I3333" t="s">
        <v>8246</v>
      </c>
      <c r="J3333">
        <v>1407562632</v>
      </c>
      <c r="K3333">
        <v>1404970632</v>
      </c>
      <c r="L3333" t="b">
        <v>0</v>
      </c>
      <c r="M3333">
        <v>7</v>
      </c>
      <c r="N3333" t="b">
        <v>0</v>
      </c>
      <c r="O3333" t="s">
        <v>8271</v>
      </c>
      <c r="P3333" s="9">
        <f>IFERROR(F3333/M3333,"NULL")</f>
        <v>486.42857142857144</v>
      </c>
      <c r="Q3333" t="str">
        <f>LEFT(O3333,SEARCH("/",O3333,1)-1)</f>
        <v>theater</v>
      </c>
      <c r="R3333" t="str">
        <f>RIGHT(O3333,LEN(O3333)-SEARCH("/",O3333,1))</f>
        <v>plays</v>
      </c>
      <c r="S3333" s="17">
        <f>(((K3333/60)/60)/24)+DATE(1970,1,1)</f>
        <v>41830.234166666669</v>
      </c>
      <c r="T3333" s="15">
        <f>(((J3333/60)/60)/24)+DATE(1970,1,1)</f>
        <v>41860.234166666669</v>
      </c>
      <c r="U3333" t="b">
        <f>AND(L3333,N3333)</f>
        <v>0</v>
      </c>
    </row>
    <row r="3334" spans="1:21" ht="20" customHeight="1" x14ac:dyDescent="0.35">
      <c r="A3334" s="13">
        <f>F3334/E3334</f>
        <v>8.0000000000000002E-3</v>
      </c>
      <c r="B3334">
        <v>2901</v>
      </c>
      <c r="C3334" s="3" t="s">
        <v>2901</v>
      </c>
      <c r="D3334" s="3" t="s">
        <v>7011</v>
      </c>
      <c r="E3334" s="5">
        <v>750</v>
      </c>
      <c r="F3334" s="5">
        <v>6</v>
      </c>
      <c r="G3334" t="s">
        <v>8221</v>
      </c>
      <c r="H3334" t="s">
        <v>8224</v>
      </c>
      <c r="I3334" t="s">
        <v>8246</v>
      </c>
      <c r="J3334">
        <v>1423345339</v>
      </c>
      <c r="K3334">
        <v>1418161339</v>
      </c>
      <c r="L3334" t="b">
        <v>0</v>
      </c>
      <c r="M3334">
        <v>2</v>
      </c>
      <c r="N3334" t="b">
        <v>0</v>
      </c>
      <c r="O3334" t="s">
        <v>8271</v>
      </c>
      <c r="P3334" s="9">
        <f>IFERROR(F3334/M3334,"NULL")</f>
        <v>3</v>
      </c>
      <c r="Q3334" t="str">
        <f>LEFT(O3334,SEARCH("/",O3334,1)-1)</f>
        <v>theater</v>
      </c>
      <c r="R3334" t="str">
        <f>RIGHT(O3334,LEN(O3334)-SEARCH("/",O3334,1))</f>
        <v>plays</v>
      </c>
      <c r="S3334" s="17">
        <f>(((K3334/60)/60)/24)+DATE(1970,1,1)</f>
        <v>41982.904386574075</v>
      </c>
      <c r="T3334" s="15">
        <f>(((J3334/60)/60)/24)+DATE(1970,1,1)</f>
        <v>42042.904386574075</v>
      </c>
      <c r="U3334" t="b">
        <f>AND(L3334,N3334)</f>
        <v>0</v>
      </c>
    </row>
    <row r="3335" spans="1:21" ht="20" customHeight="1" x14ac:dyDescent="0.35">
      <c r="A3335" s="13">
        <f>F3335/E3335</f>
        <v>1.6666666666666666E-4</v>
      </c>
      <c r="B3335">
        <v>2902</v>
      </c>
      <c r="C3335" s="3" t="s">
        <v>2902</v>
      </c>
      <c r="D3335" s="3" t="s">
        <v>7012</v>
      </c>
      <c r="E3335" s="5">
        <v>150000</v>
      </c>
      <c r="F3335" s="5">
        <v>25</v>
      </c>
      <c r="G3335" t="s">
        <v>8221</v>
      </c>
      <c r="H3335" t="s">
        <v>8224</v>
      </c>
      <c r="I3335" t="s">
        <v>8246</v>
      </c>
      <c r="J3335">
        <v>1440412396</v>
      </c>
      <c r="K3335">
        <v>1437820396</v>
      </c>
      <c r="L3335" t="b">
        <v>0</v>
      </c>
      <c r="M3335">
        <v>1</v>
      </c>
      <c r="N3335" t="b">
        <v>0</v>
      </c>
      <c r="O3335" t="s">
        <v>8271</v>
      </c>
      <c r="P3335" s="9">
        <f>IFERROR(F3335/M3335,"NULL")</f>
        <v>25</v>
      </c>
      <c r="Q3335" t="str">
        <f>LEFT(O3335,SEARCH("/",O3335,1)-1)</f>
        <v>theater</v>
      </c>
      <c r="R3335" t="str">
        <f>RIGHT(O3335,LEN(O3335)-SEARCH("/",O3335,1))</f>
        <v>plays</v>
      </c>
      <c r="S3335" s="17">
        <f>(((K3335/60)/60)/24)+DATE(1970,1,1)</f>
        <v>42210.439768518518</v>
      </c>
      <c r="T3335" s="15">
        <f>(((J3335/60)/60)/24)+DATE(1970,1,1)</f>
        <v>42240.439768518518</v>
      </c>
      <c r="U3335" t="b">
        <f>AND(L3335,N3335)</f>
        <v>0</v>
      </c>
    </row>
    <row r="3336" spans="1:21" ht="20" customHeight="1" x14ac:dyDescent="0.35">
      <c r="A3336" s="13">
        <f>F3336/E3336</f>
        <v>7.7999999999999996E-3</v>
      </c>
      <c r="B3336">
        <v>2903</v>
      </c>
      <c r="C3336" s="3" t="s">
        <v>2903</v>
      </c>
      <c r="D3336" s="3" t="s">
        <v>7013</v>
      </c>
      <c r="E3336" s="5">
        <v>5000</v>
      </c>
      <c r="F3336" s="5">
        <v>39</v>
      </c>
      <c r="G3336" t="s">
        <v>8221</v>
      </c>
      <c r="H3336" t="s">
        <v>8224</v>
      </c>
      <c r="I3336" t="s">
        <v>8246</v>
      </c>
      <c r="J3336">
        <v>1441771218</v>
      </c>
      <c r="K3336">
        <v>1436587218</v>
      </c>
      <c r="L3336" t="b">
        <v>0</v>
      </c>
      <c r="M3336">
        <v>4</v>
      </c>
      <c r="N3336" t="b">
        <v>0</v>
      </c>
      <c r="O3336" t="s">
        <v>8271</v>
      </c>
      <c r="P3336" s="9">
        <f>IFERROR(F3336/M3336,"NULL")</f>
        <v>9.75</v>
      </c>
      <c r="Q3336" t="str">
        <f>LEFT(O3336,SEARCH("/",O3336,1)-1)</f>
        <v>theater</v>
      </c>
      <c r="R3336" t="str">
        <f>RIGHT(O3336,LEN(O3336)-SEARCH("/",O3336,1))</f>
        <v>plays</v>
      </c>
      <c r="S3336" s="17">
        <f>(((K3336/60)/60)/24)+DATE(1970,1,1)</f>
        <v>42196.166874999995</v>
      </c>
      <c r="T3336" s="15">
        <f>(((J3336/60)/60)/24)+DATE(1970,1,1)</f>
        <v>42256.166874999995</v>
      </c>
      <c r="U3336" t="b">
        <f>AND(L3336,N3336)</f>
        <v>0</v>
      </c>
    </row>
    <row r="3337" spans="1:21" ht="20" customHeight="1" x14ac:dyDescent="0.35">
      <c r="A3337" s="13">
        <f>F3337/E3337</f>
        <v>0.05</v>
      </c>
      <c r="B3337">
        <v>2904</v>
      </c>
      <c r="C3337" s="3" t="s">
        <v>2904</v>
      </c>
      <c r="D3337" s="3" t="s">
        <v>7014</v>
      </c>
      <c r="E3337" s="5">
        <v>1500</v>
      </c>
      <c r="F3337" s="5">
        <v>75</v>
      </c>
      <c r="G3337" t="s">
        <v>8221</v>
      </c>
      <c r="H3337" t="s">
        <v>8225</v>
      </c>
      <c r="I3337" t="s">
        <v>8247</v>
      </c>
      <c r="J3337">
        <v>1415534400</v>
      </c>
      <c r="K3337">
        <v>1414538031</v>
      </c>
      <c r="L3337" t="b">
        <v>0</v>
      </c>
      <c r="M3337">
        <v>4</v>
      </c>
      <c r="N3337" t="b">
        <v>0</v>
      </c>
      <c r="O3337" t="s">
        <v>8271</v>
      </c>
      <c r="P3337" s="9">
        <f>IFERROR(F3337/M3337,"NULL")</f>
        <v>18.75</v>
      </c>
      <c r="Q3337" t="str">
        <f>LEFT(O3337,SEARCH("/",O3337,1)-1)</f>
        <v>theater</v>
      </c>
      <c r="R3337" t="str">
        <f>RIGHT(O3337,LEN(O3337)-SEARCH("/",O3337,1))</f>
        <v>plays</v>
      </c>
      <c r="S3337" s="17">
        <f>(((K3337/60)/60)/24)+DATE(1970,1,1)</f>
        <v>41940.967951388891</v>
      </c>
      <c r="T3337" s="15">
        <f>(((J3337/60)/60)/24)+DATE(1970,1,1)</f>
        <v>41952.5</v>
      </c>
      <c r="U3337" t="b">
        <f>AND(L3337,N3337)</f>
        <v>0</v>
      </c>
    </row>
    <row r="3338" spans="1:21" ht="20" customHeight="1" x14ac:dyDescent="0.35">
      <c r="A3338" s="13">
        <f>F3338/E3338</f>
        <v>0.17771428571428571</v>
      </c>
      <c r="B3338">
        <v>2905</v>
      </c>
      <c r="C3338" s="3" t="s">
        <v>2905</v>
      </c>
      <c r="D3338" s="3" t="s">
        <v>7015</v>
      </c>
      <c r="E3338" s="5">
        <v>3500</v>
      </c>
      <c r="F3338" s="5">
        <v>622</v>
      </c>
      <c r="G3338" t="s">
        <v>8221</v>
      </c>
      <c r="H3338" t="s">
        <v>8224</v>
      </c>
      <c r="I3338" t="s">
        <v>8246</v>
      </c>
      <c r="J3338">
        <v>1473211313</v>
      </c>
      <c r="K3338">
        <v>1472001713</v>
      </c>
      <c r="L3338" t="b">
        <v>0</v>
      </c>
      <c r="M3338">
        <v>17</v>
      </c>
      <c r="N3338" t="b">
        <v>0</v>
      </c>
      <c r="O3338" t="s">
        <v>8271</v>
      </c>
      <c r="P3338" s="9">
        <f>IFERROR(F3338/M3338,"NULL")</f>
        <v>36.588235294117645</v>
      </c>
      <c r="Q3338" t="str">
        <f>LEFT(O3338,SEARCH("/",O3338,1)-1)</f>
        <v>theater</v>
      </c>
      <c r="R3338" t="str">
        <f>RIGHT(O3338,LEN(O3338)-SEARCH("/",O3338,1))</f>
        <v>plays</v>
      </c>
      <c r="S3338" s="17">
        <f>(((K3338/60)/60)/24)+DATE(1970,1,1)</f>
        <v>42606.056863425925</v>
      </c>
      <c r="T3338" s="15">
        <f>(((J3338/60)/60)/24)+DATE(1970,1,1)</f>
        <v>42620.056863425925</v>
      </c>
      <c r="U3338" t="b">
        <f>AND(L3338,N3338)</f>
        <v>0</v>
      </c>
    </row>
    <row r="3339" spans="1:21" ht="20" customHeight="1" x14ac:dyDescent="0.35">
      <c r="A3339" s="13">
        <f>F3339/E3339</f>
        <v>9.4166666666666662E-2</v>
      </c>
      <c r="B3339">
        <v>2906</v>
      </c>
      <c r="C3339" s="3" t="s">
        <v>2906</v>
      </c>
      <c r="D3339" s="3" t="s">
        <v>7016</v>
      </c>
      <c r="E3339" s="5">
        <v>6000</v>
      </c>
      <c r="F3339" s="5">
        <v>565</v>
      </c>
      <c r="G3339" t="s">
        <v>8221</v>
      </c>
      <c r="H3339" t="s">
        <v>8224</v>
      </c>
      <c r="I3339" t="s">
        <v>8246</v>
      </c>
      <c r="J3339">
        <v>1438390800</v>
      </c>
      <c r="K3339">
        <v>1436888066</v>
      </c>
      <c r="L3339" t="b">
        <v>0</v>
      </c>
      <c r="M3339">
        <v>7</v>
      </c>
      <c r="N3339" t="b">
        <v>0</v>
      </c>
      <c r="O3339" t="s">
        <v>8271</v>
      </c>
      <c r="P3339" s="9">
        <f>IFERROR(F3339/M3339,"NULL")</f>
        <v>80.714285714285708</v>
      </c>
      <c r="Q3339" t="str">
        <f>LEFT(O3339,SEARCH("/",O3339,1)-1)</f>
        <v>theater</v>
      </c>
      <c r="R3339" t="str">
        <f>RIGHT(O3339,LEN(O3339)-SEARCH("/",O3339,1))</f>
        <v>plays</v>
      </c>
      <c r="S3339" s="17">
        <f>(((K3339/60)/60)/24)+DATE(1970,1,1)</f>
        <v>42199.648912037039</v>
      </c>
      <c r="T3339" s="15">
        <f>(((J3339/60)/60)/24)+DATE(1970,1,1)</f>
        <v>42217.041666666672</v>
      </c>
      <c r="U3339" t="b">
        <f>AND(L3339,N3339)</f>
        <v>0</v>
      </c>
    </row>
    <row r="3340" spans="1:21" ht="20" customHeight="1" x14ac:dyDescent="0.35">
      <c r="A3340" s="13">
        <f>F3340/E3340</f>
        <v>8.0000000000000004E-4</v>
      </c>
      <c r="B3340">
        <v>2907</v>
      </c>
      <c r="C3340" s="3" t="s">
        <v>2907</v>
      </c>
      <c r="D3340" s="3" t="s">
        <v>7017</v>
      </c>
      <c r="E3340" s="5">
        <v>2500</v>
      </c>
      <c r="F3340" s="5">
        <v>2</v>
      </c>
      <c r="G3340" t="s">
        <v>8221</v>
      </c>
      <c r="H3340" t="s">
        <v>8224</v>
      </c>
      <c r="I3340" t="s">
        <v>8246</v>
      </c>
      <c r="J3340">
        <v>1463259837</v>
      </c>
      <c r="K3340">
        <v>1458075837</v>
      </c>
      <c r="L3340" t="b">
        <v>0</v>
      </c>
      <c r="M3340">
        <v>2</v>
      </c>
      <c r="N3340" t="b">
        <v>0</v>
      </c>
      <c r="O3340" t="s">
        <v>8271</v>
      </c>
      <c r="P3340" s="9">
        <f>IFERROR(F3340/M3340,"NULL")</f>
        <v>1</v>
      </c>
      <c r="Q3340" t="str">
        <f>LEFT(O3340,SEARCH("/",O3340,1)-1)</f>
        <v>theater</v>
      </c>
      <c r="R3340" t="str">
        <f>RIGHT(O3340,LEN(O3340)-SEARCH("/",O3340,1))</f>
        <v>plays</v>
      </c>
      <c r="S3340" s="17">
        <f>(((K3340/60)/60)/24)+DATE(1970,1,1)</f>
        <v>42444.877743055549</v>
      </c>
      <c r="T3340" s="15">
        <f>(((J3340/60)/60)/24)+DATE(1970,1,1)</f>
        <v>42504.877743055549</v>
      </c>
      <c r="U3340" t="b">
        <f>AND(L3340,N3340)</f>
        <v>0</v>
      </c>
    </row>
    <row r="3341" spans="1:21" ht="20" customHeight="1" x14ac:dyDescent="0.35">
      <c r="A3341" s="13">
        <f>F3341/E3341</f>
        <v>2.75E-2</v>
      </c>
      <c r="B3341">
        <v>2908</v>
      </c>
      <c r="C3341" s="3" t="s">
        <v>2908</v>
      </c>
      <c r="D3341" s="3" t="s">
        <v>7018</v>
      </c>
      <c r="E3341" s="5">
        <v>9600</v>
      </c>
      <c r="F3341" s="5">
        <v>264</v>
      </c>
      <c r="G3341" t="s">
        <v>8221</v>
      </c>
      <c r="H3341" t="s">
        <v>8224</v>
      </c>
      <c r="I3341" t="s">
        <v>8246</v>
      </c>
      <c r="J3341">
        <v>1465407219</v>
      </c>
      <c r="K3341">
        <v>1462815219</v>
      </c>
      <c r="L3341" t="b">
        <v>0</v>
      </c>
      <c r="M3341">
        <v>5</v>
      </c>
      <c r="N3341" t="b">
        <v>0</v>
      </c>
      <c r="O3341" t="s">
        <v>8271</v>
      </c>
      <c r="P3341" s="9">
        <f>IFERROR(F3341/M3341,"NULL")</f>
        <v>52.8</v>
      </c>
      <c r="Q3341" t="str">
        <f>LEFT(O3341,SEARCH("/",O3341,1)-1)</f>
        <v>theater</v>
      </c>
      <c r="R3341" t="str">
        <f>RIGHT(O3341,LEN(O3341)-SEARCH("/",O3341,1))</f>
        <v>plays</v>
      </c>
      <c r="S3341" s="17">
        <f>(((K3341/60)/60)/24)+DATE(1970,1,1)</f>
        <v>42499.731701388882</v>
      </c>
      <c r="T3341" s="15">
        <f>(((J3341/60)/60)/24)+DATE(1970,1,1)</f>
        <v>42529.731701388882</v>
      </c>
      <c r="U3341" t="b">
        <f>AND(L3341,N3341)</f>
        <v>0</v>
      </c>
    </row>
    <row r="3342" spans="1:21" ht="20" customHeight="1" x14ac:dyDescent="0.35">
      <c r="A3342" s="13">
        <f>F3342/E3342</f>
        <v>1.1111111111111112E-4</v>
      </c>
      <c r="B3342">
        <v>2909</v>
      </c>
      <c r="C3342" s="3" t="s">
        <v>2909</v>
      </c>
      <c r="D3342" s="3" t="s">
        <v>7019</v>
      </c>
      <c r="E3342" s="5">
        <v>180000</v>
      </c>
      <c r="F3342" s="5">
        <v>20</v>
      </c>
      <c r="G3342" t="s">
        <v>8221</v>
      </c>
      <c r="H3342" t="s">
        <v>8224</v>
      </c>
      <c r="I3342" t="s">
        <v>8246</v>
      </c>
      <c r="J3342">
        <v>1416944760</v>
      </c>
      <c r="K3342">
        <v>1413527001</v>
      </c>
      <c r="L3342" t="b">
        <v>0</v>
      </c>
      <c r="M3342">
        <v>1</v>
      </c>
      <c r="N3342" t="b">
        <v>0</v>
      </c>
      <c r="O3342" t="s">
        <v>8271</v>
      </c>
      <c r="P3342" s="9">
        <f>IFERROR(F3342/M3342,"NULL")</f>
        <v>20</v>
      </c>
      <c r="Q3342" t="str">
        <f>LEFT(O3342,SEARCH("/",O3342,1)-1)</f>
        <v>theater</v>
      </c>
      <c r="R3342" t="str">
        <f>RIGHT(O3342,LEN(O3342)-SEARCH("/",O3342,1))</f>
        <v>plays</v>
      </c>
      <c r="S3342" s="17">
        <f>(((K3342/60)/60)/24)+DATE(1970,1,1)</f>
        <v>41929.266215277778</v>
      </c>
      <c r="T3342" s="15">
        <f>(((J3342/60)/60)/24)+DATE(1970,1,1)</f>
        <v>41968.823611111111</v>
      </c>
      <c r="U3342" t="b">
        <f>AND(L3342,N3342)</f>
        <v>0</v>
      </c>
    </row>
    <row r="3343" spans="1:21" ht="20" customHeight="1" x14ac:dyDescent="0.35">
      <c r="A3343" s="13">
        <f>F3343/E3343</f>
        <v>3.3333333333333335E-5</v>
      </c>
      <c r="B3343">
        <v>2910</v>
      </c>
      <c r="C3343" s="3" t="s">
        <v>2910</v>
      </c>
      <c r="D3343" s="3" t="s">
        <v>7020</v>
      </c>
      <c r="E3343" s="5">
        <v>30000</v>
      </c>
      <c r="F3343" s="5">
        <v>1</v>
      </c>
      <c r="G3343" t="s">
        <v>8221</v>
      </c>
      <c r="H3343" t="s">
        <v>8225</v>
      </c>
      <c r="I3343" t="s">
        <v>8247</v>
      </c>
      <c r="J3343">
        <v>1434139887</v>
      </c>
      <c r="K3343">
        <v>1428955887</v>
      </c>
      <c r="L3343" t="b">
        <v>0</v>
      </c>
      <c r="M3343">
        <v>1</v>
      </c>
      <c r="N3343" t="b">
        <v>0</v>
      </c>
      <c r="O3343" t="s">
        <v>8271</v>
      </c>
      <c r="P3343" s="9">
        <f>IFERROR(F3343/M3343,"NULL")</f>
        <v>1</v>
      </c>
      <c r="Q3343" t="str">
        <f>LEFT(O3343,SEARCH("/",O3343,1)-1)</f>
        <v>theater</v>
      </c>
      <c r="R3343" t="str">
        <f>RIGHT(O3343,LEN(O3343)-SEARCH("/",O3343,1))</f>
        <v>plays</v>
      </c>
      <c r="S3343" s="17">
        <f>(((K3343/60)/60)/24)+DATE(1970,1,1)</f>
        <v>42107.841284722221</v>
      </c>
      <c r="T3343" s="15">
        <f>(((J3343/60)/60)/24)+DATE(1970,1,1)</f>
        <v>42167.841284722221</v>
      </c>
      <c r="U3343" t="b">
        <f>AND(L3343,N3343)</f>
        <v>0</v>
      </c>
    </row>
    <row r="3344" spans="1:21" ht="20" customHeight="1" x14ac:dyDescent="0.35">
      <c r="A3344" s="13">
        <f>F3344/E3344</f>
        <v>0.36499999999999999</v>
      </c>
      <c r="B3344">
        <v>2911</v>
      </c>
      <c r="C3344" s="3" t="s">
        <v>2911</v>
      </c>
      <c r="D3344" s="3" t="s">
        <v>7021</v>
      </c>
      <c r="E3344" s="5">
        <v>1800</v>
      </c>
      <c r="F3344" s="5">
        <v>657</v>
      </c>
      <c r="G3344" t="s">
        <v>8221</v>
      </c>
      <c r="H3344" t="s">
        <v>8224</v>
      </c>
      <c r="I3344" t="s">
        <v>8246</v>
      </c>
      <c r="J3344">
        <v>1435429626</v>
      </c>
      <c r="K3344">
        <v>1431973626</v>
      </c>
      <c r="L3344" t="b">
        <v>0</v>
      </c>
      <c r="M3344">
        <v>14</v>
      </c>
      <c r="N3344" t="b">
        <v>0</v>
      </c>
      <c r="O3344" t="s">
        <v>8271</v>
      </c>
      <c r="P3344" s="9">
        <f>IFERROR(F3344/M3344,"NULL")</f>
        <v>46.928571428571431</v>
      </c>
      <c r="Q3344" t="str">
        <f>LEFT(O3344,SEARCH("/",O3344,1)-1)</f>
        <v>theater</v>
      </c>
      <c r="R3344" t="str">
        <f>RIGHT(O3344,LEN(O3344)-SEARCH("/",O3344,1))</f>
        <v>plays</v>
      </c>
      <c r="S3344" s="17">
        <f>(((K3344/60)/60)/24)+DATE(1970,1,1)</f>
        <v>42142.768819444449</v>
      </c>
      <c r="T3344" s="15">
        <f>(((J3344/60)/60)/24)+DATE(1970,1,1)</f>
        <v>42182.768819444449</v>
      </c>
      <c r="U3344" t="b">
        <f>AND(L3344,N3344)</f>
        <v>0</v>
      </c>
    </row>
    <row r="3345" spans="1:21" ht="20" customHeight="1" x14ac:dyDescent="0.35">
      <c r="A3345" s="13">
        <f>F3345/E3345</f>
        <v>0.14058171745152354</v>
      </c>
      <c r="B3345">
        <v>2912</v>
      </c>
      <c r="C3345" s="3" t="s">
        <v>2912</v>
      </c>
      <c r="D3345" s="3" t="s">
        <v>7022</v>
      </c>
      <c r="E3345" s="5">
        <v>14440</v>
      </c>
      <c r="F3345" s="5">
        <v>2030</v>
      </c>
      <c r="G3345" t="s">
        <v>8221</v>
      </c>
      <c r="H3345" t="s">
        <v>8224</v>
      </c>
      <c r="I3345" t="s">
        <v>8246</v>
      </c>
      <c r="J3345">
        <v>1452827374</v>
      </c>
      <c r="K3345">
        <v>1450235374</v>
      </c>
      <c r="L3345" t="b">
        <v>0</v>
      </c>
      <c r="M3345">
        <v>26</v>
      </c>
      <c r="N3345" t="b">
        <v>0</v>
      </c>
      <c r="O3345" t="s">
        <v>8271</v>
      </c>
      <c r="P3345" s="9">
        <f>IFERROR(F3345/M3345,"NULL")</f>
        <v>78.07692307692308</v>
      </c>
      <c r="Q3345" t="str">
        <f>LEFT(O3345,SEARCH("/",O3345,1)-1)</f>
        <v>theater</v>
      </c>
      <c r="R3345" t="str">
        <f>RIGHT(O3345,LEN(O3345)-SEARCH("/",O3345,1))</f>
        <v>plays</v>
      </c>
      <c r="S3345" s="17">
        <f>(((K3345/60)/60)/24)+DATE(1970,1,1)</f>
        <v>42354.131643518514</v>
      </c>
      <c r="T3345" s="15">
        <f>(((J3345/60)/60)/24)+DATE(1970,1,1)</f>
        <v>42384.131643518514</v>
      </c>
      <c r="U3345" t="b">
        <f>AND(L3345,N3345)</f>
        <v>0</v>
      </c>
    </row>
    <row r="3346" spans="1:21" ht="20" customHeight="1" x14ac:dyDescent="0.35">
      <c r="A3346" s="13">
        <f>F3346/E3346</f>
        <v>2.0000000000000001E-4</v>
      </c>
      <c r="B3346">
        <v>2913</v>
      </c>
      <c r="C3346" s="3" t="s">
        <v>2913</v>
      </c>
      <c r="D3346" s="3" t="s">
        <v>7023</v>
      </c>
      <c r="E3346" s="5">
        <v>10000</v>
      </c>
      <c r="F3346" s="5">
        <v>2</v>
      </c>
      <c r="G3346" t="s">
        <v>8221</v>
      </c>
      <c r="H3346" t="s">
        <v>8224</v>
      </c>
      <c r="I3346" t="s">
        <v>8246</v>
      </c>
      <c r="J3346">
        <v>1410041339</v>
      </c>
      <c r="K3346">
        <v>1404857339</v>
      </c>
      <c r="L3346" t="b">
        <v>0</v>
      </c>
      <c r="M3346">
        <v>2</v>
      </c>
      <c r="N3346" t="b">
        <v>0</v>
      </c>
      <c r="O3346" t="s">
        <v>8271</v>
      </c>
      <c r="P3346" s="9">
        <f>IFERROR(F3346/M3346,"NULL")</f>
        <v>1</v>
      </c>
      <c r="Q3346" t="str">
        <f>LEFT(O3346,SEARCH("/",O3346,1)-1)</f>
        <v>theater</v>
      </c>
      <c r="R3346" t="str">
        <f>RIGHT(O3346,LEN(O3346)-SEARCH("/",O3346,1))</f>
        <v>plays</v>
      </c>
      <c r="S3346" s="17">
        <f>(((K3346/60)/60)/24)+DATE(1970,1,1)</f>
        <v>41828.922905092593</v>
      </c>
      <c r="T3346" s="15">
        <f>(((J3346/60)/60)/24)+DATE(1970,1,1)</f>
        <v>41888.922905092593</v>
      </c>
      <c r="U3346" t="b">
        <f>AND(L3346,N3346)</f>
        <v>0</v>
      </c>
    </row>
    <row r="3347" spans="1:21" ht="20" customHeight="1" x14ac:dyDescent="0.35">
      <c r="A3347" s="13">
        <f>F3347/E3347</f>
        <v>4.0000000000000003E-5</v>
      </c>
      <c r="B3347">
        <v>2914</v>
      </c>
      <c r="C3347" s="3" t="s">
        <v>2914</v>
      </c>
      <c r="D3347" s="3" t="s">
        <v>7024</v>
      </c>
      <c r="E3347" s="5">
        <v>25000</v>
      </c>
      <c r="F3347" s="5">
        <v>1</v>
      </c>
      <c r="G3347" t="s">
        <v>8221</v>
      </c>
      <c r="H3347" t="s">
        <v>8225</v>
      </c>
      <c r="I3347" t="s">
        <v>8247</v>
      </c>
      <c r="J3347">
        <v>1426365994</v>
      </c>
      <c r="K3347">
        <v>1421185594</v>
      </c>
      <c r="L3347" t="b">
        <v>0</v>
      </c>
      <c r="M3347">
        <v>1</v>
      </c>
      <c r="N3347" t="b">
        <v>0</v>
      </c>
      <c r="O3347" t="s">
        <v>8271</v>
      </c>
      <c r="P3347" s="9">
        <f>IFERROR(F3347/M3347,"NULL")</f>
        <v>1</v>
      </c>
      <c r="Q3347" t="str">
        <f>LEFT(O3347,SEARCH("/",O3347,1)-1)</f>
        <v>theater</v>
      </c>
      <c r="R3347" t="str">
        <f>RIGHT(O3347,LEN(O3347)-SEARCH("/",O3347,1))</f>
        <v>plays</v>
      </c>
      <c r="S3347" s="17">
        <f>(((K3347/60)/60)/24)+DATE(1970,1,1)</f>
        <v>42017.907337962963</v>
      </c>
      <c r="T3347" s="15">
        <f>(((J3347/60)/60)/24)+DATE(1970,1,1)</f>
        <v>42077.865671296298</v>
      </c>
      <c r="U3347" t="b">
        <f>AND(L3347,N3347)</f>
        <v>0</v>
      </c>
    </row>
    <row r="3348" spans="1:21" ht="20" customHeight="1" x14ac:dyDescent="0.35">
      <c r="A3348" s="13">
        <f>F3348/E3348</f>
        <v>0.61099999999999999</v>
      </c>
      <c r="B3348">
        <v>2915</v>
      </c>
      <c r="C3348" s="3" t="s">
        <v>2915</v>
      </c>
      <c r="D3348" s="3" t="s">
        <v>7025</v>
      </c>
      <c r="E3348" s="5">
        <v>1000</v>
      </c>
      <c r="F3348" s="5">
        <v>611</v>
      </c>
      <c r="G3348" t="s">
        <v>8221</v>
      </c>
      <c r="H3348" t="s">
        <v>8225</v>
      </c>
      <c r="I3348" t="s">
        <v>8247</v>
      </c>
      <c r="J3348">
        <v>1458117190</v>
      </c>
      <c r="K3348">
        <v>1455528790</v>
      </c>
      <c r="L3348" t="b">
        <v>0</v>
      </c>
      <c r="M3348">
        <v>3</v>
      </c>
      <c r="N3348" t="b">
        <v>0</v>
      </c>
      <c r="O3348" t="s">
        <v>8271</v>
      </c>
      <c r="P3348" s="9">
        <f>IFERROR(F3348/M3348,"NULL")</f>
        <v>203.66666666666666</v>
      </c>
      <c r="Q3348" t="str">
        <f>LEFT(O3348,SEARCH("/",O3348,1)-1)</f>
        <v>theater</v>
      </c>
      <c r="R3348" t="str">
        <f>RIGHT(O3348,LEN(O3348)-SEARCH("/",O3348,1))</f>
        <v>plays</v>
      </c>
      <c r="S3348" s="17">
        <f>(((K3348/60)/60)/24)+DATE(1970,1,1)</f>
        <v>42415.398032407407</v>
      </c>
      <c r="T3348" s="15">
        <f>(((J3348/60)/60)/24)+DATE(1970,1,1)</f>
        <v>42445.356365740736</v>
      </c>
      <c r="U3348" t="b">
        <f>AND(L3348,N3348)</f>
        <v>0</v>
      </c>
    </row>
    <row r="3349" spans="1:21" ht="20" customHeight="1" x14ac:dyDescent="0.35">
      <c r="A3349" s="13">
        <f>F3349/E3349</f>
        <v>7.8378378378378383E-2</v>
      </c>
      <c r="B3349">
        <v>2916</v>
      </c>
      <c r="C3349" s="3" t="s">
        <v>2916</v>
      </c>
      <c r="D3349" s="3" t="s">
        <v>7026</v>
      </c>
      <c r="E3349" s="5">
        <v>1850</v>
      </c>
      <c r="F3349" s="5">
        <v>145</v>
      </c>
      <c r="G3349" t="s">
        <v>8221</v>
      </c>
      <c r="H3349" t="s">
        <v>8225</v>
      </c>
      <c r="I3349" t="s">
        <v>8247</v>
      </c>
      <c r="J3349">
        <v>1400498789</v>
      </c>
      <c r="K3349">
        <v>1398511589</v>
      </c>
      <c r="L3349" t="b">
        <v>0</v>
      </c>
      <c r="M3349">
        <v>7</v>
      </c>
      <c r="N3349" t="b">
        <v>0</v>
      </c>
      <c r="O3349" t="s">
        <v>8271</v>
      </c>
      <c r="P3349" s="9">
        <f>IFERROR(F3349/M3349,"NULL")</f>
        <v>20.714285714285715</v>
      </c>
      <c r="Q3349" t="str">
        <f>LEFT(O3349,SEARCH("/",O3349,1)-1)</f>
        <v>theater</v>
      </c>
      <c r="R3349" t="str">
        <f>RIGHT(O3349,LEN(O3349)-SEARCH("/",O3349,1))</f>
        <v>plays</v>
      </c>
      <c r="S3349" s="17">
        <f>(((K3349/60)/60)/24)+DATE(1970,1,1)</f>
        <v>41755.476724537039</v>
      </c>
      <c r="T3349" s="15">
        <f>(((J3349/60)/60)/24)+DATE(1970,1,1)</f>
        <v>41778.476724537039</v>
      </c>
      <c r="U3349" t="b">
        <f>AND(L3349,N3349)</f>
        <v>0</v>
      </c>
    </row>
    <row r="3350" spans="1:21" ht="20" customHeight="1" x14ac:dyDescent="0.35">
      <c r="A3350" s="13">
        <f>F3350/E3350</f>
        <v>0.2185</v>
      </c>
      <c r="B3350">
        <v>2917</v>
      </c>
      <c r="C3350" s="3" t="s">
        <v>2917</v>
      </c>
      <c r="D3350" s="3" t="s">
        <v>7027</v>
      </c>
      <c r="E3350" s="5">
        <v>2000</v>
      </c>
      <c r="F3350" s="5">
        <v>437</v>
      </c>
      <c r="G3350" t="s">
        <v>8221</v>
      </c>
      <c r="H3350" t="s">
        <v>8224</v>
      </c>
      <c r="I3350" t="s">
        <v>8246</v>
      </c>
      <c r="J3350">
        <v>1442381847</v>
      </c>
      <c r="K3350">
        <v>1440826647</v>
      </c>
      <c r="L3350" t="b">
        <v>0</v>
      </c>
      <c r="M3350">
        <v>9</v>
      </c>
      <c r="N3350" t="b">
        <v>0</v>
      </c>
      <c r="O3350" t="s">
        <v>8271</v>
      </c>
      <c r="P3350" s="9">
        <f>IFERROR(F3350/M3350,"NULL")</f>
        <v>48.555555555555557</v>
      </c>
      <c r="Q3350" t="str">
        <f>LEFT(O3350,SEARCH("/",O3350,1)-1)</f>
        <v>theater</v>
      </c>
      <c r="R3350" t="str">
        <f>RIGHT(O3350,LEN(O3350)-SEARCH("/",O3350,1))</f>
        <v>plays</v>
      </c>
      <c r="S3350" s="17">
        <f>(((K3350/60)/60)/24)+DATE(1970,1,1)</f>
        <v>42245.234340277777</v>
      </c>
      <c r="T3350" s="15">
        <f>(((J3350/60)/60)/24)+DATE(1970,1,1)</f>
        <v>42263.234340277777</v>
      </c>
      <c r="U3350" t="b">
        <f>AND(L3350,N3350)</f>
        <v>0</v>
      </c>
    </row>
    <row r="3351" spans="1:21" ht="20" customHeight="1" x14ac:dyDescent="0.35">
      <c r="A3351" s="13">
        <f>F3351/E3351</f>
        <v>0.27239999999999998</v>
      </c>
      <c r="B3351">
        <v>2918</v>
      </c>
      <c r="C3351" s="3" t="s">
        <v>2918</v>
      </c>
      <c r="D3351" s="3" t="s">
        <v>7028</v>
      </c>
      <c r="E3351" s="5">
        <v>5000</v>
      </c>
      <c r="F3351" s="5">
        <v>1362</v>
      </c>
      <c r="G3351" t="s">
        <v>8221</v>
      </c>
      <c r="H3351" t="s">
        <v>8224</v>
      </c>
      <c r="I3351" t="s">
        <v>8246</v>
      </c>
      <c r="J3351">
        <v>1446131207</v>
      </c>
      <c r="K3351">
        <v>1443712007</v>
      </c>
      <c r="L3351" t="b">
        <v>0</v>
      </c>
      <c r="M3351">
        <v>20</v>
      </c>
      <c r="N3351" t="b">
        <v>0</v>
      </c>
      <c r="O3351" t="s">
        <v>8271</v>
      </c>
      <c r="P3351" s="9">
        <f>IFERROR(F3351/M3351,"NULL")</f>
        <v>68.099999999999994</v>
      </c>
      <c r="Q3351" t="str">
        <f>LEFT(O3351,SEARCH("/",O3351,1)-1)</f>
        <v>theater</v>
      </c>
      <c r="R3351" t="str">
        <f>RIGHT(O3351,LEN(O3351)-SEARCH("/",O3351,1))</f>
        <v>plays</v>
      </c>
      <c r="S3351" s="17">
        <f>(((K3351/60)/60)/24)+DATE(1970,1,1)</f>
        <v>42278.629710648151</v>
      </c>
      <c r="T3351" s="15">
        <f>(((J3351/60)/60)/24)+DATE(1970,1,1)</f>
        <v>42306.629710648151</v>
      </c>
      <c r="U3351" t="b">
        <f>AND(L3351,N3351)</f>
        <v>0</v>
      </c>
    </row>
    <row r="3352" spans="1:21" ht="20" customHeight="1" x14ac:dyDescent="0.35">
      <c r="A3352" s="13">
        <f>F3352/E3352</f>
        <v>8.5000000000000006E-2</v>
      </c>
      <c r="B3352">
        <v>2919</v>
      </c>
      <c r="C3352" s="3" t="s">
        <v>2919</v>
      </c>
      <c r="D3352" s="3" t="s">
        <v>7029</v>
      </c>
      <c r="E3352" s="5">
        <v>600</v>
      </c>
      <c r="F3352" s="5">
        <v>51</v>
      </c>
      <c r="G3352" t="s">
        <v>8221</v>
      </c>
      <c r="H3352" t="s">
        <v>8224</v>
      </c>
      <c r="I3352" t="s">
        <v>8246</v>
      </c>
      <c r="J3352">
        <v>1407250329</v>
      </c>
      <c r="K3352">
        <v>1404658329</v>
      </c>
      <c r="L3352" t="b">
        <v>0</v>
      </c>
      <c r="M3352">
        <v>6</v>
      </c>
      <c r="N3352" t="b">
        <v>0</v>
      </c>
      <c r="O3352" t="s">
        <v>8271</v>
      </c>
      <c r="P3352" s="9">
        <f>IFERROR(F3352/M3352,"NULL")</f>
        <v>8.5</v>
      </c>
      <c r="Q3352" t="str">
        <f>LEFT(O3352,SEARCH("/",O3352,1)-1)</f>
        <v>theater</v>
      </c>
      <c r="R3352" t="str">
        <f>RIGHT(O3352,LEN(O3352)-SEARCH("/",O3352,1))</f>
        <v>plays</v>
      </c>
      <c r="S3352" s="17">
        <f>(((K3352/60)/60)/24)+DATE(1970,1,1)</f>
        <v>41826.61954861111</v>
      </c>
      <c r="T3352" s="15">
        <f>(((J3352/60)/60)/24)+DATE(1970,1,1)</f>
        <v>41856.61954861111</v>
      </c>
      <c r="U3352" t="b">
        <f>AND(L3352,N3352)</f>
        <v>0</v>
      </c>
    </row>
    <row r="3353" spans="1:21" ht="20" customHeight="1" x14ac:dyDescent="0.35">
      <c r="A3353" s="13">
        <f>F3353/E3353</f>
        <v>0.26840000000000003</v>
      </c>
      <c r="B3353">
        <v>2920</v>
      </c>
      <c r="C3353" s="3" t="s">
        <v>2920</v>
      </c>
      <c r="D3353" s="3" t="s">
        <v>7030</v>
      </c>
      <c r="E3353" s="5">
        <v>2500</v>
      </c>
      <c r="F3353" s="5">
        <v>671</v>
      </c>
      <c r="G3353" t="s">
        <v>8221</v>
      </c>
      <c r="H3353" t="s">
        <v>8229</v>
      </c>
      <c r="I3353" t="s">
        <v>8251</v>
      </c>
      <c r="J3353">
        <v>1427306470</v>
      </c>
      <c r="K3353">
        <v>1424718070</v>
      </c>
      <c r="L3353" t="b">
        <v>0</v>
      </c>
      <c r="M3353">
        <v>13</v>
      </c>
      <c r="N3353" t="b">
        <v>0</v>
      </c>
      <c r="O3353" t="s">
        <v>8271</v>
      </c>
      <c r="P3353" s="9">
        <f>IFERROR(F3353/M3353,"NULL")</f>
        <v>51.615384615384613</v>
      </c>
      <c r="Q3353" t="str">
        <f>LEFT(O3353,SEARCH("/",O3353,1)-1)</f>
        <v>theater</v>
      </c>
      <c r="R3353" t="str">
        <f>RIGHT(O3353,LEN(O3353)-SEARCH("/",O3353,1))</f>
        <v>plays</v>
      </c>
      <c r="S3353" s="17">
        <f>(((K3353/60)/60)/24)+DATE(1970,1,1)</f>
        <v>42058.792476851857</v>
      </c>
      <c r="T3353" s="15">
        <f>(((J3353/60)/60)/24)+DATE(1970,1,1)</f>
        <v>42088.750810185185</v>
      </c>
      <c r="U3353" t="b">
        <f>AND(L3353,N3353)</f>
        <v>0</v>
      </c>
    </row>
    <row r="3354" spans="1:21" ht="20" customHeight="1" x14ac:dyDescent="0.35">
      <c r="A3354" s="13">
        <f>F3354/E3354</f>
        <v>4.0000000000000003E-5</v>
      </c>
      <c r="B3354">
        <v>2941</v>
      </c>
      <c r="C3354" s="3" t="s">
        <v>2941</v>
      </c>
      <c r="D3354" s="3" t="s">
        <v>7051</v>
      </c>
      <c r="E3354" s="5">
        <v>25000</v>
      </c>
      <c r="F3354" s="5">
        <v>1</v>
      </c>
      <c r="G3354" t="s">
        <v>8221</v>
      </c>
      <c r="H3354" t="s">
        <v>8224</v>
      </c>
      <c r="I3354" t="s">
        <v>8246</v>
      </c>
      <c r="J3354">
        <v>1425250955</v>
      </c>
      <c r="K3354">
        <v>1422658955</v>
      </c>
      <c r="L3354" t="b">
        <v>0</v>
      </c>
      <c r="M3354">
        <v>1</v>
      </c>
      <c r="N3354" t="b">
        <v>0</v>
      </c>
      <c r="O3354" t="s">
        <v>8303</v>
      </c>
      <c r="P3354" s="9">
        <f>IFERROR(F3354/M3354,"NULL")</f>
        <v>1</v>
      </c>
      <c r="Q3354" t="str">
        <f>LEFT(O3354,SEARCH("/",O3354,1)-1)</f>
        <v>theater</v>
      </c>
      <c r="R3354" t="str">
        <f>RIGHT(O3354,LEN(O3354)-SEARCH("/",O3354,1))</f>
        <v>spaces</v>
      </c>
      <c r="S3354" s="17">
        <f>(((K3354/60)/60)/24)+DATE(1970,1,1)</f>
        <v>42034.960127314815</v>
      </c>
      <c r="T3354" s="15">
        <f>(((J3354/60)/60)/24)+DATE(1970,1,1)</f>
        <v>42064.960127314815</v>
      </c>
      <c r="U3354" t="b">
        <f>AND(L3354,N3354)</f>
        <v>0</v>
      </c>
    </row>
    <row r="3355" spans="1:21" ht="20" customHeight="1" x14ac:dyDescent="0.35">
      <c r="A3355" s="13">
        <f>F3355/E3355</f>
        <v>0.20424999999999999</v>
      </c>
      <c r="B3355">
        <v>2942</v>
      </c>
      <c r="C3355" s="3" t="s">
        <v>2942</v>
      </c>
      <c r="D3355" s="3" t="s">
        <v>7052</v>
      </c>
      <c r="E3355" s="5">
        <v>200000</v>
      </c>
      <c r="F3355" s="5">
        <v>40850</v>
      </c>
      <c r="G3355" t="s">
        <v>8221</v>
      </c>
      <c r="H3355" t="s">
        <v>8229</v>
      </c>
      <c r="I3355" t="s">
        <v>8251</v>
      </c>
      <c r="J3355">
        <v>1450297080</v>
      </c>
      <c r="K3355">
        <v>1448565459</v>
      </c>
      <c r="L3355" t="b">
        <v>0</v>
      </c>
      <c r="M3355">
        <v>202</v>
      </c>
      <c r="N3355" t="b">
        <v>0</v>
      </c>
      <c r="O3355" t="s">
        <v>8303</v>
      </c>
      <c r="P3355" s="9">
        <f>IFERROR(F3355/M3355,"NULL")</f>
        <v>202.22772277227722</v>
      </c>
      <c r="Q3355" t="str">
        <f>LEFT(O3355,SEARCH("/",O3355,1)-1)</f>
        <v>theater</v>
      </c>
      <c r="R3355" t="str">
        <f>RIGHT(O3355,LEN(O3355)-SEARCH("/",O3355,1))</f>
        <v>spaces</v>
      </c>
      <c r="S3355" s="17">
        <f>(((K3355/60)/60)/24)+DATE(1970,1,1)</f>
        <v>42334.803923611107</v>
      </c>
      <c r="T3355" s="15">
        <f>(((J3355/60)/60)/24)+DATE(1970,1,1)</f>
        <v>42354.845833333333</v>
      </c>
      <c r="U3355" t="b">
        <f>AND(L3355,N3355)</f>
        <v>0</v>
      </c>
    </row>
    <row r="3356" spans="1:21" ht="20" customHeight="1" x14ac:dyDescent="0.35">
      <c r="A3356" s="13">
        <f>F3356/E3356</f>
        <v>0</v>
      </c>
      <c r="B3356">
        <v>2943</v>
      </c>
      <c r="C3356" s="3" t="s">
        <v>2943</v>
      </c>
      <c r="D3356" s="3" t="s">
        <v>7053</v>
      </c>
      <c r="E3356" s="5">
        <v>3000</v>
      </c>
      <c r="F3356" s="5">
        <v>0</v>
      </c>
      <c r="G3356" t="s">
        <v>8221</v>
      </c>
      <c r="H3356" t="s">
        <v>8224</v>
      </c>
      <c r="I3356" t="s">
        <v>8246</v>
      </c>
      <c r="J3356">
        <v>1428894380</v>
      </c>
      <c r="K3356">
        <v>1426302380</v>
      </c>
      <c r="L3356" t="b">
        <v>0</v>
      </c>
      <c r="M3356">
        <v>0</v>
      </c>
      <c r="N3356" t="b">
        <v>0</v>
      </c>
      <c r="O3356" t="s">
        <v>8303</v>
      </c>
      <c r="P3356" s="9" t="str">
        <f>IFERROR(F3356/M3356,"NULL")</f>
        <v>NULL</v>
      </c>
      <c r="Q3356" t="str">
        <f>LEFT(O3356,SEARCH("/",O3356,1)-1)</f>
        <v>theater</v>
      </c>
      <c r="R3356" t="str">
        <f>RIGHT(O3356,LEN(O3356)-SEARCH("/",O3356,1))</f>
        <v>spaces</v>
      </c>
      <c r="S3356" s="17">
        <f>(((K3356/60)/60)/24)+DATE(1970,1,1)</f>
        <v>42077.129398148143</v>
      </c>
      <c r="T3356" s="15">
        <f>(((J3356/60)/60)/24)+DATE(1970,1,1)</f>
        <v>42107.129398148143</v>
      </c>
      <c r="U3356" t="b">
        <f>AND(L3356,N3356)</f>
        <v>0</v>
      </c>
    </row>
    <row r="3357" spans="1:21" ht="20" customHeight="1" x14ac:dyDescent="0.35">
      <c r="A3357" s="13">
        <f>F3357/E3357</f>
        <v>0.01</v>
      </c>
      <c r="B3357">
        <v>2944</v>
      </c>
      <c r="C3357" s="3" t="s">
        <v>2944</v>
      </c>
      <c r="D3357" s="3" t="s">
        <v>7054</v>
      </c>
      <c r="E3357" s="5">
        <v>10000</v>
      </c>
      <c r="F3357" s="5">
        <v>100</v>
      </c>
      <c r="G3357" t="s">
        <v>8221</v>
      </c>
      <c r="H3357" t="s">
        <v>8224</v>
      </c>
      <c r="I3357" t="s">
        <v>8246</v>
      </c>
      <c r="J3357">
        <v>1433714198</v>
      </c>
      <c r="K3357">
        <v>1431122198</v>
      </c>
      <c r="L3357" t="b">
        <v>0</v>
      </c>
      <c r="M3357">
        <v>1</v>
      </c>
      <c r="N3357" t="b">
        <v>0</v>
      </c>
      <c r="O3357" t="s">
        <v>8303</v>
      </c>
      <c r="P3357" s="9">
        <f>IFERROR(F3357/M3357,"NULL")</f>
        <v>100</v>
      </c>
      <c r="Q3357" t="str">
        <f>LEFT(O3357,SEARCH("/",O3357,1)-1)</f>
        <v>theater</v>
      </c>
      <c r="R3357" t="str">
        <f>RIGHT(O3357,LEN(O3357)-SEARCH("/",O3357,1))</f>
        <v>spaces</v>
      </c>
      <c r="S3357" s="17">
        <f>(((K3357/60)/60)/24)+DATE(1970,1,1)</f>
        <v>42132.9143287037</v>
      </c>
      <c r="T3357" s="15">
        <f>(((J3357/60)/60)/24)+DATE(1970,1,1)</f>
        <v>42162.9143287037</v>
      </c>
      <c r="U3357" t="b">
        <f>AND(L3357,N3357)</f>
        <v>0</v>
      </c>
    </row>
    <row r="3358" spans="1:21" ht="20" customHeight="1" x14ac:dyDescent="0.35">
      <c r="A3358" s="13">
        <f>F3358/E3358</f>
        <v>0</v>
      </c>
      <c r="B3358">
        <v>2945</v>
      </c>
      <c r="C3358" s="3" t="s">
        <v>2945</v>
      </c>
      <c r="D3358" s="3" t="s">
        <v>7055</v>
      </c>
      <c r="E3358" s="5">
        <v>50000</v>
      </c>
      <c r="F3358" s="5">
        <v>0</v>
      </c>
      <c r="G3358" t="s">
        <v>8221</v>
      </c>
      <c r="H3358" t="s">
        <v>8224</v>
      </c>
      <c r="I3358" t="s">
        <v>8246</v>
      </c>
      <c r="J3358">
        <v>1432437660</v>
      </c>
      <c r="K3358">
        <v>1429845660</v>
      </c>
      <c r="L3358" t="b">
        <v>0</v>
      </c>
      <c r="M3358">
        <v>0</v>
      </c>
      <c r="N3358" t="b">
        <v>0</v>
      </c>
      <c r="O3358" t="s">
        <v>8303</v>
      </c>
      <c r="P3358" s="9" t="str">
        <f>IFERROR(F3358/M3358,"NULL")</f>
        <v>NULL</v>
      </c>
      <c r="Q3358" t="str">
        <f>LEFT(O3358,SEARCH("/",O3358,1)-1)</f>
        <v>theater</v>
      </c>
      <c r="R3358" t="str">
        <f>RIGHT(O3358,LEN(O3358)-SEARCH("/",O3358,1))</f>
        <v>spaces</v>
      </c>
      <c r="S3358" s="17">
        <f>(((K3358/60)/60)/24)+DATE(1970,1,1)</f>
        <v>42118.139583333337</v>
      </c>
      <c r="T3358" s="15">
        <f>(((J3358/60)/60)/24)+DATE(1970,1,1)</f>
        <v>42148.139583333337</v>
      </c>
      <c r="U3358" t="b">
        <f>AND(L3358,N3358)</f>
        <v>0</v>
      </c>
    </row>
    <row r="3359" spans="1:21" ht="20" customHeight="1" x14ac:dyDescent="0.35">
      <c r="A3359" s="13">
        <f>F3359/E3359</f>
        <v>1E-3</v>
      </c>
      <c r="B3359">
        <v>2946</v>
      </c>
      <c r="C3359" s="3" t="s">
        <v>2946</v>
      </c>
      <c r="D3359" s="3" t="s">
        <v>7056</v>
      </c>
      <c r="E3359" s="5">
        <v>2000</v>
      </c>
      <c r="F3359" s="5">
        <v>2</v>
      </c>
      <c r="G3359" t="s">
        <v>8221</v>
      </c>
      <c r="H3359" t="s">
        <v>8225</v>
      </c>
      <c r="I3359" t="s">
        <v>8247</v>
      </c>
      <c r="J3359">
        <v>1471265092</v>
      </c>
      <c r="K3359">
        <v>1468673092</v>
      </c>
      <c r="L3359" t="b">
        <v>0</v>
      </c>
      <c r="M3359">
        <v>2</v>
      </c>
      <c r="N3359" t="b">
        <v>0</v>
      </c>
      <c r="O3359" t="s">
        <v>8303</v>
      </c>
      <c r="P3359" s="9">
        <f>IFERROR(F3359/M3359,"NULL")</f>
        <v>1</v>
      </c>
      <c r="Q3359" t="str">
        <f>LEFT(O3359,SEARCH("/",O3359,1)-1)</f>
        <v>theater</v>
      </c>
      <c r="R3359" t="str">
        <f>RIGHT(O3359,LEN(O3359)-SEARCH("/",O3359,1))</f>
        <v>spaces</v>
      </c>
      <c r="S3359" s="17">
        <f>(((K3359/60)/60)/24)+DATE(1970,1,1)</f>
        <v>42567.531157407408</v>
      </c>
      <c r="T3359" s="15">
        <f>(((J3359/60)/60)/24)+DATE(1970,1,1)</f>
        <v>42597.531157407408</v>
      </c>
      <c r="U3359" t="b">
        <f>AND(L3359,N3359)</f>
        <v>0</v>
      </c>
    </row>
    <row r="3360" spans="1:21" ht="20" customHeight="1" x14ac:dyDescent="0.35">
      <c r="A3360" s="13">
        <f>F3360/E3360</f>
        <v>4.2880000000000001E-2</v>
      </c>
      <c r="B3360">
        <v>2947</v>
      </c>
      <c r="C3360" s="3" t="s">
        <v>2947</v>
      </c>
      <c r="D3360" s="3" t="s">
        <v>7057</v>
      </c>
      <c r="E3360" s="5">
        <v>25000</v>
      </c>
      <c r="F3360" s="5">
        <v>1072</v>
      </c>
      <c r="G3360" t="s">
        <v>8221</v>
      </c>
      <c r="H3360" t="s">
        <v>8224</v>
      </c>
      <c r="I3360" t="s">
        <v>8246</v>
      </c>
      <c r="J3360">
        <v>1480007460</v>
      </c>
      <c r="K3360">
        <v>1475760567</v>
      </c>
      <c r="L3360" t="b">
        <v>0</v>
      </c>
      <c r="M3360">
        <v>13</v>
      </c>
      <c r="N3360" t="b">
        <v>0</v>
      </c>
      <c r="O3360" t="s">
        <v>8303</v>
      </c>
      <c r="P3360" s="9">
        <f>IFERROR(F3360/M3360,"NULL")</f>
        <v>82.461538461538467</v>
      </c>
      <c r="Q3360" t="str">
        <f>LEFT(O3360,SEARCH("/",O3360,1)-1)</f>
        <v>theater</v>
      </c>
      <c r="R3360" t="str">
        <f>RIGHT(O3360,LEN(O3360)-SEARCH("/",O3360,1))</f>
        <v>spaces</v>
      </c>
      <c r="S3360" s="17">
        <f>(((K3360/60)/60)/24)+DATE(1970,1,1)</f>
        <v>42649.562118055561</v>
      </c>
      <c r="T3360" s="15">
        <f>(((J3360/60)/60)/24)+DATE(1970,1,1)</f>
        <v>42698.715972222228</v>
      </c>
      <c r="U3360" t="b">
        <f>AND(L3360,N3360)</f>
        <v>0</v>
      </c>
    </row>
    <row r="3361" spans="1:21" ht="20" customHeight="1" x14ac:dyDescent="0.35">
      <c r="A3361" s="13">
        <f>F3361/E3361</f>
        <v>4.8000000000000001E-5</v>
      </c>
      <c r="B3361">
        <v>2948</v>
      </c>
      <c r="C3361" s="3" t="s">
        <v>2948</v>
      </c>
      <c r="D3361" s="3" t="s">
        <v>7058</v>
      </c>
      <c r="E3361" s="5">
        <v>500000</v>
      </c>
      <c r="F3361" s="5">
        <v>24</v>
      </c>
      <c r="G3361" t="s">
        <v>8221</v>
      </c>
      <c r="H3361" t="s">
        <v>8224</v>
      </c>
      <c r="I3361" t="s">
        <v>8246</v>
      </c>
      <c r="J3361">
        <v>1433259293</v>
      </c>
      <c r="K3361">
        <v>1428075293</v>
      </c>
      <c r="L3361" t="b">
        <v>0</v>
      </c>
      <c r="M3361">
        <v>9</v>
      </c>
      <c r="N3361" t="b">
        <v>0</v>
      </c>
      <c r="O3361" t="s">
        <v>8303</v>
      </c>
      <c r="P3361" s="9">
        <f>IFERROR(F3361/M3361,"NULL")</f>
        <v>2.6666666666666665</v>
      </c>
      <c r="Q3361" t="str">
        <f>LEFT(O3361,SEARCH("/",O3361,1)-1)</f>
        <v>theater</v>
      </c>
      <c r="R3361" t="str">
        <f>RIGHT(O3361,LEN(O3361)-SEARCH("/",O3361,1))</f>
        <v>spaces</v>
      </c>
      <c r="S3361" s="17">
        <f>(((K3361/60)/60)/24)+DATE(1970,1,1)</f>
        <v>42097.649224537032</v>
      </c>
      <c r="T3361" s="15">
        <f>(((J3361/60)/60)/24)+DATE(1970,1,1)</f>
        <v>42157.649224537032</v>
      </c>
      <c r="U3361" t="b">
        <f>AND(L3361,N3361)</f>
        <v>0</v>
      </c>
    </row>
    <row r="3362" spans="1:21" ht="20" customHeight="1" x14ac:dyDescent="0.35">
      <c r="A3362" s="13">
        <f>F3362/E3362</f>
        <v>2.5000000000000001E-2</v>
      </c>
      <c r="B3362">
        <v>2949</v>
      </c>
      <c r="C3362" s="3" t="s">
        <v>2949</v>
      </c>
      <c r="D3362" s="3" t="s">
        <v>7059</v>
      </c>
      <c r="E3362" s="5">
        <v>1000</v>
      </c>
      <c r="F3362" s="5">
        <v>25</v>
      </c>
      <c r="G3362" t="s">
        <v>8221</v>
      </c>
      <c r="H3362" t="s">
        <v>8224</v>
      </c>
      <c r="I3362" t="s">
        <v>8246</v>
      </c>
      <c r="J3362">
        <v>1447965917</v>
      </c>
      <c r="K3362">
        <v>1445370317</v>
      </c>
      <c r="L3362" t="b">
        <v>0</v>
      </c>
      <c r="M3362">
        <v>2</v>
      </c>
      <c r="N3362" t="b">
        <v>0</v>
      </c>
      <c r="O3362" t="s">
        <v>8303</v>
      </c>
      <c r="P3362" s="9">
        <f>IFERROR(F3362/M3362,"NULL")</f>
        <v>12.5</v>
      </c>
      <c r="Q3362" t="str">
        <f>LEFT(O3362,SEARCH("/",O3362,1)-1)</f>
        <v>theater</v>
      </c>
      <c r="R3362" t="str">
        <f>RIGHT(O3362,LEN(O3362)-SEARCH("/",O3362,1))</f>
        <v>spaces</v>
      </c>
      <c r="S3362" s="17">
        <f>(((K3362/60)/60)/24)+DATE(1970,1,1)</f>
        <v>42297.823113425926</v>
      </c>
      <c r="T3362" s="15">
        <f>(((J3362/60)/60)/24)+DATE(1970,1,1)</f>
        <v>42327.864780092597</v>
      </c>
      <c r="U3362" t="b">
        <f>AND(L3362,N3362)</f>
        <v>0</v>
      </c>
    </row>
    <row r="3363" spans="1:21" ht="20" customHeight="1" x14ac:dyDescent="0.35">
      <c r="A3363" s="13">
        <f>F3363/E3363</f>
        <v>0</v>
      </c>
      <c r="B3363">
        <v>2950</v>
      </c>
      <c r="C3363" s="3" t="s">
        <v>2950</v>
      </c>
      <c r="D3363" s="3" t="s">
        <v>7060</v>
      </c>
      <c r="E3363" s="5">
        <v>5000000</v>
      </c>
      <c r="F3363" s="5">
        <v>0</v>
      </c>
      <c r="G3363" t="s">
        <v>8221</v>
      </c>
      <c r="H3363" t="s">
        <v>8224</v>
      </c>
      <c r="I3363" t="s">
        <v>8246</v>
      </c>
      <c r="J3363">
        <v>1453538752</v>
      </c>
      <c r="K3363">
        <v>1450946752</v>
      </c>
      <c r="L3363" t="b">
        <v>0</v>
      </c>
      <c r="M3363">
        <v>0</v>
      </c>
      <c r="N3363" t="b">
        <v>0</v>
      </c>
      <c r="O3363" t="s">
        <v>8303</v>
      </c>
      <c r="P3363" s="9" t="str">
        <f>IFERROR(F3363/M3363,"NULL")</f>
        <v>NULL</v>
      </c>
      <c r="Q3363" t="str">
        <f>LEFT(O3363,SEARCH("/",O3363,1)-1)</f>
        <v>theater</v>
      </c>
      <c r="R3363" t="str">
        <f>RIGHT(O3363,LEN(O3363)-SEARCH("/",O3363,1))</f>
        <v>spaces</v>
      </c>
      <c r="S3363" s="17">
        <f>(((K3363/60)/60)/24)+DATE(1970,1,1)</f>
        <v>42362.36518518519</v>
      </c>
      <c r="T3363" s="15">
        <f>(((J3363/60)/60)/24)+DATE(1970,1,1)</f>
        <v>42392.36518518519</v>
      </c>
      <c r="U3363" t="b">
        <f>AND(L3363,N3363)</f>
        <v>0</v>
      </c>
    </row>
    <row r="3364" spans="1:21" ht="20" customHeight="1" x14ac:dyDescent="0.35">
      <c r="A3364" s="13">
        <f>F3364/E3364</f>
        <v>0.23628571428571429</v>
      </c>
      <c r="B3364">
        <v>3051</v>
      </c>
      <c r="C3364" s="3" t="s">
        <v>3051</v>
      </c>
      <c r="D3364" s="3" t="s">
        <v>7161</v>
      </c>
      <c r="E3364" s="5">
        <v>3500</v>
      </c>
      <c r="F3364" s="5">
        <v>827</v>
      </c>
      <c r="G3364" t="s">
        <v>8221</v>
      </c>
      <c r="H3364" t="s">
        <v>8225</v>
      </c>
      <c r="I3364" t="s">
        <v>8247</v>
      </c>
      <c r="J3364">
        <v>1486547945</v>
      </c>
      <c r="K3364">
        <v>1483955945</v>
      </c>
      <c r="L3364" t="b">
        <v>1</v>
      </c>
      <c r="M3364">
        <v>35</v>
      </c>
      <c r="N3364" t="b">
        <v>0</v>
      </c>
      <c r="O3364" t="s">
        <v>8303</v>
      </c>
      <c r="P3364" s="9">
        <f>IFERROR(F3364/M3364,"NULL")</f>
        <v>23.62857142857143</v>
      </c>
      <c r="Q3364" t="str">
        <f>LEFT(O3364,SEARCH("/",O3364,1)-1)</f>
        <v>theater</v>
      </c>
      <c r="R3364" t="str">
        <f>RIGHT(O3364,LEN(O3364)-SEARCH("/",O3364,1))</f>
        <v>spaces</v>
      </c>
      <c r="S3364" s="17">
        <f>(((K3364/60)/60)/24)+DATE(1970,1,1)</f>
        <v>42744.416030092587</v>
      </c>
      <c r="T3364" s="15">
        <f>(((J3364/60)/60)/24)+DATE(1970,1,1)</f>
        <v>42774.416030092587</v>
      </c>
      <c r="U3364" t="b">
        <f>AND(L3364,N3364)</f>
        <v>0</v>
      </c>
    </row>
    <row r="3365" spans="1:21" ht="20" customHeight="1" x14ac:dyDescent="0.35">
      <c r="A3365" s="13">
        <f>F3365/E3365</f>
        <v>1.5E-3</v>
      </c>
      <c r="B3365">
        <v>3052</v>
      </c>
      <c r="C3365" s="3" t="s">
        <v>3052</v>
      </c>
      <c r="D3365" s="3" t="s">
        <v>7162</v>
      </c>
      <c r="E3365" s="5">
        <v>50000</v>
      </c>
      <c r="F3365" s="5">
        <v>75</v>
      </c>
      <c r="G3365" t="s">
        <v>8221</v>
      </c>
      <c r="H3365" t="s">
        <v>8224</v>
      </c>
      <c r="I3365" t="s">
        <v>8246</v>
      </c>
      <c r="J3365">
        <v>1432828740</v>
      </c>
      <c r="K3365">
        <v>1430237094</v>
      </c>
      <c r="L3365" t="b">
        <v>0</v>
      </c>
      <c r="M3365">
        <v>2</v>
      </c>
      <c r="N3365" t="b">
        <v>0</v>
      </c>
      <c r="O3365" t="s">
        <v>8303</v>
      </c>
      <c r="P3365" s="9">
        <f>IFERROR(F3365/M3365,"NULL")</f>
        <v>37.5</v>
      </c>
      <c r="Q3365" t="str">
        <f>LEFT(O3365,SEARCH("/",O3365,1)-1)</f>
        <v>theater</v>
      </c>
      <c r="R3365" t="str">
        <f>RIGHT(O3365,LEN(O3365)-SEARCH("/",O3365,1))</f>
        <v>spaces</v>
      </c>
      <c r="S3365" s="17">
        <f>(((K3365/60)/60)/24)+DATE(1970,1,1)</f>
        <v>42122.670069444444</v>
      </c>
      <c r="T3365" s="15">
        <f>(((J3365/60)/60)/24)+DATE(1970,1,1)</f>
        <v>42152.665972222225</v>
      </c>
      <c r="U3365" t="b">
        <f>AND(L3365,N3365)</f>
        <v>0</v>
      </c>
    </row>
    <row r="3366" spans="1:21" ht="20" customHeight="1" x14ac:dyDescent="0.35">
      <c r="A3366" s="13">
        <f>F3366/E3366</f>
        <v>4.0000000000000001E-3</v>
      </c>
      <c r="B3366">
        <v>3053</v>
      </c>
      <c r="C3366" s="3" t="s">
        <v>3053</v>
      </c>
      <c r="D3366" s="3" t="s">
        <v>7163</v>
      </c>
      <c r="E3366" s="5">
        <v>10000</v>
      </c>
      <c r="F3366" s="5">
        <v>40</v>
      </c>
      <c r="G3366" t="s">
        <v>8221</v>
      </c>
      <c r="H3366" t="s">
        <v>8224</v>
      </c>
      <c r="I3366" t="s">
        <v>8246</v>
      </c>
      <c r="J3366">
        <v>1412222340</v>
      </c>
      <c r="K3366">
        <v>1407781013</v>
      </c>
      <c r="L3366" t="b">
        <v>0</v>
      </c>
      <c r="M3366">
        <v>3</v>
      </c>
      <c r="N3366" t="b">
        <v>0</v>
      </c>
      <c r="O3366" t="s">
        <v>8303</v>
      </c>
      <c r="P3366" s="9">
        <f>IFERROR(F3366/M3366,"NULL")</f>
        <v>13.333333333333334</v>
      </c>
      <c r="Q3366" t="str">
        <f>LEFT(O3366,SEARCH("/",O3366,1)-1)</f>
        <v>theater</v>
      </c>
      <c r="R3366" t="str">
        <f>RIGHT(O3366,LEN(O3366)-SEARCH("/",O3366,1))</f>
        <v>spaces</v>
      </c>
      <c r="S3366" s="17">
        <f>(((K3366/60)/60)/24)+DATE(1970,1,1)</f>
        <v>41862.761724537035</v>
      </c>
      <c r="T3366" s="15">
        <f>(((J3366/60)/60)/24)+DATE(1970,1,1)</f>
        <v>41914.165972222225</v>
      </c>
      <c r="U3366" t="b">
        <f>AND(L3366,N3366)</f>
        <v>0</v>
      </c>
    </row>
    <row r="3367" spans="1:21" ht="20" customHeight="1" x14ac:dyDescent="0.35">
      <c r="A3367" s="13">
        <f>F3367/E3367</f>
        <v>0</v>
      </c>
      <c r="B3367">
        <v>3054</v>
      </c>
      <c r="C3367" s="3" t="s">
        <v>3054</v>
      </c>
      <c r="D3367" s="3" t="s">
        <v>7164</v>
      </c>
      <c r="E3367" s="5">
        <v>300</v>
      </c>
      <c r="F3367" s="5">
        <v>0</v>
      </c>
      <c r="G3367" t="s">
        <v>8221</v>
      </c>
      <c r="H3367" t="s">
        <v>8224</v>
      </c>
      <c r="I3367" t="s">
        <v>8246</v>
      </c>
      <c r="J3367">
        <v>1425258240</v>
      </c>
      <c r="K3367">
        <v>1422043154</v>
      </c>
      <c r="L3367" t="b">
        <v>0</v>
      </c>
      <c r="M3367">
        <v>0</v>
      </c>
      <c r="N3367" t="b">
        <v>0</v>
      </c>
      <c r="O3367" t="s">
        <v>8303</v>
      </c>
      <c r="P3367" s="9" t="str">
        <f>IFERROR(F3367/M3367,"NULL")</f>
        <v>NULL</v>
      </c>
      <c r="Q3367" t="str">
        <f>LEFT(O3367,SEARCH("/",O3367,1)-1)</f>
        <v>theater</v>
      </c>
      <c r="R3367" t="str">
        <f>RIGHT(O3367,LEN(O3367)-SEARCH("/",O3367,1))</f>
        <v>spaces</v>
      </c>
      <c r="S3367" s="17">
        <f>(((K3367/60)/60)/24)+DATE(1970,1,1)</f>
        <v>42027.832800925928</v>
      </c>
      <c r="T3367" s="15">
        <f>(((J3367/60)/60)/24)+DATE(1970,1,1)</f>
        <v>42065.044444444444</v>
      </c>
      <c r="U3367" t="b">
        <f>AND(L3367,N3367)</f>
        <v>0</v>
      </c>
    </row>
    <row r="3368" spans="1:21" ht="20" customHeight="1" x14ac:dyDescent="0.35">
      <c r="A3368" s="13">
        <f>F3368/E3368</f>
        <v>5.0000000000000002E-5</v>
      </c>
      <c r="B3368">
        <v>3055</v>
      </c>
      <c r="C3368" s="3" t="s">
        <v>3055</v>
      </c>
      <c r="D3368" s="3" t="s">
        <v>7165</v>
      </c>
      <c r="E3368" s="5">
        <v>20000</v>
      </c>
      <c r="F3368" s="5">
        <v>1</v>
      </c>
      <c r="G3368" t="s">
        <v>8221</v>
      </c>
      <c r="H3368" t="s">
        <v>8224</v>
      </c>
      <c r="I3368" t="s">
        <v>8246</v>
      </c>
      <c r="J3368">
        <v>1420844390</v>
      </c>
      <c r="K3368">
        <v>1415660390</v>
      </c>
      <c r="L3368" t="b">
        <v>0</v>
      </c>
      <c r="M3368">
        <v>1</v>
      </c>
      <c r="N3368" t="b">
        <v>0</v>
      </c>
      <c r="O3368" t="s">
        <v>8303</v>
      </c>
      <c r="P3368" s="9">
        <f>IFERROR(F3368/M3368,"NULL")</f>
        <v>1</v>
      </c>
      <c r="Q3368" t="str">
        <f>LEFT(O3368,SEARCH("/",O3368,1)-1)</f>
        <v>theater</v>
      </c>
      <c r="R3368" t="str">
        <f>RIGHT(O3368,LEN(O3368)-SEARCH("/",O3368,1))</f>
        <v>spaces</v>
      </c>
      <c r="S3368" s="17">
        <f>(((K3368/60)/60)/24)+DATE(1970,1,1)</f>
        <v>41953.95821759259</v>
      </c>
      <c r="T3368" s="15">
        <f>(((J3368/60)/60)/24)+DATE(1970,1,1)</f>
        <v>42013.95821759259</v>
      </c>
      <c r="U3368" t="b">
        <f>AND(L3368,N3368)</f>
        <v>0</v>
      </c>
    </row>
    <row r="3369" spans="1:21" ht="20" customHeight="1" x14ac:dyDescent="0.35">
      <c r="A3369" s="13">
        <f>F3369/E3369</f>
        <v>0</v>
      </c>
      <c r="B3369">
        <v>3056</v>
      </c>
      <c r="C3369" s="3" t="s">
        <v>3056</v>
      </c>
      <c r="D3369" s="3" t="s">
        <v>7166</v>
      </c>
      <c r="E3369" s="5">
        <v>25000</v>
      </c>
      <c r="F3369" s="5">
        <v>0</v>
      </c>
      <c r="G3369" t="s">
        <v>8221</v>
      </c>
      <c r="H3369" t="s">
        <v>8224</v>
      </c>
      <c r="I3369" t="s">
        <v>8246</v>
      </c>
      <c r="J3369">
        <v>1412003784</v>
      </c>
      <c r="K3369">
        <v>1406819784</v>
      </c>
      <c r="L3369" t="b">
        <v>0</v>
      </c>
      <c r="M3369">
        <v>0</v>
      </c>
      <c r="N3369" t="b">
        <v>0</v>
      </c>
      <c r="O3369" t="s">
        <v>8303</v>
      </c>
      <c r="P3369" s="9" t="str">
        <f>IFERROR(F3369/M3369,"NULL")</f>
        <v>NULL</v>
      </c>
      <c r="Q3369" t="str">
        <f>LEFT(O3369,SEARCH("/",O3369,1)-1)</f>
        <v>theater</v>
      </c>
      <c r="R3369" t="str">
        <f>RIGHT(O3369,LEN(O3369)-SEARCH("/",O3369,1))</f>
        <v>spaces</v>
      </c>
      <c r="S3369" s="17">
        <f>(((K3369/60)/60)/24)+DATE(1970,1,1)</f>
        <v>41851.636388888888</v>
      </c>
      <c r="T3369" s="15">
        <f>(((J3369/60)/60)/24)+DATE(1970,1,1)</f>
        <v>41911.636388888888</v>
      </c>
      <c r="U3369" t="b">
        <f>AND(L3369,N3369)</f>
        <v>0</v>
      </c>
    </row>
    <row r="3370" spans="1:21" ht="20" customHeight="1" x14ac:dyDescent="0.35">
      <c r="A3370" s="13">
        <f>F3370/E3370</f>
        <v>0</v>
      </c>
      <c r="B3370">
        <v>3057</v>
      </c>
      <c r="C3370" s="3" t="s">
        <v>3057</v>
      </c>
      <c r="D3370" s="3" t="s">
        <v>7167</v>
      </c>
      <c r="E3370" s="5">
        <v>50000</v>
      </c>
      <c r="F3370" s="5">
        <v>0</v>
      </c>
      <c r="G3370" t="s">
        <v>8221</v>
      </c>
      <c r="H3370" t="s">
        <v>8225</v>
      </c>
      <c r="I3370" t="s">
        <v>8247</v>
      </c>
      <c r="J3370">
        <v>1459694211</v>
      </c>
      <c r="K3370">
        <v>1457105811</v>
      </c>
      <c r="L3370" t="b">
        <v>0</v>
      </c>
      <c r="M3370">
        <v>0</v>
      </c>
      <c r="N3370" t="b">
        <v>0</v>
      </c>
      <c r="O3370" t="s">
        <v>8303</v>
      </c>
      <c r="P3370" s="9" t="str">
        <f>IFERROR(F3370/M3370,"NULL")</f>
        <v>NULL</v>
      </c>
      <c r="Q3370" t="str">
        <f>LEFT(O3370,SEARCH("/",O3370,1)-1)</f>
        <v>theater</v>
      </c>
      <c r="R3370" t="str">
        <f>RIGHT(O3370,LEN(O3370)-SEARCH("/",O3370,1))</f>
        <v>spaces</v>
      </c>
      <c r="S3370" s="17">
        <f>(((K3370/60)/60)/24)+DATE(1970,1,1)</f>
        <v>42433.650590277779</v>
      </c>
      <c r="T3370" s="15">
        <f>(((J3370/60)/60)/24)+DATE(1970,1,1)</f>
        <v>42463.608923611115</v>
      </c>
      <c r="U3370" t="b">
        <f>AND(L3370,N3370)</f>
        <v>0</v>
      </c>
    </row>
    <row r="3371" spans="1:21" ht="20" customHeight="1" x14ac:dyDescent="0.35">
      <c r="A3371" s="13">
        <f>F3371/E3371</f>
        <v>1.6666666666666666E-4</v>
      </c>
      <c r="B3371">
        <v>3058</v>
      </c>
      <c r="C3371" s="3" t="s">
        <v>3058</v>
      </c>
      <c r="D3371" s="3" t="s">
        <v>7168</v>
      </c>
      <c r="E3371" s="5">
        <v>18000</v>
      </c>
      <c r="F3371" s="5">
        <v>3</v>
      </c>
      <c r="G3371" t="s">
        <v>8221</v>
      </c>
      <c r="H3371" t="s">
        <v>8237</v>
      </c>
      <c r="I3371" t="s">
        <v>8249</v>
      </c>
      <c r="J3371">
        <v>1463734740</v>
      </c>
      <c r="K3371">
        <v>1459414740</v>
      </c>
      <c r="L3371" t="b">
        <v>0</v>
      </c>
      <c r="M3371">
        <v>3</v>
      </c>
      <c r="N3371" t="b">
        <v>0</v>
      </c>
      <c r="O3371" t="s">
        <v>8303</v>
      </c>
      <c r="P3371" s="9">
        <f>IFERROR(F3371/M3371,"NULL")</f>
        <v>1</v>
      </c>
      <c r="Q3371" t="str">
        <f>LEFT(O3371,SEARCH("/",O3371,1)-1)</f>
        <v>theater</v>
      </c>
      <c r="R3371" t="str">
        <f>RIGHT(O3371,LEN(O3371)-SEARCH("/",O3371,1))</f>
        <v>spaces</v>
      </c>
      <c r="S3371" s="17">
        <f>(((K3371/60)/60)/24)+DATE(1970,1,1)</f>
        <v>42460.374305555553</v>
      </c>
      <c r="T3371" s="15">
        <f>(((J3371/60)/60)/24)+DATE(1970,1,1)</f>
        <v>42510.374305555553</v>
      </c>
      <c r="U3371" t="b">
        <f>AND(L3371,N3371)</f>
        <v>0</v>
      </c>
    </row>
    <row r="3372" spans="1:21" ht="20" customHeight="1" x14ac:dyDescent="0.35">
      <c r="A3372" s="13">
        <f>F3372/E3372</f>
        <v>3.0066666666666665E-2</v>
      </c>
      <c r="B3372">
        <v>3059</v>
      </c>
      <c r="C3372" s="3" t="s">
        <v>3059</v>
      </c>
      <c r="D3372" s="3" t="s">
        <v>7169</v>
      </c>
      <c r="E3372" s="5">
        <v>15000</v>
      </c>
      <c r="F3372" s="5">
        <v>451</v>
      </c>
      <c r="G3372" t="s">
        <v>8221</v>
      </c>
      <c r="H3372" t="s">
        <v>8224</v>
      </c>
      <c r="I3372" t="s">
        <v>8246</v>
      </c>
      <c r="J3372">
        <v>1407536846</v>
      </c>
      <c r="K3372">
        <v>1404944846</v>
      </c>
      <c r="L3372" t="b">
        <v>0</v>
      </c>
      <c r="M3372">
        <v>11</v>
      </c>
      <c r="N3372" t="b">
        <v>0</v>
      </c>
      <c r="O3372" t="s">
        <v>8303</v>
      </c>
      <c r="P3372" s="9">
        <f>IFERROR(F3372/M3372,"NULL")</f>
        <v>41</v>
      </c>
      <c r="Q3372" t="str">
        <f>LEFT(O3372,SEARCH("/",O3372,1)-1)</f>
        <v>theater</v>
      </c>
      <c r="R3372" t="str">
        <f>RIGHT(O3372,LEN(O3372)-SEARCH("/",O3372,1))</f>
        <v>spaces</v>
      </c>
      <c r="S3372" s="17">
        <f>(((K3372/60)/60)/24)+DATE(1970,1,1)</f>
        <v>41829.935717592591</v>
      </c>
      <c r="T3372" s="15">
        <f>(((J3372/60)/60)/24)+DATE(1970,1,1)</f>
        <v>41859.935717592591</v>
      </c>
      <c r="U3372" t="b">
        <f>AND(L3372,N3372)</f>
        <v>0</v>
      </c>
    </row>
    <row r="3373" spans="1:21" ht="20" customHeight="1" x14ac:dyDescent="0.35">
      <c r="A3373" s="13">
        <f>F3373/E3373</f>
        <v>1.5227272727272728E-3</v>
      </c>
      <c r="B3373">
        <v>3060</v>
      </c>
      <c r="C3373" s="3" t="s">
        <v>3060</v>
      </c>
      <c r="D3373" s="3" t="s">
        <v>7170</v>
      </c>
      <c r="E3373" s="5">
        <v>220000</v>
      </c>
      <c r="F3373" s="5">
        <v>335</v>
      </c>
      <c r="G3373" t="s">
        <v>8221</v>
      </c>
      <c r="H3373" t="s">
        <v>8224</v>
      </c>
      <c r="I3373" t="s">
        <v>8246</v>
      </c>
      <c r="J3373">
        <v>1443422134</v>
      </c>
      <c r="K3373">
        <v>1440830134</v>
      </c>
      <c r="L3373" t="b">
        <v>0</v>
      </c>
      <c r="M3373">
        <v>6</v>
      </c>
      <c r="N3373" t="b">
        <v>0</v>
      </c>
      <c r="O3373" t="s">
        <v>8303</v>
      </c>
      <c r="P3373" s="9">
        <f>IFERROR(F3373/M3373,"NULL")</f>
        <v>55.833333333333336</v>
      </c>
      <c r="Q3373" t="str">
        <f>LEFT(O3373,SEARCH("/",O3373,1)-1)</f>
        <v>theater</v>
      </c>
      <c r="R3373" t="str">
        <f>RIGHT(O3373,LEN(O3373)-SEARCH("/",O3373,1))</f>
        <v>spaces</v>
      </c>
      <c r="S3373" s="17">
        <f>(((K3373/60)/60)/24)+DATE(1970,1,1)</f>
        <v>42245.274699074071</v>
      </c>
      <c r="T3373" s="15">
        <f>(((J3373/60)/60)/24)+DATE(1970,1,1)</f>
        <v>42275.274699074071</v>
      </c>
      <c r="U3373" t="b">
        <f>AND(L3373,N3373)</f>
        <v>0</v>
      </c>
    </row>
    <row r="3374" spans="1:21" ht="20" customHeight="1" x14ac:dyDescent="0.35">
      <c r="A3374" s="13">
        <f>F3374/E3374</f>
        <v>0</v>
      </c>
      <c r="B3374">
        <v>3061</v>
      </c>
      <c r="C3374" s="3" t="s">
        <v>3061</v>
      </c>
      <c r="D3374" s="3" t="s">
        <v>7171</v>
      </c>
      <c r="E3374" s="5">
        <v>1000000</v>
      </c>
      <c r="F3374" s="5">
        <v>0</v>
      </c>
      <c r="G3374" t="s">
        <v>8221</v>
      </c>
      <c r="H3374" t="s">
        <v>8224</v>
      </c>
      <c r="I3374" t="s">
        <v>8246</v>
      </c>
      <c r="J3374">
        <v>1407955748</v>
      </c>
      <c r="K3374">
        <v>1405363748</v>
      </c>
      <c r="L3374" t="b">
        <v>0</v>
      </c>
      <c r="M3374">
        <v>0</v>
      </c>
      <c r="N3374" t="b">
        <v>0</v>
      </c>
      <c r="O3374" t="s">
        <v>8303</v>
      </c>
      <c r="P3374" s="9" t="str">
        <f>IFERROR(F3374/M3374,"NULL")</f>
        <v>NULL</v>
      </c>
      <c r="Q3374" t="str">
        <f>LEFT(O3374,SEARCH("/",O3374,1)-1)</f>
        <v>theater</v>
      </c>
      <c r="R3374" t="str">
        <f>RIGHT(O3374,LEN(O3374)-SEARCH("/",O3374,1))</f>
        <v>spaces</v>
      </c>
      <c r="S3374" s="17">
        <f>(((K3374/60)/60)/24)+DATE(1970,1,1)</f>
        <v>41834.784120370372</v>
      </c>
      <c r="T3374" s="15">
        <f>(((J3374/60)/60)/24)+DATE(1970,1,1)</f>
        <v>41864.784120370372</v>
      </c>
      <c r="U3374" t="b">
        <f>AND(L3374,N3374)</f>
        <v>0</v>
      </c>
    </row>
    <row r="3375" spans="1:21" ht="20" customHeight="1" x14ac:dyDescent="0.35">
      <c r="A3375" s="13">
        <f>F3375/E3375</f>
        <v>0.66839999999999999</v>
      </c>
      <c r="B3375">
        <v>3062</v>
      </c>
      <c r="C3375" s="3" t="s">
        <v>3062</v>
      </c>
      <c r="D3375" s="3" t="s">
        <v>7172</v>
      </c>
      <c r="E3375" s="5">
        <v>10000</v>
      </c>
      <c r="F3375" s="5">
        <v>6684</v>
      </c>
      <c r="G3375" t="s">
        <v>8221</v>
      </c>
      <c r="H3375" t="s">
        <v>8224</v>
      </c>
      <c r="I3375" t="s">
        <v>8246</v>
      </c>
      <c r="J3375">
        <v>1443636000</v>
      </c>
      <c r="K3375">
        <v>1441111892</v>
      </c>
      <c r="L3375" t="b">
        <v>0</v>
      </c>
      <c r="M3375">
        <v>67</v>
      </c>
      <c r="N3375" t="b">
        <v>0</v>
      </c>
      <c r="O3375" t="s">
        <v>8303</v>
      </c>
      <c r="P3375" s="9">
        <f>IFERROR(F3375/M3375,"NULL")</f>
        <v>99.761194029850742</v>
      </c>
      <c r="Q3375" t="str">
        <f>LEFT(O3375,SEARCH("/",O3375,1)-1)</f>
        <v>theater</v>
      </c>
      <c r="R3375" t="str">
        <f>RIGHT(O3375,LEN(O3375)-SEARCH("/",O3375,1))</f>
        <v>spaces</v>
      </c>
      <c r="S3375" s="17">
        <f>(((K3375/60)/60)/24)+DATE(1970,1,1)</f>
        <v>42248.535787037035</v>
      </c>
      <c r="T3375" s="15">
        <f>(((J3375/60)/60)/24)+DATE(1970,1,1)</f>
        <v>42277.75</v>
      </c>
      <c r="U3375" t="b">
        <f>AND(L3375,N3375)</f>
        <v>0</v>
      </c>
    </row>
    <row r="3376" spans="1:21" ht="20" customHeight="1" x14ac:dyDescent="0.35">
      <c r="A3376" s="13">
        <f>F3376/E3376</f>
        <v>0.19566666666666666</v>
      </c>
      <c r="B3376">
        <v>3063</v>
      </c>
      <c r="C3376" s="3" t="s">
        <v>3063</v>
      </c>
      <c r="D3376" s="3" t="s">
        <v>7173</v>
      </c>
      <c r="E3376" s="5">
        <v>3000</v>
      </c>
      <c r="F3376" s="5">
        <v>587</v>
      </c>
      <c r="G3376" t="s">
        <v>8221</v>
      </c>
      <c r="H3376" t="s">
        <v>8224</v>
      </c>
      <c r="I3376" t="s">
        <v>8246</v>
      </c>
      <c r="J3376">
        <v>1477174138</v>
      </c>
      <c r="K3376">
        <v>1474150138</v>
      </c>
      <c r="L3376" t="b">
        <v>0</v>
      </c>
      <c r="M3376">
        <v>23</v>
      </c>
      <c r="N3376" t="b">
        <v>0</v>
      </c>
      <c r="O3376" t="s">
        <v>8303</v>
      </c>
      <c r="P3376" s="9">
        <f>IFERROR(F3376/M3376,"NULL")</f>
        <v>25.521739130434781</v>
      </c>
      <c r="Q3376" t="str">
        <f>LEFT(O3376,SEARCH("/",O3376,1)-1)</f>
        <v>theater</v>
      </c>
      <c r="R3376" t="str">
        <f>RIGHT(O3376,LEN(O3376)-SEARCH("/",O3376,1))</f>
        <v>spaces</v>
      </c>
      <c r="S3376" s="17">
        <f>(((K3376/60)/60)/24)+DATE(1970,1,1)</f>
        <v>42630.922893518517</v>
      </c>
      <c r="T3376" s="15">
        <f>(((J3376/60)/60)/24)+DATE(1970,1,1)</f>
        <v>42665.922893518517</v>
      </c>
      <c r="U3376" t="b">
        <f>AND(L3376,N3376)</f>
        <v>0</v>
      </c>
    </row>
    <row r="3377" spans="1:21" ht="20" customHeight="1" x14ac:dyDescent="0.35">
      <c r="A3377" s="13">
        <f>F3377/E3377</f>
        <v>0.11294666666666667</v>
      </c>
      <c r="B3377">
        <v>3064</v>
      </c>
      <c r="C3377" s="3" t="s">
        <v>3064</v>
      </c>
      <c r="D3377" s="3" t="s">
        <v>7174</v>
      </c>
      <c r="E3377" s="5">
        <v>75000</v>
      </c>
      <c r="F3377" s="5">
        <v>8471</v>
      </c>
      <c r="G3377" t="s">
        <v>8221</v>
      </c>
      <c r="H3377" t="s">
        <v>8224</v>
      </c>
      <c r="I3377" t="s">
        <v>8246</v>
      </c>
      <c r="J3377">
        <v>1448175540</v>
      </c>
      <c r="K3377">
        <v>1445483246</v>
      </c>
      <c r="L3377" t="b">
        <v>0</v>
      </c>
      <c r="M3377">
        <v>72</v>
      </c>
      <c r="N3377" t="b">
        <v>0</v>
      </c>
      <c r="O3377" t="s">
        <v>8303</v>
      </c>
      <c r="P3377" s="9">
        <f>IFERROR(F3377/M3377,"NULL")</f>
        <v>117.65277777777777</v>
      </c>
      <c r="Q3377" t="str">
        <f>LEFT(O3377,SEARCH("/",O3377,1)-1)</f>
        <v>theater</v>
      </c>
      <c r="R3377" t="str">
        <f>RIGHT(O3377,LEN(O3377)-SEARCH("/",O3377,1))</f>
        <v>spaces</v>
      </c>
      <c r="S3377" s="17">
        <f>(((K3377/60)/60)/24)+DATE(1970,1,1)</f>
        <v>42299.130162037036</v>
      </c>
      <c r="T3377" s="15">
        <f>(((J3377/60)/60)/24)+DATE(1970,1,1)</f>
        <v>42330.290972222225</v>
      </c>
      <c r="U3377" t="b">
        <f>AND(L3377,N3377)</f>
        <v>0</v>
      </c>
    </row>
    <row r="3378" spans="1:21" ht="20" customHeight="1" x14ac:dyDescent="0.35">
      <c r="A3378" s="13">
        <f>F3378/E3378</f>
        <v>4.0000000000000002E-4</v>
      </c>
      <c r="B3378">
        <v>3065</v>
      </c>
      <c r="C3378" s="3" t="s">
        <v>3065</v>
      </c>
      <c r="D3378" s="3" t="s">
        <v>7175</v>
      </c>
      <c r="E3378" s="5">
        <v>25000</v>
      </c>
      <c r="F3378" s="5">
        <v>10</v>
      </c>
      <c r="G3378" t="s">
        <v>8221</v>
      </c>
      <c r="H3378" t="s">
        <v>8224</v>
      </c>
      <c r="I3378" t="s">
        <v>8246</v>
      </c>
      <c r="J3378">
        <v>1406683172</v>
      </c>
      <c r="K3378">
        <v>1404523172</v>
      </c>
      <c r="L3378" t="b">
        <v>0</v>
      </c>
      <c r="M3378">
        <v>2</v>
      </c>
      <c r="N3378" t="b">
        <v>0</v>
      </c>
      <c r="O3378" t="s">
        <v>8303</v>
      </c>
      <c r="P3378" s="9">
        <f>IFERROR(F3378/M3378,"NULL")</f>
        <v>5</v>
      </c>
      <c r="Q3378" t="str">
        <f>LEFT(O3378,SEARCH("/",O3378,1)-1)</f>
        <v>theater</v>
      </c>
      <c r="R3378" t="str">
        <f>RIGHT(O3378,LEN(O3378)-SEARCH("/",O3378,1))</f>
        <v>spaces</v>
      </c>
      <c r="S3378" s="17">
        <f>(((K3378/60)/60)/24)+DATE(1970,1,1)</f>
        <v>41825.055231481485</v>
      </c>
      <c r="T3378" s="15">
        <f>(((J3378/60)/60)/24)+DATE(1970,1,1)</f>
        <v>41850.055231481485</v>
      </c>
      <c r="U3378" t="b">
        <f>AND(L3378,N3378)</f>
        <v>0</v>
      </c>
    </row>
    <row r="3379" spans="1:21" ht="20" customHeight="1" x14ac:dyDescent="0.35">
      <c r="A3379" s="13">
        <f>F3379/E3379</f>
        <v>0.11985714285714286</v>
      </c>
      <c r="B3379">
        <v>3066</v>
      </c>
      <c r="C3379" s="3" t="s">
        <v>3066</v>
      </c>
      <c r="D3379" s="3" t="s">
        <v>7176</v>
      </c>
      <c r="E3379" s="5">
        <v>350000</v>
      </c>
      <c r="F3379" s="5">
        <v>41950</v>
      </c>
      <c r="G3379" t="s">
        <v>8221</v>
      </c>
      <c r="H3379" t="s">
        <v>8226</v>
      </c>
      <c r="I3379" t="s">
        <v>8248</v>
      </c>
      <c r="J3379">
        <v>1468128537</v>
      </c>
      <c r="K3379">
        <v>1465536537</v>
      </c>
      <c r="L3379" t="b">
        <v>0</v>
      </c>
      <c r="M3379">
        <v>15</v>
      </c>
      <c r="N3379" t="b">
        <v>0</v>
      </c>
      <c r="O3379" t="s">
        <v>8303</v>
      </c>
      <c r="P3379" s="9">
        <f>IFERROR(F3379/M3379,"NULL")</f>
        <v>2796.6666666666665</v>
      </c>
      <c r="Q3379" t="str">
        <f>LEFT(O3379,SEARCH("/",O3379,1)-1)</f>
        <v>theater</v>
      </c>
      <c r="R3379" t="str">
        <f>RIGHT(O3379,LEN(O3379)-SEARCH("/",O3379,1))</f>
        <v>spaces</v>
      </c>
      <c r="S3379" s="17">
        <f>(((K3379/60)/60)/24)+DATE(1970,1,1)</f>
        <v>42531.228437500002</v>
      </c>
      <c r="T3379" s="15">
        <f>(((J3379/60)/60)/24)+DATE(1970,1,1)</f>
        <v>42561.228437500002</v>
      </c>
      <c r="U3379" t="b">
        <f>AND(L3379,N3379)</f>
        <v>0</v>
      </c>
    </row>
    <row r="3380" spans="1:21" ht="20" customHeight="1" x14ac:dyDescent="0.35">
      <c r="A3380" s="13">
        <f>F3380/E3380</f>
        <v>2.5000000000000001E-2</v>
      </c>
      <c r="B3380">
        <v>3067</v>
      </c>
      <c r="C3380" s="3" t="s">
        <v>3067</v>
      </c>
      <c r="D3380" s="3" t="s">
        <v>7177</v>
      </c>
      <c r="E3380" s="5">
        <v>8000</v>
      </c>
      <c r="F3380" s="5">
        <v>200</v>
      </c>
      <c r="G3380" t="s">
        <v>8221</v>
      </c>
      <c r="H3380" t="s">
        <v>8228</v>
      </c>
      <c r="I3380" t="s">
        <v>8250</v>
      </c>
      <c r="J3380">
        <v>1441837879</v>
      </c>
      <c r="K3380">
        <v>1439245879</v>
      </c>
      <c r="L3380" t="b">
        <v>0</v>
      </c>
      <c r="M3380">
        <v>1</v>
      </c>
      <c r="N3380" t="b">
        <v>0</v>
      </c>
      <c r="O3380" t="s">
        <v>8303</v>
      </c>
      <c r="P3380" s="9">
        <f>IFERROR(F3380/M3380,"NULL")</f>
        <v>200</v>
      </c>
      <c r="Q3380" t="str">
        <f>LEFT(O3380,SEARCH("/",O3380,1)-1)</f>
        <v>theater</v>
      </c>
      <c r="R3380" t="str">
        <f>RIGHT(O3380,LEN(O3380)-SEARCH("/",O3380,1))</f>
        <v>spaces</v>
      </c>
      <c r="S3380" s="17">
        <f>(((K3380/60)/60)/24)+DATE(1970,1,1)</f>
        <v>42226.938414351855</v>
      </c>
      <c r="T3380" s="15">
        <f>(((J3380/60)/60)/24)+DATE(1970,1,1)</f>
        <v>42256.938414351855</v>
      </c>
      <c r="U3380" t="b">
        <f>AND(L3380,N3380)</f>
        <v>0</v>
      </c>
    </row>
    <row r="3381" spans="1:21" ht="20" customHeight="1" x14ac:dyDescent="0.35">
      <c r="A3381" s="13">
        <f>F3381/E3381</f>
        <v>6.9999999999999999E-4</v>
      </c>
      <c r="B3381">
        <v>3068</v>
      </c>
      <c r="C3381" s="3" t="s">
        <v>3068</v>
      </c>
      <c r="D3381" s="3" t="s">
        <v>7178</v>
      </c>
      <c r="E3381" s="5">
        <v>250000</v>
      </c>
      <c r="F3381" s="5">
        <v>175</v>
      </c>
      <c r="G3381" t="s">
        <v>8221</v>
      </c>
      <c r="H3381" t="s">
        <v>8224</v>
      </c>
      <c r="I3381" t="s">
        <v>8246</v>
      </c>
      <c r="J3381">
        <v>1445013352</v>
      </c>
      <c r="K3381">
        <v>1442421352</v>
      </c>
      <c r="L3381" t="b">
        <v>0</v>
      </c>
      <c r="M3381">
        <v>2</v>
      </c>
      <c r="N3381" t="b">
        <v>0</v>
      </c>
      <c r="O3381" t="s">
        <v>8303</v>
      </c>
      <c r="P3381" s="9">
        <f>IFERROR(F3381/M3381,"NULL")</f>
        <v>87.5</v>
      </c>
      <c r="Q3381" t="str">
        <f>LEFT(O3381,SEARCH("/",O3381,1)-1)</f>
        <v>theater</v>
      </c>
      <c r="R3381" t="str">
        <f>RIGHT(O3381,LEN(O3381)-SEARCH("/",O3381,1))</f>
        <v>spaces</v>
      </c>
      <c r="S3381" s="17">
        <f>(((K3381/60)/60)/24)+DATE(1970,1,1)</f>
        <v>42263.691574074073</v>
      </c>
      <c r="T3381" s="15">
        <f>(((J3381/60)/60)/24)+DATE(1970,1,1)</f>
        <v>42293.691574074073</v>
      </c>
      <c r="U3381" t="b">
        <f>AND(L3381,N3381)</f>
        <v>0</v>
      </c>
    </row>
    <row r="3382" spans="1:21" ht="20" customHeight="1" x14ac:dyDescent="0.35">
      <c r="A3382" s="13">
        <f>F3382/E3382</f>
        <v>0.14099999999999999</v>
      </c>
      <c r="B3382">
        <v>3069</v>
      </c>
      <c r="C3382" s="3" t="s">
        <v>3069</v>
      </c>
      <c r="D3382" s="3" t="s">
        <v>7179</v>
      </c>
      <c r="E3382" s="5">
        <v>1000</v>
      </c>
      <c r="F3382" s="5">
        <v>141</v>
      </c>
      <c r="G3382" t="s">
        <v>8221</v>
      </c>
      <c r="H3382" t="s">
        <v>8224</v>
      </c>
      <c r="I3382" t="s">
        <v>8246</v>
      </c>
      <c r="J3382">
        <v>1418587234</v>
      </c>
      <c r="K3382">
        <v>1415995234</v>
      </c>
      <c r="L3382" t="b">
        <v>0</v>
      </c>
      <c r="M3382">
        <v>7</v>
      </c>
      <c r="N3382" t="b">
        <v>0</v>
      </c>
      <c r="O3382" t="s">
        <v>8303</v>
      </c>
      <c r="P3382" s="9">
        <f>IFERROR(F3382/M3382,"NULL")</f>
        <v>20.142857142857142</v>
      </c>
      <c r="Q3382" t="str">
        <f>LEFT(O3382,SEARCH("/",O3382,1)-1)</f>
        <v>theater</v>
      </c>
      <c r="R3382" t="str">
        <f>RIGHT(O3382,LEN(O3382)-SEARCH("/",O3382,1))</f>
        <v>spaces</v>
      </c>
      <c r="S3382" s="17">
        <f>(((K3382/60)/60)/24)+DATE(1970,1,1)</f>
        <v>41957.833726851852</v>
      </c>
      <c r="T3382" s="15">
        <f>(((J3382/60)/60)/24)+DATE(1970,1,1)</f>
        <v>41987.833726851852</v>
      </c>
      <c r="U3382" t="b">
        <f>AND(L3382,N3382)</f>
        <v>0</v>
      </c>
    </row>
    <row r="3383" spans="1:21" ht="20" customHeight="1" x14ac:dyDescent="0.35">
      <c r="A3383" s="13">
        <f>F3383/E3383</f>
        <v>3.3399999999999999E-2</v>
      </c>
      <c r="B3383">
        <v>3070</v>
      </c>
      <c r="C3383" s="3" t="s">
        <v>3070</v>
      </c>
      <c r="D3383" s="3" t="s">
        <v>7180</v>
      </c>
      <c r="E3383" s="5">
        <v>10000</v>
      </c>
      <c r="F3383" s="5">
        <v>334</v>
      </c>
      <c r="G3383" t="s">
        <v>8221</v>
      </c>
      <c r="H3383" t="s">
        <v>8225</v>
      </c>
      <c r="I3383" t="s">
        <v>8247</v>
      </c>
      <c r="J3383">
        <v>1481132169</v>
      </c>
      <c r="K3383">
        <v>1479317769</v>
      </c>
      <c r="L3383" t="b">
        <v>0</v>
      </c>
      <c r="M3383">
        <v>16</v>
      </c>
      <c r="N3383" t="b">
        <v>0</v>
      </c>
      <c r="O3383" t="s">
        <v>8303</v>
      </c>
      <c r="P3383" s="9">
        <f>IFERROR(F3383/M3383,"NULL")</f>
        <v>20.875</v>
      </c>
      <c r="Q3383" t="str">
        <f>LEFT(O3383,SEARCH("/",O3383,1)-1)</f>
        <v>theater</v>
      </c>
      <c r="R3383" t="str">
        <f>RIGHT(O3383,LEN(O3383)-SEARCH("/",O3383,1))</f>
        <v>spaces</v>
      </c>
      <c r="S3383" s="17">
        <f>(((K3383/60)/60)/24)+DATE(1970,1,1)</f>
        <v>42690.733437499999</v>
      </c>
      <c r="T3383" s="15">
        <f>(((J3383/60)/60)/24)+DATE(1970,1,1)</f>
        <v>42711.733437499999</v>
      </c>
      <c r="U3383" t="b">
        <f>AND(L3383,N3383)</f>
        <v>0</v>
      </c>
    </row>
    <row r="3384" spans="1:21" ht="20" customHeight="1" x14ac:dyDescent="0.35">
      <c r="A3384" s="13">
        <f>F3384/E3384</f>
        <v>0.59775</v>
      </c>
      <c r="B3384">
        <v>3071</v>
      </c>
      <c r="C3384" s="3" t="s">
        <v>3071</v>
      </c>
      <c r="D3384" s="3" t="s">
        <v>7181</v>
      </c>
      <c r="E3384" s="5">
        <v>12000</v>
      </c>
      <c r="F3384" s="5">
        <v>7173</v>
      </c>
      <c r="G3384" t="s">
        <v>8221</v>
      </c>
      <c r="H3384" t="s">
        <v>8224</v>
      </c>
      <c r="I3384" t="s">
        <v>8246</v>
      </c>
      <c r="J3384">
        <v>1429595940</v>
      </c>
      <c r="K3384">
        <v>1428082481</v>
      </c>
      <c r="L3384" t="b">
        <v>0</v>
      </c>
      <c r="M3384">
        <v>117</v>
      </c>
      <c r="N3384" t="b">
        <v>0</v>
      </c>
      <c r="O3384" t="s">
        <v>8303</v>
      </c>
      <c r="P3384" s="9">
        <f>IFERROR(F3384/M3384,"NULL")</f>
        <v>61.307692307692307</v>
      </c>
      <c r="Q3384" t="str">
        <f>LEFT(O3384,SEARCH("/",O3384,1)-1)</f>
        <v>theater</v>
      </c>
      <c r="R3384" t="str">
        <f>RIGHT(O3384,LEN(O3384)-SEARCH("/",O3384,1))</f>
        <v>spaces</v>
      </c>
      <c r="S3384" s="17">
        <f>(((K3384/60)/60)/24)+DATE(1970,1,1)</f>
        <v>42097.732418981483</v>
      </c>
      <c r="T3384" s="15">
        <f>(((J3384/60)/60)/24)+DATE(1970,1,1)</f>
        <v>42115.249305555553</v>
      </c>
      <c r="U3384" t="b">
        <f>AND(L3384,N3384)</f>
        <v>0</v>
      </c>
    </row>
    <row r="3385" spans="1:21" ht="20" customHeight="1" x14ac:dyDescent="0.35">
      <c r="A3385" s="13">
        <f>F3385/E3385</f>
        <v>1.6666666666666666E-4</v>
      </c>
      <c r="B3385">
        <v>3072</v>
      </c>
      <c r="C3385" s="3" t="s">
        <v>3072</v>
      </c>
      <c r="D3385" s="3" t="s">
        <v>7182</v>
      </c>
      <c r="E3385" s="5">
        <v>12000</v>
      </c>
      <c r="F3385" s="5">
        <v>2</v>
      </c>
      <c r="G3385" t="s">
        <v>8221</v>
      </c>
      <c r="H3385" t="s">
        <v>8224</v>
      </c>
      <c r="I3385" t="s">
        <v>8246</v>
      </c>
      <c r="J3385">
        <v>1477791960</v>
      </c>
      <c r="K3385">
        <v>1476549262</v>
      </c>
      <c r="L3385" t="b">
        <v>0</v>
      </c>
      <c r="M3385">
        <v>2</v>
      </c>
      <c r="N3385" t="b">
        <v>0</v>
      </c>
      <c r="O3385" t="s">
        <v>8303</v>
      </c>
      <c r="P3385" s="9">
        <f>IFERROR(F3385/M3385,"NULL")</f>
        <v>1</v>
      </c>
      <c r="Q3385" t="str">
        <f>LEFT(O3385,SEARCH("/",O3385,1)-1)</f>
        <v>theater</v>
      </c>
      <c r="R3385" t="str">
        <f>RIGHT(O3385,LEN(O3385)-SEARCH("/",O3385,1))</f>
        <v>spaces</v>
      </c>
      <c r="S3385" s="17">
        <f>(((K3385/60)/60)/24)+DATE(1970,1,1)</f>
        <v>42658.690532407403</v>
      </c>
      <c r="T3385" s="15">
        <f>(((J3385/60)/60)/24)+DATE(1970,1,1)</f>
        <v>42673.073611111111</v>
      </c>
      <c r="U3385" t="b">
        <f>AND(L3385,N3385)</f>
        <v>0</v>
      </c>
    </row>
    <row r="3386" spans="1:21" ht="20" customHeight="1" x14ac:dyDescent="0.35">
      <c r="A3386" s="13">
        <f>F3386/E3386</f>
        <v>2.3035714285714285E-4</v>
      </c>
      <c r="B3386">
        <v>3073</v>
      </c>
      <c r="C3386" s="3" t="s">
        <v>3073</v>
      </c>
      <c r="D3386" s="3" t="s">
        <v>7183</v>
      </c>
      <c r="E3386" s="5">
        <v>2800000</v>
      </c>
      <c r="F3386" s="5">
        <v>645</v>
      </c>
      <c r="G3386" t="s">
        <v>8221</v>
      </c>
      <c r="H3386" t="s">
        <v>8224</v>
      </c>
      <c r="I3386" t="s">
        <v>8246</v>
      </c>
      <c r="J3386">
        <v>1434309540</v>
      </c>
      <c r="K3386">
        <v>1429287900</v>
      </c>
      <c r="L3386" t="b">
        <v>0</v>
      </c>
      <c r="M3386">
        <v>7</v>
      </c>
      <c r="N3386" t="b">
        <v>0</v>
      </c>
      <c r="O3386" t="s">
        <v>8303</v>
      </c>
      <c r="P3386" s="9">
        <f>IFERROR(F3386/M3386,"NULL")</f>
        <v>92.142857142857139</v>
      </c>
      <c r="Q3386" t="str">
        <f>LEFT(O3386,SEARCH("/",O3386,1)-1)</f>
        <v>theater</v>
      </c>
      <c r="R3386" t="str">
        <f>RIGHT(O3386,LEN(O3386)-SEARCH("/",O3386,1))</f>
        <v>spaces</v>
      </c>
      <c r="S3386" s="17">
        <f>(((K3386/60)/60)/24)+DATE(1970,1,1)</f>
        <v>42111.684027777781</v>
      </c>
      <c r="T3386" s="15">
        <f>(((J3386/60)/60)/24)+DATE(1970,1,1)</f>
        <v>42169.804861111115</v>
      </c>
      <c r="U3386" t="b">
        <f>AND(L3386,N3386)</f>
        <v>0</v>
      </c>
    </row>
    <row r="3387" spans="1:21" ht="20" customHeight="1" x14ac:dyDescent="0.35">
      <c r="A3387" s="13">
        <f>F3387/E3387</f>
        <v>8.8000000000000003E-4</v>
      </c>
      <c r="B3387">
        <v>3074</v>
      </c>
      <c r="C3387" s="3" t="s">
        <v>3074</v>
      </c>
      <c r="D3387" s="3" t="s">
        <v>7184</v>
      </c>
      <c r="E3387" s="5">
        <v>25000</v>
      </c>
      <c r="F3387" s="5">
        <v>22</v>
      </c>
      <c r="G3387" t="s">
        <v>8221</v>
      </c>
      <c r="H3387" t="s">
        <v>8230</v>
      </c>
      <c r="I3387" t="s">
        <v>8249</v>
      </c>
      <c r="J3387">
        <v>1457617359</v>
      </c>
      <c r="K3387">
        <v>1455025359</v>
      </c>
      <c r="L3387" t="b">
        <v>0</v>
      </c>
      <c r="M3387">
        <v>3</v>
      </c>
      <c r="N3387" t="b">
        <v>0</v>
      </c>
      <c r="O3387" t="s">
        <v>8303</v>
      </c>
      <c r="P3387" s="9">
        <f>IFERROR(F3387/M3387,"NULL")</f>
        <v>7.333333333333333</v>
      </c>
      <c r="Q3387" t="str">
        <f>LEFT(O3387,SEARCH("/",O3387,1)-1)</f>
        <v>theater</v>
      </c>
      <c r="R3387" t="str">
        <f>RIGHT(O3387,LEN(O3387)-SEARCH("/",O3387,1))</f>
        <v>spaces</v>
      </c>
      <c r="S3387" s="17">
        <f>(((K3387/60)/60)/24)+DATE(1970,1,1)</f>
        <v>42409.571284722217</v>
      </c>
      <c r="T3387" s="15">
        <f>(((J3387/60)/60)/24)+DATE(1970,1,1)</f>
        <v>42439.571284722217</v>
      </c>
      <c r="U3387" t="b">
        <f>AND(L3387,N3387)</f>
        <v>0</v>
      </c>
    </row>
    <row r="3388" spans="1:21" ht="20" customHeight="1" x14ac:dyDescent="0.35">
      <c r="A3388" s="13">
        <f>F3388/E3388</f>
        <v>8.6400000000000005E-2</v>
      </c>
      <c r="B3388">
        <v>3075</v>
      </c>
      <c r="C3388" s="3" t="s">
        <v>3075</v>
      </c>
      <c r="D3388" s="3" t="s">
        <v>7185</v>
      </c>
      <c r="E3388" s="5">
        <v>15000</v>
      </c>
      <c r="F3388" s="5">
        <v>1296</v>
      </c>
      <c r="G3388" t="s">
        <v>8221</v>
      </c>
      <c r="H3388" t="s">
        <v>8224</v>
      </c>
      <c r="I3388" t="s">
        <v>8246</v>
      </c>
      <c r="J3388">
        <v>1471573640</v>
      </c>
      <c r="K3388">
        <v>1467253640</v>
      </c>
      <c r="L3388" t="b">
        <v>0</v>
      </c>
      <c r="M3388">
        <v>20</v>
      </c>
      <c r="N3388" t="b">
        <v>0</v>
      </c>
      <c r="O3388" t="s">
        <v>8303</v>
      </c>
      <c r="P3388" s="9">
        <f>IFERROR(F3388/M3388,"NULL")</f>
        <v>64.8</v>
      </c>
      <c r="Q3388" t="str">
        <f>LEFT(O3388,SEARCH("/",O3388,1)-1)</f>
        <v>theater</v>
      </c>
      <c r="R3388" t="str">
        <f>RIGHT(O3388,LEN(O3388)-SEARCH("/",O3388,1))</f>
        <v>spaces</v>
      </c>
      <c r="S3388" s="17">
        <f>(((K3388/60)/60)/24)+DATE(1970,1,1)</f>
        <v>42551.102314814809</v>
      </c>
      <c r="T3388" s="15">
        <f>(((J3388/60)/60)/24)+DATE(1970,1,1)</f>
        <v>42601.102314814809</v>
      </c>
      <c r="U3388" t="b">
        <f>AND(L3388,N3388)</f>
        <v>0</v>
      </c>
    </row>
    <row r="3389" spans="1:21" ht="20" customHeight="1" x14ac:dyDescent="0.35">
      <c r="A3389" s="13">
        <f>F3389/E3389</f>
        <v>0.15060000000000001</v>
      </c>
      <c r="B3389">
        <v>3076</v>
      </c>
      <c r="C3389" s="3" t="s">
        <v>3076</v>
      </c>
      <c r="D3389" s="3" t="s">
        <v>7186</v>
      </c>
      <c r="E3389" s="5">
        <v>10000</v>
      </c>
      <c r="F3389" s="5">
        <v>1506</v>
      </c>
      <c r="G3389" t="s">
        <v>8221</v>
      </c>
      <c r="H3389" t="s">
        <v>8224</v>
      </c>
      <c r="I3389" t="s">
        <v>8246</v>
      </c>
      <c r="J3389">
        <v>1444405123</v>
      </c>
      <c r="K3389">
        <v>1439221123</v>
      </c>
      <c r="L3389" t="b">
        <v>0</v>
      </c>
      <c r="M3389">
        <v>50</v>
      </c>
      <c r="N3389" t="b">
        <v>0</v>
      </c>
      <c r="O3389" t="s">
        <v>8303</v>
      </c>
      <c r="P3389" s="9">
        <f>IFERROR(F3389/M3389,"NULL")</f>
        <v>30.12</v>
      </c>
      <c r="Q3389" t="str">
        <f>LEFT(O3389,SEARCH("/",O3389,1)-1)</f>
        <v>theater</v>
      </c>
      <c r="R3389" t="str">
        <f>RIGHT(O3389,LEN(O3389)-SEARCH("/",O3389,1))</f>
        <v>spaces</v>
      </c>
      <c r="S3389" s="17">
        <f>(((K3389/60)/60)/24)+DATE(1970,1,1)</f>
        <v>42226.651886574073</v>
      </c>
      <c r="T3389" s="15">
        <f>(((J3389/60)/60)/24)+DATE(1970,1,1)</f>
        <v>42286.651886574073</v>
      </c>
      <c r="U3389" t="b">
        <f>AND(L3389,N3389)</f>
        <v>0</v>
      </c>
    </row>
    <row r="3390" spans="1:21" ht="20" customHeight="1" x14ac:dyDescent="0.35">
      <c r="A3390" s="13">
        <f>F3390/E3390</f>
        <v>4.7727272727272731E-3</v>
      </c>
      <c r="B3390">
        <v>3077</v>
      </c>
      <c r="C3390" s="3" t="s">
        <v>3077</v>
      </c>
      <c r="D3390" s="3" t="s">
        <v>7187</v>
      </c>
      <c r="E3390" s="5">
        <v>22000</v>
      </c>
      <c r="F3390" s="5">
        <v>105</v>
      </c>
      <c r="G3390" t="s">
        <v>8221</v>
      </c>
      <c r="H3390" t="s">
        <v>8229</v>
      </c>
      <c r="I3390" t="s">
        <v>8251</v>
      </c>
      <c r="J3390">
        <v>1488495478</v>
      </c>
      <c r="K3390">
        <v>1485903478</v>
      </c>
      <c r="L3390" t="b">
        <v>0</v>
      </c>
      <c r="M3390">
        <v>2</v>
      </c>
      <c r="N3390" t="b">
        <v>0</v>
      </c>
      <c r="O3390" t="s">
        <v>8303</v>
      </c>
      <c r="P3390" s="9">
        <f>IFERROR(F3390/M3390,"NULL")</f>
        <v>52.5</v>
      </c>
      <c r="Q3390" t="str">
        <f>LEFT(O3390,SEARCH("/",O3390,1)-1)</f>
        <v>theater</v>
      </c>
      <c r="R3390" t="str">
        <f>RIGHT(O3390,LEN(O3390)-SEARCH("/",O3390,1))</f>
        <v>spaces</v>
      </c>
      <c r="S3390" s="17">
        <f>(((K3390/60)/60)/24)+DATE(1970,1,1)</f>
        <v>42766.956921296296</v>
      </c>
      <c r="T3390" s="15">
        <f>(((J3390/60)/60)/24)+DATE(1970,1,1)</f>
        <v>42796.956921296296</v>
      </c>
      <c r="U3390" t="b">
        <f>AND(L3390,N3390)</f>
        <v>0</v>
      </c>
    </row>
    <row r="3391" spans="1:21" ht="20" customHeight="1" x14ac:dyDescent="0.35">
      <c r="A3391" s="13">
        <f>F3391/E3391</f>
        <v>1.1833333333333333E-3</v>
      </c>
      <c r="B3391">
        <v>3078</v>
      </c>
      <c r="C3391" s="3" t="s">
        <v>3078</v>
      </c>
      <c r="D3391" s="3" t="s">
        <v>7188</v>
      </c>
      <c r="E3391" s="5">
        <v>60000</v>
      </c>
      <c r="F3391" s="5">
        <v>71</v>
      </c>
      <c r="G3391" t="s">
        <v>8221</v>
      </c>
      <c r="H3391" t="s">
        <v>8224</v>
      </c>
      <c r="I3391" t="s">
        <v>8246</v>
      </c>
      <c r="J3391">
        <v>1424920795</v>
      </c>
      <c r="K3391">
        <v>1422328795</v>
      </c>
      <c r="L3391" t="b">
        <v>0</v>
      </c>
      <c r="M3391">
        <v>3</v>
      </c>
      <c r="N3391" t="b">
        <v>0</v>
      </c>
      <c r="O3391" t="s">
        <v>8303</v>
      </c>
      <c r="P3391" s="9">
        <f>IFERROR(F3391/M3391,"NULL")</f>
        <v>23.666666666666668</v>
      </c>
      <c r="Q3391" t="str">
        <f>LEFT(O3391,SEARCH("/",O3391,1)-1)</f>
        <v>theater</v>
      </c>
      <c r="R3391" t="str">
        <f>RIGHT(O3391,LEN(O3391)-SEARCH("/",O3391,1))</f>
        <v>spaces</v>
      </c>
      <c r="S3391" s="17">
        <f>(((K3391/60)/60)/24)+DATE(1970,1,1)</f>
        <v>42031.138831018514</v>
      </c>
      <c r="T3391" s="15">
        <f>(((J3391/60)/60)/24)+DATE(1970,1,1)</f>
        <v>42061.138831018514</v>
      </c>
      <c r="U3391" t="b">
        <f>AND(L3391,N3391)</f>
        <v>0</v>
      </c>
    </row>
    <row r="3392" spans="1:21" ht="20" customHeight="1" x14ac:dyDescent="0.35">
      <c r="A3392" s="13">
        <f>F3392/E3392</f>
        <v>8.4173998587352451E-3</v>
      </c>
      <c r="B3392">
        <v>3079</v>
      </c>
      <c r="C3392" s="3" t="s">
        <v>3079</v>
      </c>
      <c r="D3392" s="3" t="s">
        <v>7189</v>
      </c>
      <c r="E3392" s="5">
        <v>1333666</v>
      </c>
      <c r="F3392" s="5">
        <v>11226</v>
      </c>
      <c r="G3392" t="s">
        <v>8221</v>
      </c>
      <c r="H3392" t="s">
        <v>8224</v>
      </c>
      <c r="I3392" t="s">
        <v>8246</v>
      </c>
      <c r="J3392">
        <v>1427040435</v>
      </c>
      <c r="K3392">
        <v>1424452035</v>
      </c>
      <c r="L3392" t="b">
        <v>0</v>
      </c>
      <c r="M3392">
        <v>27</v>
      </c>
      <c r="N3392" t="b">
        <v>0</v>
      </c>
      <c r="O3392" t="s">
        <v>8303</v>
      </c>
      <c r="P3392" s="9">
        <f>IFERROR(F3392/M3392,"NULL")</f>
        <v>415.77777777777777</v>
      </c>
      <c r="Q3392" t="str">
        <f>LEFT(O3392,SEARCH("/",O3392,1)-1)</f>
        <v>theater</v>
      </c>
      <c r="R3392" t="str">
        <f>RIGHT(O3392,LEN(O3392)-SEARCH("/",O3392,1))</f>
        <v>spaces</v>
      </c>
      <c r="S3392" s="17">
        <f>(((K3392/60)/60)/24)+DATE(1970,1,1)</f>
        <v>42055.713368055556</v>
      </c>
      <c r="T3392" s="15">
        <f>(((J3392/60)/60)/24)+DATE(1970,1,1)</f>
        <v>42085.671701388885</v>
      </c>
      <c r="U3392" t="b">
        <f>AND(L3392,N3392)</f>
        <v>0</v>
      </c>
    </row>
    <row r="3393" spans="1:21" ht="20" customHeight="1" x14ac:dyDescent="0.35">
      <c r="A3393" s="13">
        <f>F3393/E3393</f>
        <v>1.8799999999999999E-4</v>
      </c>
      <c r="B3393">
        <v>3080</v>
      </c>
      <c r="C3393" s="3" t="s">
        <v>3080</v>
      </c>
      <c r="D3393" s="3" t="s">
        <v>7190</v>
      </c>
      <c r="E3393" s="5">
        <v>2000000</v>
      </c>
      <c r="F3393" s="5">
        <v>376</v>
      </c>
      <c r="G3393" t="s">
        <v>8221</v>
      </c>
      <c r="H3393" t="s">
        <v>8224</v>
      </c>
      <c r="I3393" t="s">
        <v>8246</v>
      </c>
      <c r="J3393">
        <v>1419644444</v>
      </c>
      <c r="K3393">
        <v>1414456844</v>
      </c>
      <c r="L3393" t="b">
        <v>0</v>
      </c>
      <c r="M3393">
        <v>7</v>
      </c>
      <c r="N3393" t="b">
        <v>0</v>
      </c>
      <c r="O3393" t="s">
        <v>8303</v>
      </c>
      <c r="P3393" s="9">
        <f>IFERROR(F3393/M3393,"NULL")</f>
        <v>53.714285714285715</v>
      </c>
      <c r="Q3393" t="str">
        <f>LEFT(O3393,SEARCH("/",O3393,1)-1)</f>
        <v>theater</v>
      </c>
      <c r="R3393" t="str">
        <f>RIGHT(O3393,LEN(O3393)-SEARCH("/",O3393,1))</f>
        <v>spaces</v>
      </c>
      <c r="S3393" s="17">
        <f>(((K3393/60)/60)/24)+DATE(1970,1,1)</f>
        <v>41940.028287037036</v>
      </c>
      <c r="T3393" s="15">
        <f>(((J3393/60)/60)/24)+DATE(1970,1,1)</f>
        <v>42000.0699537037</v>
      </c>
      <c r="U3393" t="b">
        <f>AND(L3393,N3393)</f>
        <v>0</v>
      </c>
    </row>
    <row r="3394" spans="1:21" ht="20" customHeight="1" x14ac:dyDescent="0.35">
      <c r="A3394" s="13">
        <f>F3394/E3394</f>
        <v>2.1029999999999998E-3</v>
      </c>
      <c r="B3394">
        <v>3081</v>
      </c>
      <c r="C3394" s="3" t="s">
        <v>3081</v>
      </c>
      <c r="D3394" s="3" t="s">
        <v>7191</v>
      </c>
      <c r="E3394" s="5">
        <v>1000000</v>
      </c>
      <c r="F3394" s="5">
        <v>2103</v>
      </c>
      <c r="G3394" t="s">
        <v>8221</v>
      </c>
      <c r="H3394" t="s">
        <v>8224</v>
      </c>
      <c r="I3394" t="s">
        <v>8246</v>
      </c>
      <c r="J3394">
        <v>1442722891</v>
      </c>
      <c r="K3394">
        <v>1440130891</v>
      </c>
      <c r="L3394" t="b">
        <v>0</v>
      </c>
      <c r="M3394">
        <v>5</v>
      </c>
      <c r="N3394" t="b">
        <v>0</v>
      </c>
      <c r="O3394" t="s">
        <v>8303</v>
      </c>
      <c r="P3394" s="9">
        <f>IFERROR(F3394/M3394,"NULL")</f>
        <v>420.6</v>
      </c>
      <c r="Q3394" t="str">
        <f>LEFT(O3394,SEARCH("/",O3394,1)-1)</f>
        <v>theater</v>
      </c>
      <c r="R3394" t="str">
        <f>RIGHT(O3394,LEN(O3394)-SEARCH("/",O3394,1))</f>
        <v>spaces</v>
      </c>
      <c r="S3394" s="17">
        <f>(((K3394/60)/60)/24)+DATE(1970,1,1)</f>
        <v>42237.181608796294</v>
      </c>
      <c r="T3394" s="15">
        <f>(((J3394/60)/60)/24)+DATE(1970,1,1)</f>
        <v>42267.181608796294</v>
      </c>
      <c r="U3394" t="b">
        <f>AND(L3394,N3394)</f>
        <v>0</v>
      </c>
    </row>
    <row r="3395" spans="1:21" ht="20" customHeight="1" x14ac:dyDescent="0.35">
      <c r="A3395" s="13">
        <f>F3395/E3395</f>
        <v>0</v>
      </c>
      <c r="B3395">
        <v>3082</v>
      </c>
      <c r="C3395" s="3" t="s">
        <v>3082</v>
      </c>
      <c r="D3395" s="3" t="s">
        <v>7192</v>
      </c>
      <c r="E3395" s="5">
        <v>9000</v>
      </c>
      <c r="F3395" s="5">
        <v>0</v>
      </c>
      <c r="G3395" t="s">
        <v>8221</v>
      </c>
      <c r="H3395" t="s">
        <v>8224</v>
      </c>
      <c r="I3395" t="s">
        <v>8246</v>
      </c>
      <c r="J3395">
        <v>1447628946</v>
      </c>
      <c r="K3395">
        <v>1445033346</v>
      </c>
      <c r="L3395" t="b">
        <v>0</v>
      </c>
      <c r="M3395">
        <v>0</v>
      </c>
      <c r="N3395" t="b">
        <v>0</v>
      </c>
      <c r="O3395" t="s">
        <v>8303</v>
      </c>
      <c r="P3395" s="9" t="str">
        <f>IFERROR(F3395/M3395,"NULL")</f>
        <v>NULL</v>
      </c>
      <c r="Q3395" t="str">
        <f>LEFT(O3395,SEARCH("/",O3395,1)-1)</f>
        <v>theater</v>
      </c>
      <c r="R3395" t="str">
        <f>RIGHT(O3395,LEN(O3395)-SEARCH("/",O3395,1))</f>
        <v>spaces</v>
      </c>
      <c r="S3395" s="17">
        <f>(((K3395/60)/60)/24)+DATE(1970,1,1)</f>
        <v>42293.922986111109</v>
      </c>
      <c r="T3395" s="15">
        <f>(((J3395/60)/60)/24)+DATE(1970,1,1)</f>
        <v>42323.96465277778</v>
      </c>
      <c r="U3395" t="b">
        <f>AND(L3395,N3395)</f>
        <v>0</v>
      </c>
    </row>
    <row r="3396" spans="1:21" ht="20" customHeight="1" x14ac:dyDescent="0.35">
      <c r="A3396" s="13">
        <f>F3396/E3396</f>
        <v>2.8E-3</v>
      </c>
      <c r="B3396">
        <v>3083</v>
      </c>
      <c r="C3396" s="3" t="s">
        <v>3083</v>
      </c>
      <c r="D3396" s="3" t="s">
        <v>7193</v>
      </c>
      <c r="E3396" s="5">
        <v>20000</v>
      </c>
      <c r="F3396" s="5">
        <v>56</v>
      </c>
      <c r="G3396" t="s">
        <v>8221</v>
      </c>
      <c r="H3396" t="s">
        <v>8224</v>
      </c>
      <c r="I3396" t="s">
        <v>8246</v>
      </c>
      <c r="J3396">
        <v>1409547600</v>
      </c>
      <c r="K3396">
        <v>1406986278</v>
      </c>
      <c r="L3396" t="b">
        <v>0</v>
      </c>
      <c r="M3396">
        <v>3</v>
      </c>
      <c r="N3396" t="b">
        <v>0</v>
      </c>
      <c r="O3396" t="s">
        <v>8303</v>
      </c>
      <c r="P3396" s="9">
        <f>IFERROR(F3396/M3396,"NULL")</f>
        <v>18.666666666666668</v>
      </c>
      <c r="Q3396" t="str">
        <f>LEFT(O3396,SEARCH("/",O3396,1)-1)</f>
        <v>theater</v>
      </c>
      <c r="R3396" t="str">
        <f>RIGHT(O3396,LEN(O3396)-SEARCH("/",O3396,1))</f>
        <v>spaces</v>
      </c>
      <c r="S3396" s="17">
        <f>(((K3396/60)/60)/24)+DATE(1970,1,1)</f>
        <v>41853.563402777778</v>
      </c>
      <c r="T3396" s="15">
        <f>(((J3396/60)/60)/24)+DATE(1970,1,1)</f>
        <v>41883.208333333336</v>
      </c>
      <c r="U3396" t="b">
        <f>AND(L3396,N3396)</f>
        <v>0</v>
      </c>
    </row>
    <row r="3397" spans="1:21" ht="20" customHeight="1" x14ac:dyDescent="0.35">
      <c r="A3397" s="13">
        <f>F3397/E3397</f>
        <v>0.11579206701157921</v>
      </c>
      <c r="B3397">
        <v>3084</v>
      </c>
      <c r="C3397" s="3" t="s">
        <v>3084</v>
      </c>
      <c r="D3397" s="3" t="s">
        <v>7194</v>
      </c>
      <c r="E3397" s="5">
        <v>4059</v>
      </c>
      <c r="F3397" s="5">
        <v>470</v>
      </c>
      <c r="G3397" t="s">
        <v>8221</v>
      </c>
      <c r="H3397" t="s">
        <v>8224</v>
      </c>
      <c r="I3397" t="s">
        <v>8246</v>
      </c>
      <c r="J3397">
        <v>1430851680</v>
      </c>
      <c r="K3397">
        <v>1428340931</v>
      </c>
      <c r="L3397" t="b">
        <v>0</v>
      </c>
      <c r="M3397">
        <v>6</v>
      </c>
      <c r="N3397" t="b">
        <v>0</v>
      </c>
      <c r="O3397" t="s">
        <v>8303</v>
      </c>
      <c r="P3397" s="9">
        <f>IFERROR(F3397/M3397,"NULL")</f>
        <v>78.333333333333329</v>
      </c>
      <c r="Q3397" t="str">
        <f>LEFT(O3397,SEARCH("/",O3397,1)-1)</f>
        <v>theater</v>
      </c>
      <c r="R3397" t="str">
        <f>RIGHT(O3397,LEN(O3397)-SEARCH("/",O3397,1))</f>
        <v>spaces</v>
      </c>
      <c r="S3397" s="17">
        <f>(((K3397/60)/60)/24)+DATE(1970,1,1)</f>
        <v>42100.723738425921</v>
      </c>
      <c r="T3397" s="15">
        <f>(((J3397/60)/60)/24)+DATE(1970,1,1)</f>
        <v>42129.783333333333</v>
      </c>
      <c r="U3397" t="b">
        <f>AND(L3397,N3397)</f>
        <v>0</v>
      </c>
    </row>
    <row r="3398" spans="1:21" ht="20" customHeight="1" x14ac:dyDescent="0.35">
      <c r="A3398" s="13">
        <f>F3398/E3398</f>
        <v>2.4400000000000002E-2</v>
      </c>
      <c r="B3398">
        <v>3085</v>
      </c>
      <c r="C3398" s="3" t="s">
        <v>3085</v>
      </c>
      <c r="D3398" s="3" t="s">
        <v>7195</v>
      </c>
      <c r="E3398" s="5">
        <v>25000</v>
      </c>
      <c r="F3398" s="5">
        <v>610</v>
      </c>
      <c r="G3398" t="s">
        <v>8221</v>
      </c>
      <c r="H3398" t="s">
        <v>8224</v>
      </c>
      <c r="I3398" t="s">
        <v>8246</v>
      </c>
      <c r="J3398">
        <v>1443561159</v>
      </c>
      <c r="K3398">
        <v>1440969159</v>
      </c>
      <c r="L3398" t="b">
        <v>0</v>
      </c>
      <c r="M3398">
        <v>9</v>
      </c>
      <c r="N3398" t="b">
        <v>0</v>
      </c>
      <c r="O3398" t="s">
        <v>8303</v>
      </c>
      <c r="P3398" s="9">
        <f>IFERROR(F3398/M3398,"NULL")</f>
        <v>67.777777777777771</v>
      </c>
      <c r="Q3398" t="str">
        <f>LEFT(O3398,SEARCH("/",O3398,1)-1)</f>
        <v>theater</v>
      </c>
      <c r="R3398" t="str">
        <f>RIGHT(O3398,LEN(O3398)-SEARCH("/",O3398,1))</f>
        <v>spaces</v>
      </c>
      <c r="S3398" s="17">
        <f>(((K3398/60)/60)/24)+DATE(1970,1,1)</f>
        <v>42246.883784722217</v>
      </c>
      <c r="T3398" s="15">
        <f>(((J3398/60)/60)/24)+DATE(1970,1,1)</f>
        <v>42276.883784722217</v>
      </c>
      <c r="U3398" t="b">
        <f>AND(L3398,N3398)</f>
        <v>0</v>
      </c>
    </row>
    <row r="3399" spans="1:21" ht="20" customHeight="1" x14ac:dyDescent="0.35">
      <c r="A3399" s="13">
        <f>F3399/E3399</f>
        <v>2.5000000000000001E-3</v>
      </c>
      <c r="B3399">
        <v>3086</v>
      </c>
      <c r="C3399" s="3" t="s">
        <v>3086</v>
      </c>
      <c r="D3399" s="3" t="s">
        <v>7196</v>
      </c>
      <c r="E3399" s="5">
        <v>20000</v>
      </c>
      <c r="F3399" s="5">
        <v>50</v>
      </c>
      <c r="G3399" t="s">
        <v>8221</v>
      </c>
      <c r="H3399" t="s">
        <v>8237</v>
      </c>
      <c r="I3399" t="s">
        <v>8249</v>
      </c>
      <c r="J3399">
        <v>1439827559</v>
      </c>
      <c r="K3399">
        <v>1434643559</v>
      </c>
      <c r="L3399" t="b">
        <v>0</v>
      </c>
      <c r="M3399">
        <v>3</v>
      </c>
      <c r="N3399" t="b">
        <v>0</v>
      </c>
      <c r="O3399" t="s">
        <v>8303</v>
      </c>
      <c r="P3399" s="9">
        <f>IFERROR(F3399/M3399,"NULL")</f>
        <v>16.666666666666668</v>
      </c>
      <c r="Q3399" t="str">
        <f>LEFT(O3399,SEARCH("/",O3399,1)-1)</f>
        <v>theater</v>
      </c>
      <c r="R3399" t="str">
        <f>RIGHT(O3399,LEN(O3399)-SEARCH("/",O3399,1))</f>
        <v>spaces</v>
      </c>
      <c r="S3399" s="17">
        <f>(((K3399/60)/60)/24)+DATE(1970,1,1)</f>
        <v>42173.67082175926</v>
      </c>
      <c r="T3399" s="15">
        <f>(((J3399/60)/60)/24)+DATE(1970,1,1)</f>
        <v>42233.67082175926</v>
      </c>
      <c r="U3399" t="b">
        <f>AND(L3399,N3399)</f>
        <v>0</v>
      </c>
    </row>
    <row r="3400" spans="1:21" ht="20" customHeight="1" x14ac:dyDescent="0.35">
      <c r="A3400" s="13">
        <f>F3400/E3400</f>
        <v>6.2500000000000003E-3</v>
      </c>
      <c r="B3400">
        <v>3087</v>
      </c>
      <c r="C3400" s="3" t="s">
        <v>3087</v>
      </c>
      <c r="D3400" s="3" t="s">
        <v>7197</v>
      </c>
      <c r="E3400" s="5">
        <v>20000</v>
      </c>
      <c r="F3400" s="5">
        <v>125</v>
      </c>
      <c r="G3400" t="s">
        <v>8221</v>
      </c>
      <c r="H3400" t="s">
        <v>8224</v>
      </c>
      <c r="I3400" t="s">
        <v>8246</v>
      </c>
      <c r="J3400">
        <v>1482294990</v>
      </c>
      <c r="K3400">
        <v>1477107390</v>
      </c>
      <c r="L3400" t="b">
        <v>0</v>
      </c>
      <c r="M3400">
        <v>2</v>
      </c>
      <c r="N3400" t="b">
        <v>0</v>
      </c>
      <c r="O3400" t="s">
        <v>8303</v>
      </c>
      <c r="P3400" s="9">
        <f>IFERROR(F3400/M3400,"NULL")</f>
        <v>62.5</v>
      </c>
      <c r="Q3400" t="str">
        <f>LEFT(O3400,SEARCH("/",O3400,1)-1)</f>
        <v>theater</v>
      </c>
      <c r="R3400" t="str">
        <f>RIGHT(O3400,LEN(O3400)-SEARCH("/",O3400,1))</f>
        <v>spaces</v>
      </c>
      <c r="S3400" s="17">
        <f>(((K3400/60)/60)/24)+DATE(1970,1,1)</f>
        <v>42665.150347222225</v>
      </c>
      <c r="T3400" s="15">
        <f>(((J3400/60)/60)/24)+DATE(1970,1,1)</f>
        <v>42725.192013888889</v>
      </c>
      <c r="U3400" t="b">
        <f>AND(L3400,N3400)</f>
        <v>0</v>
      </c>
    </row>
    <row r="3401" spans="1:21" ht="20" customHeight="1" x14ac:dyDescent="0.35">
      <c r="A3401" s="13">
        <f>F3401/E3401</f>
        <v>1.9384615384615384E-3</v>
      </c>
      <c r="B3401">
        <v>3088</v>
      </c>
      <c r="C3401" s="3" t="s">
        <v>3088</v>
      </c>
      <c r="D3401" s="3" t="s">
        <v>7198</v>
      </c>
      <c r="E3401" s="5">
        <v>65000</v>
      </c>
      <c r="F3401" s="5">
        <v>126</v>
      </c>
      <c r="G3401" t="s">
        <v>8221</v>
      </c>
      <c r="H3401" t="s">
        <v>8224</v>
      </c>
      <c r="I3401" t="s">
        <v>8246</v>
      </c>
      <c r="J3401">
        <v>1420724460</v>
      </c>
      <c r="K3401">
        <v>1418046247</v>
      </c>
      <c r="L3401" t="b">
        <v>0</v>
      </c>
      <c r="M3401">
        <v>3</v>
      </c>
      <c r="N3401" t="b">
        <v>0</v>
      </c>
      <c r="O3401" t="s">
        <v>8303</v>
      </c>
      <c r="P3401" s="9">
        <f>IFERROR(F3401/M3401,"NULL")</f>
        <v>42</v>
      </c>
      <c r="Q3401" t="str">
        <f>LEFT(O3401,SEARCH("/",O3401,1)-1)</f>
        <v>theater</v>
      </c>
      <c r="R3401" t="str">
        <f>RIGHT(O3401,LEN(O3401)-SEARCH("/",O3401,1))</f>
        <v>spaces</v>
      </c>
      <c r="S3401" s="17">
        <f>(((K3401/60)/60)/24)+DATE(1970,1,1)</f>
        <v>41981.57230324074</v>
      </c>
      <c r="T3401" s="15">
        <f>(((J3401/60)/60)/24)+DATE(1970,1,1)</f>
        <v>42012.570138888885</v>
      </c>
      <c r="U3401" t="b">
        <f>AND(L3401,N3401)</f>
        <v>0</v>
      </c>
    </row>
    <row r="3402" spans="1:21" ht="20" customHeight="1" x14ac:dyDescent="0.35">
      <c r="A3402" s="13">
        <f>F3402/E3402</f>
        <v>0.23416000000000001</v>
      </c>
      <c r="B3402">
        <v>3089</v>
      </c>
      <c r="C3402" s="3" t="s">
        <v>3089</v>
      </c>
      <c r="D3402" s="3" t="s">
        <v>7199</v>
      </c>
      <c r="E3402" s="5">
        <v>25000</v>
      </c>
      <c r="F3402" s="5">
        <v>5854</v>
      </c>
      <c r="G3402" t="s">
        <v>8221</v>
      </c>
      <c r="H3402" t="s">
        <v>8224</v>
      </c>
      <c r="I3402" t="s">
        <v>8246</v>
      </c>
      <c r="J3402">
        <v>1468029540</v>
      </c>
      <c r="K3402">
        <v>1465304483</v>
      </c>
      <c r="L3402" t="b">
        <v>0</v>
      </c>
      <c r="M3402">
        <v>45</v>
      </c>
      <c r="N3402" t="b">
        <v>0</v>
      </c>
      <c r="O3402" t="s">
        <v>8303</v>
      </c>
      <c r="P3402" s="9">
        <f>IFERROR(F3402/M3402,"NULL")</f>
        <v>130.0888888888889</v>
      </c>
      <c r="Q3402" t="str">
        <f>LEFT(O3402,SEARCH("/",O3402,1)-1)</f>
        <v>theater</v>
      </c>
      <c r="R3402" t="str">
        <f>RIGHT(O3402,LEN(O3402)-SEARCH("/",O3402,1))</f>
        <v>spaces</v>
      </c>
      <c r="S3402" s="17">
        <f>(((K3402/60)/60)/24)+DATE(1970,1,1)</f>
        <v>42528.542627314819</v>
      </c>
      <c r="T3402" s="15">
        <f>(((J3402/60)/60)/24)+DATE(1970,1,1)</f>
        <v>42560.082638888889</v>
      </c>
      <c r="U3402" t="b">
        <f>AND(L3402,N3402)</f>
        <v>0</v>
      </c>
    </row>
    <row r="3403" spans="1:21" ht="20" customHeight="1" x14ac:dyDescent="0.35">
      <c r="A3403" s="13">
        <f>F3403/E3403</f>
        <v>5.080888888888889E-2</v>
      </c>
      <c r="B3403">
        <v>3090</v>
      </c>
      <c r="C3403" s="3" t="s">
        <v>3090</v>
      </c>
      <c r="D3403" s="3" t="s">
        <v>7200</v>
      </c>
      <c r="E3403" s="5">
        <v>225000</v>
      </c>
      <c r="F3403" s="5">
        <v>11432</v>
      </c>
      <c r="G3403" t="s">
        <v>8221</v>
      </c>
      <c r="H3403" t="s">
        <v>8224</v>
      </c>
      <c r="I3403" t="s">
        <v>8246</v>
      </c>
      <c r="J3403">
        <v>1430505545</v>
      </c>
      <c r="K3403">
        <v>1425325145</v>
      </c>
      <c r="L3403" t="b">
        <v>0</v>
      </c>
      <c r="M3403">
        <v>9</v>
      </c>
      <c r="N3403" t="b">
        <v>0</v>
      </c>
      <c r="O3403" t="s">
        <v>8303</v>
      </c>
      <c r="P3403" s="9">
        <f>IFERROR(F3403/M3403,"NULL")</f>
        <v>1270.2222222222222</v>
      </c>
      <c r="Q3403" t="str">
        <f>LEFT(O3403,SEARCH("/",O3403,1)-1)</f>
        <v>theater</v>
      </c>
      <c r="R3403" t="str">
        <f>RIGHT(O3403,LEN(O3403)-SEARCH("/",O3403,1))</f>
        <v>spaces</v>
      </c>
      <c r="S3403" s="17">
        <f>(((K3403/60)/60)/24)+DATE(1970,1,1)</f>
        <v>42065.818807870368</v>
      </c>
      <c r="T3403" s="15">
        <f>(((J3403/60)/60)/24)+DATE(1970,1,1)</f>
        <v>42125.777141203704</v>
      </c>
      <c r="U3403" t="b">
        <f>AND(L3403,N3403)</f>
        <v>0</v>
      </c>
    </row>
    <row r="3404" spans="1:21" ht="20" customHeight="1" x14ac:dyDescent="0.35">
      <c r="A3404" s="13">
        <f>F3404/E3404</f>
        <v>0.15920000000000001</v>
      </c>
      <c r="B3404">
        <v>3091</v>
      </c>
      <c r="C3404" s="3" t="s">
        <v>3091</v>
      </c>
      <c r="D3404" s="3" t="s">
        <v>7201</v>
      </c>
      <c r="E3404" s="5">
        <v>5000</v>
      </c>
      <c r="F3404" s="5">
        <v>796</v>
      </c>
      <c r="G3404" t="s">
        <v>8221</v>
      </c>
      <c r="H3404" t="s">
        <v>8224</v>
      </c>
      <c r="I3404" t="s">
        <v>8246</v>
      </c>
      <c r="J3404">
        <v>1471214743</v>
      </c>
      <c r="K3404">
        <v>1468622743</v>
      </c>
      <c r="L3404" t="b">
        <v>0</v>
      </c>
      <c r="M3404">
        <v>9</v>
      </c>
      <c r="N3404" t="b">
        <v>0</v>
      </c>
      <c r="O3404" t="s">
        <v>8303</v>
      </c>
      <c r="P3404" s="9">
        <f>IFERROR(F3404/M3404,"NULL")</f>
        <v>88.444444444444443</v>
      </c>
      <c r="Q3404" t="str">
        <f>LEFT(O3404,SEARCH("/",O3404,1)-1)</f>
        <v>theater</v>
      </c>
      <c r="R3404" t="str">
        <f>RIGHT(O3404,LEN(O3404)-SEARCH("/",O3404,1))</f>
        <v>spaces</v>
      </c>
      <c r="S3404" s="17">
        <f>(((K3404/60)/60)/24)+DATE(1970,1,1)</f>
        <v>42566.948414351849</v>
      </c>
      <c r="T3404" s="15">
        <f>(((J3404/60)/60)/24)+DATE(1970,1,1)</f>
        <v>42596.948414351849</v>
      </c>
      <c r="U3404" t="b">
        <f>AND(L3404,N3404)</f>
        <v>0</v>
      </c>
    </row>
    <row r="3405" spans="1:21" ht="20" customHeight="1" x14ac:dyDescent="0.35">
      <c r="A3405" s="13">
        <f>F3405/E3405</f>
        <v>1.1831900000000001E-2</v>
      </c>
      <c r="B3405">
        <v>3092</v>
      </c>
      <c r="C3405" s="3" t="s">
        <v>3092</v>
      </c>
      <c r="D3405" s="3" t="s">
        <v>7202</v>
      </c>
      <c r="E3405" s="5">
        <v>100000</v>
      </c>
      <c r="F3405" s="5">
        <v>1183.19</v>
      </c>
      <c r="G3405" t="s">
        <v>8221</v>
      </c>
      <c r="H3405" t="s">
        <v>8224</v>
      </c>
      <c r="I3405" t="s">
        <v>8246</v>
      </c>
      <c r="J3405">
        <v>1444946400</v>
      </c>
      <c r="K3405">
        <v>1441723912</v>
      </c>
      <c r="L3405" t="b">
        <v>0</v>
      </c>
      <c r="M3405">
        <v>21</v>
      </c>
      <c r="N3405" t="b">
        <v>0</v>
      </c>
      <c r="O3405" t="s">
        <v>8303</v>
      </c>
      <c r="P3405" s="9">
        <f>IFERROR(F3405/M3405,"NULL")</f>
        <v>56.342380952380957</v>
      </c>
      <c r="Q3405" t="str">
        <f>LEFT(O3405,SEARCH("/",O3405,1)-1)</f>
        <v>theater</v>
      </c>
      <c r="R3405" t="str">
        <f>RIGHT(O3405,LEN(O3405)-SEARCH("/",O3405,1))</f>
        <v>spaces</v>
      </c>
      <c r="S3405" s="17">
        <f>(((K3405/60)/60)/24)+DATE(1970,1,1)</f>
        <v>42255.619351851856</v>
      </c>
      <c r="T3405" s="15">
        <f>(((J3405/60)/60)/24)+DATE(1970,1,1)</f>
        <v>42292.916666666672</v>
      </c>
      <c r="U3405" t="b">
        <f>AND(L3405,N3405)</f>
        <v>0</v>
      </c>
    </row>
    <row r="3406" spans="1:21" ht="20" customHeight="1" x14ac:dyDescent="0.35">
      <c r="A3406" s="13">
        <f>F3406/E3406</f>
        <v>0.22750000000000001</v>
      </c>
      <c r="B3406">
        <v>3093</v>
      </c>
      <c r="C3406" s="3" t="s">
        <v>3093</v>
      </c>
      <c r="D3406" s="3" t="s">
        <v>7203</v>
      </c>
      <c r="E3406" s="5">
        <v>4000</v>
      </c>
      <c r="F3406" s="5">
        <v>910</v>
      </c>
      <c r="G3406" t="s">
        <v>8221</v>
      </c>
      <c r="H3406" t="s">
        <v>8229</v>
      </c>
      <c r="I3406" t="s">
        <v>8251</v>
      </c>
      <c r="J3406">
        <v>1401595140</v>
      </c>
      <c r="K3406">
        <v>1398980941</v>
      </c>
      <c r="L3406" t="b">
        <v>0</v>
      </c>
      <c r="M3406">
        <v>17</v>
      </c>
      <c r="N3406" t="b">
        <v>0</v>
      </c>
      <c r="O3406" t="s">
        <v>8303</v>
      </c>
      <c r="P3406" s="9">
        <f>IFERROR(F3406/M3406,"NULL")</f>
        <v>53.529411764705884</v>
      </c>
      <c r="Q3406" t="str">
        <f>LEFT(O3406,SEARCH("/",O3406,1)-1)</f>
        <v>theater</v>
      </c>
      <c r="R3406" t="str">
        <f>RIGHT(O3406,LEN(O3406)-SEARCH("/",O3406,1))</f>
        <v>spaces</v>
      </c>
      <c r="S3406" s="17">
        <f>(((K3406/60)/60)/24)+DATE(1970,1,1)</f>
        <v>41760.909039351849</v>
      </c>
      <c r="T3406" s="15">
        <f>(((J3406/60)/60)/24)+DATE(1970,1,1)</f>
        <v>41791.165972222225</v>
      </c>
      <c r="U3406" t="b">
        <f>AND(L3406,N3406)</f>
        <v>0</v>
      </c>
    </row>
    <row r="3407" spans="1:21" ht="20" customHeight="1" x14ac:dyDescent="0.35">
      <c r="A3407" s="13">
        <f>F3407/E3407</f>
        <v>2.5000000000000001E-4</v>
      </c>
      <c r="B3407">
        <v>3094</v>
      </c>
      <c r="C3407" s="3" t="s">
        <v>3094</v>
      </c>
      <c r="D3407" s="3" t="s">
        <v>7204</v>
      </c>
      <c r="E3407" s="5">
        <v>100000</v>
      </c>
      <c r="F3407" s="5">
        <v>25</v>
      </c>
      <c r="G3407" t="s">
        <v>8221</v>
      </c>
      <c r="H3407" t="s">
        <v>8224</v>
      </c>
      <c r="I3407" t="s">
        <v>8246</v>
      </c>
      <c r="J3407">
        <v>1442775956</v>
      </c>
      <c r="K3407">
        <v>1437591956</v>
      </c>
      <c r="L3407" t="b">
        <v>0</v>
      </c>
      <c r="M3407">
        <v>1</v>
      </c>
      <c r="N3407" t="b">
        <v>0</v>
      </c>
      <c r="O3407" t="s">
        <v>8303</v>
      </c>
      <c r="P3407" s="9">
        <f>IFERROR(F3407/M3407,"NULL")</f>
        <v>25</v>
      </c>
      <c r="Q3407" t="str">
        <f>LEFT(O3407,SEARCH("/",O3407,1)-1)</f>
        <v>theater</v>
      </c>
      <c r="R3407" t="str">
        <f>RIGHT(O3407,LEN(O3407)-SEARCH("/",O3407,1))</f>
        <v>spaces</v>
      </c>
      <c r="S3407" s="17">
        <f>(((K3407/60)/60)/24)+DATE(1970,1,1)</f>
        <v>42207.795787037037</v>
      </c>
      <c r="T3407" s="15">
        <f>(((J3407/60)/60)/24)+DATE(1970,1,1)</f>
        <v>42267.795787037037</v>
      </c>
      <c r="U3407" t="b">
        <f>AND(L3407,N3407)</f>
        <v>0</v>
      </c>
    </row>
    <row r="3408" spans="1:21" ht="20" customHeight="1" x14ac:dyDescent="0.35">
      <c r="A3408" s="13">
        <f>F3408/E3408</f>
        <v>3.351206434316354E-3</v>
      </c>
      <c r="B3408">
        <v>3095</v>
      </c>
      <c r="C3408" s="3" t="s">
        <v>3095</v>
      </c>
      <c r="D3408" s="3" t="s">
        <v>7205</v>
      </c>
      <c r="E3408" s="5">
        <v>14920</v>
      </c>
      <c r="F3408" s="5">
        <v>50</v>
      </c>
      <c r="G3408" t="s">
        <v>8221</v>
      </c>
      <c r="H3408" t="s">
        <v>8224</v>
      </c>
      <c r="I3408" t="s">
        <v>8246</v>
      </c>
      <c r="J3408">
        <v>1470011780</v>
      </c>
      <c r="K3408">
        <v>1464827780</v>
      </c>
      <c r="L3408" t="b">
        <v>0</v>
      </c>
      <c r="M3408">
        <v>1</v>
      </c>
      <c r="N3408" t="b">
        <v>0</v>
      </c>
      <c r="O3408" t="s">
        <v>8303</v>
      </c>
      <c r="P3408" s="9">
        <f>IFERROR(F3408/M3408,"NULL")</f>
        <v>50</v>
      </c>
      <c r="Q3408" t="str">
        <f>LEFT(O3408,SEARCH("/",O3408,1)-1)</f>
        <v>theater</v>
      </c>
      <c r="R3408" t="str">
        <f>RIGHT(O3408,LEN(O3408)-SEARCH("/",O3408,1))</f>
        <v>spaces</v>
      </c>
      <c r="S3408" s="17">
        <f>(((K3408/60)/60)/24)+DATE(1970,1,1)</f>
        <v>42523.025231481486</v>
      </c>
      <c r="T3408" s="15">
        <f>(((J3408/60)/60)/24)+DATE(1970,1,1)</f>
        <v>42583.025231481486</v>
      </c>
      <c r="U3408" t="b">
        <f>AND(L3408,N3408)</f>
        <v>0</v>
      </c>
    </row>
    <row r="3409" spans="1:21" ht="20" customHeight="1" x14ac:dyDescent="0.35">
      <c r="A3409" s="13">
        <f>F3409/E3409</f>
        <v>3.9750000000000001E-2</v>
      </c>
      <c r="B3409">
        <v>3096</v>
      </c>
      <c r="C3409" s="3" t="s">
        <v>3096</v>
      </c>
      <c r="D3409" s="3" t="s">
        <v>7206</v>
      </c>
      <c r="E3409" s="5">
        <v>20000</v>
      </c>
      <c r="F3409" s="5">
        <v>795</v>
      </c>
      <c r="G3409" t="s">
        <v>8221</v>
      </c>
      <c r="H3409" t="s">
        <v>8224</v>
      </c>
      <c r="I3409" t="s">
        <v>8246</v>
      </c>
      <c r="J3409">
        <v>1432151326</v>
      </c>
      <c r="K3409">
        <v>1429559326</v>
      </c>
      <c r="L3409" t="b">
        <v>0</v>
      </c>
      <c r="M3409">
        <v>14</v>
      </c>
      <c r="N3409" t="b">
        <v>0</v>
      </c>
      <c r="O3409" t="s">
        <v>8303</v>
      </c>
      <c r="P3409" s="9">
        <f>IFERROR(F3409/M3409,"NULL")</f>
        <v>56.785714285714285</v>
      </c>
      <c r="Q3409" t="str">
        <f>LEFT(O3409,SEARCH("/",O3409,1)-1)</f>
        <v>theater</v>
      </c>
      <c r="R3409" t="str">
        <f>RIGHT(O3409,LEN(O3409)-SEARCH("/",O3409,1))</f>
        <v>spaces</v>
      </c>
      <c r="S3409" s="17">
        <f>(((K3409/60)/60)/24)+DATE(1970,1,1)</f>
        <v>42114.825532407413</v>
      </c>
      <c r="T3409" s="15">
        <f>(((J3409/60)/60)/24)+DATE(1970,1,1)</f>
        <v>42144.825532407413</v>
      </c>
      <c r="U3409" t="b">
        <f>AND(L3409,N3409)</f>
        <v>0</v>
      </c>
    </row>
    <row r="3410" spans="1:21" ht="20" customHeight="1" x14ac:dyDescent="0.35">
      <c r="A3410" s="13">
        <f>F3410/E3410</f>
        <v>0.17150000000000001</v>
      </c>
      <c r="B3410">
        <v>3097</v>
      </c>
      <c r="C3410" s="3" t="s">
        <v>3097</v>
      </c>
      <c r="D3410" s="3" t="s">
        <v>7207</v>
      </c>
      <c r="E3410" s="5">
        <v>10000</v>
      </c>
      <c r="F3410" s="5">
        <v>1715</v>
      </c>
      <c r="G3410" t="s">
        <v>8221</v>
      </c>
      <c r="H3410" t="s">
        <v>8225</v>
      </c>
      <c r="I3410" t="s">
        <v>8247</v>
      </c>
      <c r="J3410">
        <v>1475848800</v>
      </c>
      <c r="K3410">
        <v>1474027501</v>
      </c>
      <c r="L3410" t="b">
        <v>0</v>
      </c>
      <c r="M3410">
        <v>42</v>
      </c>
      <c r="N3410" t="b">
        <v>0</v>
      </c>
      <c r="O3410" t="s">
        <v>8303</v>
      </c>
      <c r="P3410" s="9">
        <f>IFERROR(F3410/M3410,"NULL")</f>
        <v>40.833333333333336</v>
      </c>
      <c r="Q3410" t="str">
        <f>LEFT(O3410,SEARCH("/",O3410,1)-1)</f>
        <v>theater</v>
      </c>
      <c r="R3410" t="str">
        <f>RIGHT(O3410,LEN(O3410)-SEARCH("/",O3410,1))</f>
        <v>spaces</v>
      </c>
      <c r="S3410" s="17">
        <f>(((K3410/60)/60)/24)+DATE(1970,1,1)</f>
        <v>42629.503483796296</v>
      </c>
      <c r="T3410" s="15">
        <f>(((J3410/60)/60)/24)+DATE(1970,1,1)</f>
        <v>42650.583333333328</v>
      </c>
      <c r="U3410" t="b">
        <f>AND(L3410,N3410)</f>
        <v>0</v>
      </c>
    </row>
    <row r="3411" spans="1:21" ht="20" customHeight="1" x14ac:dyDescent="0.35">
      <c r="A3411" s="13">
        <f>F3411/E3411</f>
        <v>3.608004104669061E-2</v>
      </c>
      <c r="B3411">
        <v>3098</v>
      </c>
      <c r="C3411" s="3" t="s">
        <v>3098</v>
      </c>
      <c r="D3411" s="3" t="s">
        <v>7208</v>
      </c>
      <c r="E3411" s="5">
        <v>48725</v>
      </c>
      <c r="F3411" s="5">
        <v>1758</v>
      </c>
      <c r="G3411" t="s">
        <v>8221</v>
      </c>
      <c r="H3411" t="s">
        <v>8224</v>
      </c>
      <c r="I3411" t="s">
        <v>8246</v>
      </c>
      <c r="J3411">
        <v>1454890620</v>
      </c>
      <c r="K3411">
        <v>1450724449</v>
      </c>
      <c r="L3411" t="b">
        <v>0</v>
      </c>
      <c r="M3411">
        <v>27</v>
      </c>
      <c r="N3411" t="b">
        <v>0</v>
      </c>
      <c r="O3411" t="s">
        <v>8303</v>
      </c>
      <c r="P3411" s="9">
        <f>IFERROR(F3411/M3411,"NULL")</f>
        <v>65.111111111111114</v>
      </c>
      <c r="Q3411" t="str">
        <f>LEFT(O3411,SEARCH("/",O3411,1)-1)</f>
        <v>theater</v>
      </c>
      <c r="R3411" t="str">
        <f>RIGHT(O3411,LEN(O3411)-SEARCH("/",O3411,1))</f>
        <v>spaces</v>
      </c>
      <c r="S3411" s="17">
        <f>(((K3411/60)/60)/24)+DATE(1970,1,1)</f>
        <v>42359.792233796295</v>
      </c>
      <c r="T3411" s="15">
        <f>(((J3411/60)/60)/24)+DATE(1970,1,1)</f>
        <v>42408.01180555555</v>
      </c>
      <c r="U3411" t="b">
        <f>AND(L3411,N3411)</f>
        <v>0</v>
      </c>
    </row>
    <row r="3412" spans="1:21" ht="20" customHeight="1" x14ac:dyDescent="0.35">
      <c r="A3412" s="13">
        <f>F3412/E3412</f>
        <v>0.13900000000000001</v>
      </c>
      <c r="B3412">
        <v>3099</v>
      </c>
      <c r="C3412" s="3" t="s">
        <v>3099</v>
      </c>
      <c r="D3412" s="3" t="s">
        <v>7209</v>
      </c>
      <c r="E3412" s="5">
        <v>2000</v>
      </c>
      <c r="F3412" s="5">
        <v>278</v>
      </c>
      <c r="G3412" t="s">
        <v>8221</v>
      </c>
      <c r="H3412" t="s">
        <v>8224</v>
      </c>
      <c r="I3412" t="s">
        <v>8246</v>
      </c>
      <c r="J3412">
        <v>1455251591</v>
      </c>
      <c r="K3412">
        <v>1452659591</v>
      </c>
      <c r="L3412" t="b">
        <v>0</v>
      </c>
      <c r="M3412">
        <v>5</v>
      </c>
      <c r="N3412" t="b">
        <v>0</v>
      </c>
      <c r="O3412" t="s">
        <v>8303</v>
      </c>
      <c r="P3412" s="9">
        <f>IFERROR(F3412/M3412,"NULL")</f>
        <v>55.6</v>
      </c>
      <c r="Q3412" t="str">
        <f>LEFT(O3412,SEARCH("/",O3412,1)-1)</f>
        <v>theater</v>
      </c>
      <c r="R3412" t="str">
        <f>RIGHT(O3412,LEN(O3412)-SEARCH("/",O3412,1))</f>
        <v>spaces</v>
      </c>
      <c r="S3412" s="17">
        <f>(((K3412/60)/60)/24)+DATE(1970,1,1)</f>
        <v>42382.189710648148</v>
      </c>
      <c r="T3412" s="15">
        <f>(((J3412/60)/60)/24)+DATE(1970,1,1)</f>
        <v>42412.189710648148</v>
      </c>
      <c r="U3412" t="b">
        <f>AND(L3412,N3412)</f>
        <v>0</v>
      </c>
    </row>
    <row r="3413" spans="1:21" ht="20" customHeight="1" x14ac:dyDescent="0.35">
      <c r="A3413" s="13">
        <f>F3413/E3413</f>
        <v>0.15225</v>
      </c>
      <c r="B3413">
        <v>3100</v>
      </c>
      <c r="C3413" s="3" t="s">
        <v>3100</v>
      </c>
      <c r="D3413" s="3" t="s">
        <v>7210</v>
      </c>
      <c r="E3413" s="5">
        <v>12000</v>
      </c>
      <c r="F3413" s="5">
        <v>1827</v>
      </c>
      <c r="G3413" t="s">
        <v>8221</v>
      </c>
      <c r="H3413" t="s">
        <v>8224</v>
      </c>
      <c r="I3413" t="s">
        <v>8246</v>
      </c>
      <c r="J3413">
        <v>1413816975</v>
      </c>
      <c r="K3413">
        <v>1411224975</v>
      </c>
      <c r="L3413" t="b">
        <v>0</v>
      </c>
      <c r="M3413">
        <v>13</v>
      </c>
      <c r="N3413" t="b">
        <v>0</v>
      </c>
      <c r="O3413" t="s">
        <v>8303</v>
      </c>
      <c r="P3413" s="9">
        <f>IFERROR(F3413/M3413,"NULL")</f>
        <v>140.53846153846155</v>
      </c>
      <c r="Q3413" t="str">
        <f>LEFT(O3413,SEARCH("/",O3413,1)-1)</f>
        <v>theater</v>
      </c>
      <c r="R3413" t="str">
        <f>RIGHT(O3413,LEN(O3413)-SEARCH("/",O3413,1))</f>
        <v>spaces</v>
      </c>
      <c r="S3413" s="17">
        <f>(((K3413/60)/60)/24)+DATE(1970,1,1)</f>
        <v>41902.622395833336</v>
      </c>
      <c r="T3413" s="15">
        <f>(((J3413/60)/60)/24)+DATE(1970,1,1)</f>
        <v>41932.622395833336</v>
      </c>
      <c r="U3413" t="b">
        <f>AND(L3413,N3413)</f>
        <v>0</v>
      </c>
    </row>
    <row r="3414" spans="1:21" ht="20" customHeight="1" x14ac:dyDescent="0.35">
      <c r="A3414" s="13">
        <f>F3414/E3414</f>
        <v>0.12</v>
      </c>
      <c r="B3414">
        <v>3101</v>
      </c>
      <c r="C3414" s="3" t="s">
        <v>3101</v>
      </c>
      <c r="D3414" s="3" t="s">
        <v>7211</v>
      </c>
      <c r="E3414" s="5">
        <v>2500</v>
      </c>
      <c r="F3414" s="5">
        <v>300</v>
      </c>
      <c r="G3414" t="s">
        <v>8221</v>
      </c>
      <c r="H3414" t="s">
        <v>8230</v>
      </c>
      <c r="I3414" t="s">
        <v>8249</v>
      </c>
      <c r="J3414">
        <v>1437033360</v>
      </c>
      <c r="K3414">
        <v>1434445937</v>
      </c>
      <c r="L3414" t="b">
        <v>0</v>
      </c>
      <c r="M3414">
        <v>12</v>
      </c>
      <c r="N3414" t="b">
        <v>0</v>
      </c>
      <c r="O3414" t="s">
        <v>8303</v>
      </c>
      <c r="P3414" s="9">
        <f>IFERROR(F3414/M3414,"NULL")</f>
        <v>25</v>
      </c>
      <c r="Q3414" t="str">
        <f>LEFT(O3414,SEARCH("/",O3414,1)-1)</f>
        <v>theater</v>
      </c>
      <c r="R3414" t="str">
        <f>RIGHT(O3414,LEN(O3414)-SEARCH("/",O3414,1))</f>
        <v>spaces</v>
      </c>
      <c r="S3414" s="17">
        <f>(((K3414/60)/60)/24)+DATE(1970,1,1)</f>
        <v>42171.383530092593</v>
      </c>
      <c r="T3414" s="15">
        <f>(((J3414/60)/60)/24)+DATE(1970,1,1)</f>
        <v>42201.330555555556</v>
      </c>
      <c r="U3414" t="b">
        <f>AND(L3414,N3414)</f>
        <v>0</v>
      </c>
    </row>
    <row r="3415" spans="1:21" ht="20" customHeight="1" x14ac:dyDescent="0.35">
      <c r="A3415" s="13">
        <f>F3415/E3415</f>
        <v>0.391125</v>
      </c>
      <c r="B3415">
        <v>3102</v>
      </c>
      <c r="C3415" s="3" t="s">
        <v>3102</v>
      </c>
      <c r="D3415" s="3" t="s">
        <v>7212</v>
      </c>
      <c r="E3415" s="5">
        <v>16000</v>
      </c>
      <c r="F3415" s="5">
        <v>6258</v>
      </c>
      <c r="G3415" t="s">
        <v>8221</v>
      </c>
      <c r="H3415" t="s">
        <v>8225</v>
      </c>
      <c r="I3415" t="s">
        <v>8247</v>
      </c>
      <c r="J3415">
        <v>1471939818</v>
      </c>
      <c r="K3415">
        <v>1467619818</v>
      </c>
      <c r="L3415" t="b">
        <v>0</v>
      </c>
      <c r="M3415">
        <v>90</v>
      </c>
      <c r="N3415" t="b">
        <v>0</v>
      </c>
      <c r="O3415" t="s">
        <v>8303</v>
      </c>
      <c r="P3415" s="9">
        <f>IFERROR(F3415/M3415,"NULL")</f>
        <v>69.533333333333331</v>
      </c>
      <c r="Q3415" t="str">
        <f>LEFT(O3415,SEARCH("/",O3415,1)-1)</f>
        <v>theater</v>
      </c>
      <c r="R3415" t="str">
        <f>RIGHT(O3415,LEN(O3415)-SEARCH("/",O3415,1))</f>
        <v>spaces</v>
      </c>
      <c r="S3415" s="17">
        <f>(((K3415/60)/60)/24)+DATE(1970,1,1)</f>
        <v>42555.340486111112</v>
      </c>
      <c r="T3415" s="15">
        <f>(((J3415/60)/60)/24)+DATE(1970,1,1)</f>
        <v>42605.340486111112</v>
      </c>
      <c r="U3415" t="b">
        <f>AND(L3415,N3415)</f>
        <v>0</v>
      </c>
    </row>
    <row r="3416" spans="1:21" ht="20" customHeight="1" x14ac:dyDescent="0.35">
      <c r="A3416" s="13">
        <f>F3416/E3416</f>
        <v>2.6829268292682929E-3</v>
      </c>
      <c r="B3416">
        <v>3103</v>
      </c>
      <c r="C3416" s="3" t="s">
        <v>3103</v>
      </c>
      <c r="D3416" s="3" t="s">
        <v>7213</v>
      </c>
      <c r="E3416" s="5">
        <v>4100</v>
      </c>
      <c r="F3416" s="5">
        <v>11</v>
      </c>
      <c r="G3416" t="s">
        <v>8221</v>
      </c>
      <c r="H3416" t="s">
        <v>8224</v>
      </c>
      <c r="I3416" t="s">
        <v>8246</v>
      </c>
      <c r="J3416">
        <v>1434080706</v>
      </c>
      <c r="K3416">
        <v>1428896706</v>
      </c>
      <c r="L3416" t="b">
        <v>0</v>
      </c>
      <c r="M3416">
        <v>2</v>
      </c>
      <c r="N3416" t="b">
        <v>0</v>
      </c>
      <c r="O3416" t="s">
        <v>8303</v>
      </c>
      <c r="P3416" s="9">
        <f>IFERROR(F3416/M3416,"NULL")</f>
        <v>5.5</v>
      </c>
      <c r="Q3416" t="str">
        <f>LEFT(O3416,SEARCH("/",O3416,1)-1)</f>
        <v>theater</v>
      </c>
      <c r="R3416" t="str">
        <f>RIGHT(O3416,LEN(O3416)-SEARCH("/",O3416,1))</f>
        <v>spaces</v>
      </c>
      <c r="S3416" s="17">
        <f>(((K3416/60)/60)/24)+DATE(1970,1,1)</f>
        <v>42107.156319444446</v>
      </c>
      <c r="T3416" s="15">
        <f>(((J3416/60)/60)/24)+DATE(1970,1,1)</f>
        <v>42167.156319444446</v>
      </c>
      <c r="U3416" t="b">
        <f>AND(L3416,N3416)</f>
        <v>0</v>
      </c>
    </row>
    <row r="3417" spans="1:21" ht="20" customHeight="1" x14ac:dyDescent="0.35">
      <c r="A3417" s="13">
        <f>F3417/E3417</f>
        <v>0.29625000000000001</v>
      </c>
      <c r="B3417">
        <v>3104</v>
      </c>
      <c r="C3417" s="3" t="s">
        <v>3104</v>
      </c>
      <c r="D3417" s="3" t="s">
        <v>7214</v>
      </c>
      <c r="E3417" s="5">
        <v>4000</v>
      </c>
      <c r="F3417" s="5">
        <v>1185</v>
      </c>
      <c r="G3417" t="s">
        <v>8221</v>
      </c>
      <c r="H3417" t="s">
        <v>8226</v>
      </c>
      <c r="I3417" t="s">
        <v>8248</v>
      </c>
      <c r="J3417">
        <v>1422928800</v>
      </c>
      <c r="K3417">
        <v>1420235311</v>
      </c>
      <c r="L3417" t="b">
        <v>0</v>
      </c>
      <c r="M3417">
        <v>5</v>
      </c>
      <c r="N3417" t="b">
        <v>0</v>
      </c>
      <c r="O3417" t="s">
        <v>8303</v>
      </c>
      <c r="P3417" s="9">
        <f>IFERROR(F3417/M3417,"NULL")</f>
        <v>237</v>
      </c>
      <c r="Q3417" t="str">
        <f>LEFT(O3417,SEARCH("/",O3417,1)-1)</f>
        <v>theater</v>
      </c>
      <c r="R3417" t="str">
        <f>RIGHT(O3417,LEN(O3417)-SEARCH("/",O3417,1))</f>
        <v>spaces</v>
      </c>
      <c r="S3417" s="17">
        <f>(((K3417/60)/60)/24)+DATE(1970,1,1)</f>
        <v>42006.908692129626</v>
      </c>
      <c r="T3417" s="15">
        <f>(((J3417/60)/60)/24)+DATE(1970,1,1)</f>
        <v>42038.083333333328</v>
      </c>
      <c r="U3417" t="b">
        <f>AND(L3417,N3417)</f>
        <v>0</v>
      </c>
    </row>
    <row r="3418" spans="1:21" ht="20" customHeight="1" x14ac:dyDescent="0.35">
      <c r="A3418" s="13">
        <f>F3418/E3418</f>
        <v>0.4236099230111206</v>
      </c>
      <c r="B3418">
        <v>3105</v>
      </c>
      <c r="C3418" s="3" t="s">
        <v>3105</v>
      </c>
      <c r="D3418" s="3" t="s">
        <v>7215</v>
      </c>
      <c r="E3418" s="5">
        <v>5845</v>
      </c>
      <c r="F3418" s="5">
        <v>2476</v>
      </c>
      <c r="G3418" t="s">
        <v>8221</v>
      </c>
      <c r="H3418" t="s">
        <v>8224</v>
      </c>
      <c r="I3418" t="s">
        <v>8246</v>
      </c>
      <c r="J3418">
        <v>1413694800</v>
      </c>
      <c r="K3418">
        <v>1408986916</v>
      </c>
      <c r="L3418" t="b">
        <v>0</v>
      </c>
      <c r="M3418">
        <v>31</v>
      </c>
      <c r="N3418" t="b">
        <v>0</v>
      </c>
      <c r="O3418" t="s">
        <v>8303</v>
      </c>
      <c r="P3418" s="9">
        <f>IFERROR(F3418/M3418,"NULL")</f>
        <v>79.870967741935488</v>
      </c>
      <c r="Q3418" t="str">
        <f>LEFT(O3418,SEARCH("/",O3418,1)-1)</f>
        <v>theater</v>
      </c>
      <c r="R3418" t="str">
        <f>RIGHT(O3418,LEN(O3418)-SEARCH("/",O3418,1))</f>
        <v>spaces</v>
      </c>
      <c r="S3418" s="17">
        <f>(((K3418/60)/60)/24)+DATE(1970,1,1)</f>
        <v>41876.718935185185</v>
      </c>
      <c r="T3418" s="15">
        <f>(((J3418/60)/60)/24)+DATE(1970,1,1)</f>
        <v>41931.208333333336</v>
      </c>
      <c r="U3418" t="b">
        <f>AND(L3418,N3418)</f>
        <v>0</v>
      </c>
    </row>
    <row r="3419" spans="1:21" ht="20" customHeight="1" x14ac:dyDescent="0.35">
      <c r="A3419" s="13">
        <f>F3419/E3419</f>
        <v>4.1000000000000002E-2</v>
      </c>
      <c r="B3419">
        <v>3106</v>
      </c>
      <c r="C3419" s="3" t="s">
        <v>3106</v>
      </c>
      <c r="D3419" s="3" t="s">
        <v>7216</v>
      </c>
      <c r="E3419" s="5">
        <v>1000</v>
      </c>
      <c r="F3419" s="5">
        <v>41</v>
      </c>
      <c r="G3419" t="s">
        <v>8221</v>
      </c>
      <c r="H3419" t="s">
        <v>8225</v>
      </c>
      <c r="I3419" t="s">
        <v>8247</v>
      </c>
      <c r="J3419">
        <v>1442440800</v>
      </c>
      <c r="K3419">
        <v>1440497876</v>
      </c>
      <c r="L3419" t="b">
        <v>0</v>
      </c>
      <c r="M3419">
        <v>4</v>
      </c>
      <c r="N3419" t="b">
        <v>0</v>
      </c>
      <c r="O3419" t="s">
        <v>8303</v>
      </c>
      <c r="P3419" s="9">
        <f>IFERROR(F3419/M3419,"NULL")</f>
        <v>10.25</v>
      </c>
      <c r="Q3419" t="str">
        <f>LEFT(O3419,SEARCH("/",O3419,1)-1)</f>
        <v>theater</v>
      </c>
      <c r="R3419" t="str">
        <f>RIGHT(O3419,LEN(O3419)-SEARCH("/",O3419,1))</f>
        <v>spaces</v>
      </c>
      <c r="S3419" s="17">
        <f>(((K3419/60)/60)/24)+DATE(1970,1,1)</f>
        <v>42241.429120370376</v>
      </c>
      <c r="T3419" s="15">
        <f>(((J3419/60)/60)/24)+DATE(1970,1,1)</f>
        <v>42263.916666666672</v>
      </c>
      <c r="U3419" t="b">
        <f>AND(L3419,N3419)</f>
        <v>0</v>
      </c>
    </row>
    <row r="3420" spans="1:21" ht="20" customHeight="1" x14ac:dyDescent="0.35">
      <c r="A3420" s="13">
        <f>F3420/E3420</f>
        <v>0.197625</v>
      </c>
      <c r="B3420">
        <v>3107</v>
      </c>
      <c r="C3420" s="3" t="s">
        <v>3107</v>
      </c>
      <c r="D3420" s="3" t="s">
        <v>7217</v>
      </c>
      <c r="E3420" s="5">
        <v>40000</v>
      </c>
      <c r="F3420" s="5">
        <v>7905</v>
      </c>
      <c r="G3420" t="s">
        <v>8221</v>
      </c>
      <c r="H3420" t="s">
        <v>8224</v>
      </c>
      <c r="I3420" t="s">
        <v>8246</v>
      </c>
      <c r="J3420">
        <v>1431372751</v>
      </c>
      <c r="K3420">
        <v>1430767951</v>
      </c>
      <c r="L3420" t="b">
        <v>0</v>
      </c>
      <c r="M3420">
        <v>29</v>
      </c>
      <c r="N3420" t="b">
        <v>0</v>
      </c>
      <c r="O3420" t="s">
        <v>8303</v>
      </c>
      <c r="P3420" s="9">
        <f>IFERROR(F3420/M3420,"NULL")</f>
        <v>272.58620689655174</v>
      </c>
      <c r="Q3420" t="str">
        <f>LEFT(O3420,SEARCH("/",O3420,1)-1)</f>
        <v>theater</v>
      </c>
      <c r="R3420" t="str">
        <f>RIGHT(O3420,LEN(O3420)-SEARCH("/",O3420,1))</f>
        <v>spaces</v>
      </c>
      <c r="S3420" s="17">
        <f>(((K3420/60)/60)/24)+DATE(1970,1,1)</f>
        <v>42128.814247685179</v>
      </c>
      <c r="T3420" s="15">
        <f>(((J3420/60)/60)/24)+DATE(1970,1,1)</f>
        <v>42135.814247685179</v>
      </c>
      <c r="U3420" t="b">
        <f>AND(L3420,N3420)</f>
        <v>0</v>
      </c>
    </row>
    <row r="3421" spans="1:21" ht="20" customHeight="1" x14ac:dyDescent="0.35">
      <c r="A3421" s="13">
        <f>F3421/E3421</f>
        <v>5.1999999999999995E-4</v>
      </c>
      <c r="B3421">
        <v>3108</v>
      </c>
      <c r="C3421" s="3" t="s">
        <v>3108</v>
      </c>
      <c r="D3421" s="3" t="s">
        <v>7218</v>
      </c>
      <c r="E3421" s="5">
        <v>50000</v>
      </c>
      <c r="F3421" s="5">
        <v>26</v>
      </c>
      <c r="G3421" t="s">
        <v>8221</v>
      </c>
      <c r="H3421" t="s">
        <v>8224</v>
      </c>
      <c r="I3421" t="s">
        <v>8246</v>
      </c>
      <c r="J3421">
        <v>1430234394</v>
      </c>
      <c r="K3421">
        <v>1425053994</v>
      </c>
      <c r="L3421" t="b">
        <v>0</v>
      </c>
      <c r="M3421">
        <v>2</v>
      </c>
      <c r="N3421" t="b">
        <v>0</v>
      </c>
      <c r="O3421" t="s">
        <v>8303</v>
      </c>
      <c r="P3421" s="9">
        <f>IFERROR(F3421/M3421,"NULL")</f>
        <v>13</v>
      </c>
      <c r="Q3421" t="str">
        <f>LEFT(O3421,SEARCH("/",O3421,1)-1)</f>
        <v>theater</v>
      </c>
      <c r="R3421" t="str">
        <f>RIGHT(O3421,LEN(O3421)-SEARCH("/",O3421,1))</f>
        <v>spaces</v>
      </c>
      <c r="S3421" s="17">
        <f>(((K3421/60)/60)/24)+DATE(1970,1,1)</f>
        <v>42062.680486111116</v>
      </c>
      <c r="T3421" s="15">
        <f>(((J3421/60)/60)/24)+DATE(1970,1,1)</f>
        <v>42122.638819444444</v>
      </c>
      <c r="U3421" t="b">
        <f>AND(L3421,N3421)</f>
        <v>0</v>
      </c>
    </row>
    <row r="3422" spans="1:21" ht="20" customHeight="1" x14ac:dyDescent="0.35">
      <c r="A3422" s="13">
        <f>F3422/E3422</f>
        <v>0.25030188679245285</v>
      </c>
      <c r="B3422">
        <v>3109</v>
      </c>
      <c r="C3422" s="3" t="s">
        <v>3109</v>
      </c>
      <c r="D3422" s="3" t="s">
        <v>7219</v>
      </c>
      <c r="E3422" s="5">
        <v>26500</v>
      </c>
      <c r="F3422" s="5">
        <v>6633</v>
      </c>
      <c r="G3422" t="s">
        <v>8221</v>
      </c>
      <c r="H3422" t="s">
        <v>8224</v>
      </c>
      <c r="I3422" t="s">
        <v>8246</v>
      </c>
      <c r="J3422">
        <v>1409194810</v>
      </c>
      <c r="K3422">
        <v>1406170810</v>
      </c>
      <c r="L3422" t="b">
        <v>0</v>
      </c>
      <c r="M3422">
        <v>114</v>
      </c>
      <c r="N3422" t="b">
        <v>0</v>
      </c>
      <c r="O3422" t="s">
        <v>8303</v>
      </c>
      <c r="P3422" s="9">
        <f>IFERROR(F3422/M3422,"NULL")</f>
        <v>58.184210526315788</v>
      </c>
      <c r="Q3422" t="str">
        <f>LEFT(O3422,SEARCH("/",O3422,1)-1)</f>
        <v>theater</v>
      </c>
      <c r="R3422" t="str">
        <f>RIGHT(O3422,LEN(O3422)-SEARCH("/",O3422,1))</f>
        <v>spaces</v>
      </c>
      <c r="S3422" s="17">
        <f>(((K3422/60)/60)/24)+DATE(1970,1,1)</f>
        <v>41844.125115740739</v>
      </c>
      <c r="T3422" s="15">
        <f>(((J3422/60)/60)/24)+DATE(1970,1,1)</f>
        <v>41879.125115740739</v>
      </c>
      <c r="U3422" t="b">
        <f>AND(L3422,N3422)</f>
        <v>0</v>
      </c>
    </row>
    <row r="3423" spans="1:21" ht="20" customHeight="1" x14ac:dyDescent="0.35">
      <c r="A3423" s="13">
        <f>F3423/E3423</f>
        <v>4.0000000000000002E-4</v>
      </c>
      <c r="B3423">
        <v>3110</v>
      </c>
      <c r="C3423" s="3" t="s">
        <v>3110</v>
      </c>
      <c r="D3423" s="3" t="s">
        <v>7220</v>
      </c>
      <c r="E3423" s="5">
        <v>25000</v>
      </c>
      <c r="F3423" s="5">
        <v>10</v>
      </c>
      <c r="G3423" t="s">
        <v>8221</v>
      </c>
      <c r="H3423" t="s">
        <v>8224</v>
      </c>
      <c r="I3423" t="s">
        <v>8246</v>
      </c>
      <c r="J3423">
        <v>1487465119</v>
      </c>
      <c r="K3423">
        <v>1484009119</v>
      </c>
      <c r="L3423" t="b">
        <v>0</v>
      </c>
      <c r="M3423">
        <v>1</v>
      </c>
      <c r="N3423" t="b">
        <v>0</v>
      </c>
      <c r="O3423" t="s">
        <v>8303</v>
      </c>
      <c r="P3423" s="9">
        <f>IFERROR(F3423/M3423,"NULL")</f>
        <v>10</v>
      </c>
      <c r="Q3423" t="str">
        <f>LEFT(O3423,SEARCH("/",O3423,1)-1)</f>
        <v>theater</v>
      </c>
      <c r="R3423" t="str">
        <f>RIGHT(O3423,LEN(O3423)-SEARCH("/",O3423,1))</f>
        <v>spaces</v>
      </c>
      <c r="S3423" s="17">
        <f>(((K3423/60)/60)/24)+DATE(1970,1,1)</f>
        <v>42745.031469907408</v>
      </c>
      <c r="T3423" s="15">
        <f>(((J3423/60)/60)/24)+DATE(1970,1,1)</f>
        <v>42785.031469907408</v>
      </c>
      <c r="U3423" t="b">
        <f>AND(L3423,N3423)</f>
        <v>0</v>
      </c>
    </row>
    <row r="3424" spans="1:21" ht="20" customHeight="1" x14ac:dyDescent="0.35">
      <c r="A3424" s="13">
        <f>F3424/E3424</f>
        <v>0.26640000000000003</v>
      </c>
      <c r="B3424">
        <v>3111</v>
      </c>
      <c r="C3424" s="3" t="s">
        <v>3111</v>
      </c>
      <c r="D3424" s="3" t="s">
        <v>7221</v>
      </c>
      <c r="E3424" s="5">
        <v>20000</v>
      </c>
      <c r="F3424" s="5">
        <v>5328</v>
      </c>
      <c r="G3424" t="s">
        <v>8221</v>
      </c>
      <c r="H3424" t="s">
        <v>8224</v>
      </c>
      <c r="I3424" t="s">
        <v>8246</v>
      </c>
      <c r="J3424">
        <v>1412432220</v>
      </c>
      <c r="K3424">
        <v>1409753820</v>
      </c>
      <c r="L3424" t="b">
        <v>0</v>
      </c>
      <c r="M3424">
        <v>76</v>
      </c>
      <c r="N3424" t="b">
        <v>0</v>
      </c>
      <c r="O3424" t="s">
        <v>8303</v>
      </c>
      <c r="P3424" s="9">
        <f>IFERROR(F3424/M3424,"NULL")</f>
        <v>70.10526315789474</v>
      </c>
      <c r="Q3424" t="str">
        <f>LEFT(O3424,SEARCH("/",O3424,1)-1)</f>
        <v>theater</v>
      </c>
      <c r="R3424" t="str">
        <f>RIGHT(O3424,LEN(O3424)-SEARCH("/",O3424,1))</f>
        <v>spaces</v>
      </c>
      <c r="S3424" s="17">
        <f>(((K3424/60)/60)/24)+DATE(1970,1,1)</f>
        <v>41885.595138888886</v>
      </c>
      <c r="T3424" s="15">
        <f>(((J3424/60)/60)/24)+DATE(1970,1,1)</f>
        <v>41916.595138888886</v>
      </c>
      <c r="U3424" t="b">
        <f>AND(L3424,N3424)</f>
        <v>0</v>
      </c>
    </row>
    <row r="3425" spans="1:21" ht="20" customHeight="1" x14ac:dyDescent="0.35">
      <c r="A3425" s="13">
        <f>F3425/E3425</f>
        <v>4.7363636363636365E-2</v>
      </c>
      <c r="B3425">
        <v>3112</v>
      </c>
      <c r="C3425" s="3" t="s">
        <v>3112</v>
      </c>
      <c r="D3425" s="3" t="s">
        <v>7222</v>
      </c>
      <c r="E3425" s="5">
        <v>11000</v>
      </c>
      <c r="F3425" s="5">
        <v>521</v>
      </c>
      <c r="G3425" t="s">
        <v>8221</v>
      </c>
      <c r="H3425" t="s">
        <v>8224</v>
      </c>
      <c r="I3425" t="s">
        <v>8246</v>
      </c>
      <c r="J3425">
        <v>1477968934</v>
      </c>
      <c r="K3425">
        <v>1472784934</v>
      </c>
      <c r="L3425" t="b">
        <v>0</v>
      </c>
      <c r="M3425">
        <v>9</v>
      </c>
      <c r="N3425" t="b">
        <v>0</v>
      </c>
      <c r="O3425" t="s">
        <v>8303</v>
      </c>
      <c r="P3425" s="9">
        <f>IFERROR(F3425/M3425,"NULL")</f>
        <v>57.888888888888886</v>
      </c>
      <c r="Q3425" t="str">
        <f>LEFT(O3425,SEARCH("/",O3425,1)-1)</f>
        <v>theater</v>
      </c>
      <c r="R3425" t="str">
        <f>RIGHT(O3425,LEN(O3425)-SEARCH("/",O3425,1))</f>
        <v>spaces</v>
      </c>
      <c r="S3425" s="17">
        <f>(((K3425/60)/60)/24)+DATE(1970,1,1)</f>
        <v>42615.121921296297</v>
      </c>
      <c r="T3425" s="15">
        <f>(((J3425/60)/60)/24)+DATE(1970,1,1)</f>
        <v>42675.121921296297</v>
      </c>
      <c r="U3425" t="b">
        <f>AND(L3425,N3425)</f>
        <v>0</v>
      </c>
    </row>
    <row r="3426" spans="1:21" ht="20" customHeight="1" x14ac:dyDescent="0.35">
      <c r="A3426" s="13">
        <f>F3426/E3426</f>
        <v>4.2435339894712751E-2</v>
      </c>
      <c r="B3426">
        <v>3113</v>
      </c>
      <c r="C3426" s="3" t="s">
        <v>3113</v>
      </c>
      <c r="D3426" s="3" t="s">
        <v>7223</v>
      </c>
      <c r="E3426" s="5">
        <v>109225</v>
      </c>
      <c r="F3426" s="5">
        <v>4635</v>
      </c>
      <c r="G3426" t="s">
        <v>8221</v>
      </c>
      <c r="H3426" t="s">
        <v>8224</v>
      </c>
      <c r="I3426" t="s">
        <v>8246</v>
      </c>
      <c r="J3426">
        <v>1429291982</v>
      </c>
      <c r="K3426">
        <v>1426699982</v>
      </c>
      <c r="L3426" t="b">
        <v>0</v>
      </c>
      <c r="M3426">
        <v>37</v>
      </c>
      <c r="N3426" t="b">
        <v>0</v>
      </c>
      <c r="O3426" t="s">
        <v>8303</v>
      </c>
      <c r="P3426" s="9">
        <f>IFERROR(F3426/M3426,"NULL")</f>
        <v>125.27027027027027</v>
      </c>
      <c r="Q3426" t="str">
        <f>LEFT(O3426,SEARCH("/",O3426,1)-1)</f>
        <v>theater</v>
      </c>
      <c r="R3426" t="str">
        <f>RIGHT(O3426,LEN(O3426)-SEARCH("/",O3426,1))</f>
        <v>spaces</v>
      </c>
      <c r="S3426" s="17">
        <f>(((K3426/60)/60)/24)+DATE(1970,1,1)</f>
        <v>42081.731273148151</v>
      </c>
      <c r="T3426" s="15">
        <f>(((J3426/60)/60)/24)+DATE(1970,1,1)</f>
        <v>42111.731273148151</v>
      </c>
      <c r="U3426" t="b">
        <f>AND(L3426,N3426)</f>
        <v>0</v>
      </c>
    </row>
    <row r="3427" spans="1:21" ht="20" customHeight="1" x14ac:dyDescent="0.35">
      <c r="A3427" s="13">
        <f>F3427/E3427</f>
        <v>0</v>
      </c>
      <c r="B3427">
        <v>3114</v>
      </c>
      <c r="C3427" s="3" t="s">
        <v>3114</v>
      </c>
      <c r="D3427" s="3" t="s">
        <v>7224</v>
      </c>
      <c r="E3427" s="5">
        <v>75000</v>
      </c>
      <c r="F3427" s="5">
        <v>0</v>
      </c>
      <c r="G3427" t="s">
        <v>8221</v>
      </c>
      <c r="H3427" t="s">
        <v>8224</v>
      </c>
      <c r="I3427" t="s">
        <v>8246</v>
      </c>
      <c r="J3427">
        <v>1411312250</v>
      </c>
      <c r="K3427">
        <v>1406128250</v>
      </c>
      <c r="L3427" t="b">
        <v>0</v>
      </c>
      <c r="M3427">
        <v>0</v>
      </c>
      <c r="N3427" t="b">
        <v>0</v>
      </c>
      <c r="O3427" t="s">
        <v>8303</v>
      </c>
      <c r="P3427" s="9" t="str">
        <f>IFERROR(F3427/M3427,"NULL")</f>
        <v>NULL</v>
      </c>
      <c r="Q3427" t="str">
        <f>LEFT(O3427,SEARCH("/",O3427,1)-1)</f>
        <v>theater</v>
      </c>
      <c r="R3427" t="str">
        <f>RIGHT(O3427,LEN(O3427)-SEARCH("/",O3427,1))</f>
        <v>spaces</v>
      </c>
      <c r="S3427" s="17">
        <f>(((K3427/60)/60)/24)+DATE(1970,1,1)</f>
        <v>41843.632523148146</v>
      </c>
      <c r="T3427" s="15">
        <f>(((J3427/60)/60)/24)+DATE(1970,1,1)</f>
        <v>41903.632523148146</v>
      </c>
      <c r="U3427" t="b">
        <f>AND(L3427,N3427)</f>
        <v>0</v>
      </c>
    </row>
    <row r="3428" spans="1:21" ht="20" customHeight="1" x14ac:dyDescent="0.35">
      <c r="A3428" s="13">
        <f>F3428/E3428</f>
        <v>0.03</v>
      </c>
      <c r="B3428">
        <v>3115</v>
      </c>
      <c r="C3428" s="3" t="s">
        <v>3115</v>
      </c>
      <c r="D3428" s="3" t="s">
        <v>7225</v>
      </c>
      <c r="E3428" s="5">
        <v>10000</v>
      </c>
      <c r="F3428" s="5">
        <v>300</v>
      </c>
      <c r="G3428" t="s">
        <v>8221</v>
      </c>
      <c r="H3428" t="s">
        <v>8235</v>
      </c>
      <c r="I3428" t="s">
        <v>8255</v>
      </c>
      <c r="J3428">
        <v>1465123427</v>
      </c>
      <c r="K3428">
        <v>1462531427</v>
      </c>
      <c r="L3428" t="b">
        <v>0</v>
      </c>
      <c r="M3428">
        <v>1</v>
      </c>
      <c r="N3428" t="b">
        <v>0</v>
      </c>
      <c r="O3428" t="s">
        <v>8303</v>
      </c>
      <c r="P3428" s="9">
        <f>IFERROR(F3428/M3428,"NULL")</f>
        <v>300</v>
      </c>
      <c r="Q3428" t="str">
        <f>LEFT(O3428,SEARCH("/",O3428,1)-1)</f>
        <v>theater</v>
      </c>
      <c r="R3428" t="str">
        <f>RIGHT(O3428,LEN(O3428)-SEARCH("/",O3428,1))</f>
        <v>spaces</v>
      </c>
      <c r="S3428" s="17">
        <f>(((K3428/60)/60)/24)+DATE(1970,1,1)</f>
        <v>42496.447071759263</v>
      </c>
      <c r="T3428" s="15">
        <f>(((J3428/60)/60)/24)+DATE(1970,1,1)</f>
        <v>42526.447071759263</v>
      </c>
      <c r="U3428" t="b">
        <f>AND(L3428,N3428)</f>
        <v>0</v>
      </c>
    </row>
    <row r="3429" spans="1:21" ht="20" customHeight="1" x14ac:dyDescent="0.35">
      <c r="A3429" s="13">
        <f>F3429/E3429</f>
        <v>0.57333333333333336</v>
      </c>
      <c r="B3429">
        <v>3116</v>
      </c>
      <c r="C3429" s="3" t="s">
        <v>3116</v>
      </c>
      <c r="D3429" s="3" t="s">
        <v>7226</v>
      </c>
      <c r="E3429" s="5">
        <v>750</v>
      </c>
      <c r="F3429" s="5">
        <v>430</v>
      </c>
      <c r="G3429" t="s">
        <v>8221</v>
      </c>
      <c r="H3429" t="s">
        <v>8224</v>
      </c>
      <c r="I3429" t="s">
        <v>8246</v>
      </c>
      <c r="J3429">
        <v>1427890925</v>
      </c>
      <c r="K3429">
        <v>1426681325</v>
      </c>
      <c r="L3429" t="b">
        <v>0</v>
      </c>
      <c r="M3429">
        <v>10</v>
      </c>
      <c r="N3429" t="b">
        <v>0</v>
      </c>
      <c r="O3429" t="s">
        <v>8303</v>
      </c>
      <c r="P3429" s="9">
        <f>IFERROR(F3429/M3429,"NULL")</f>
        <v>43</v>
      </c>
      <c r="Q3429" t="str">
        <f>LEFT(O3429,SEARCH("/",O3429,1)-1)</f>
        <v>theater</v>
      </c>
      <c r="R3429" t="str">
        <f>RIGHT(O3429,LEN(O3429)-SEARCH("/",O3429,1))</f>
        <v>spaces</v>
      </c>
      <c r="S3429" s="17">
        <f>(((K3429/60)/60)/24)+DATE(1970,1,1)</f>
        <v>42081.515335648146</v>
      </c>
      <c r="T3429" s="15">
        <f>(((J3429/60)/60)/24)+DATE(1970,1,1)</f>
        <v>42095.515335648146</v>
      </c>
      <c r="U3429" t="b">
        <f>AND(L3429,N3429)</f>
        <v>0</v>
      </c>
    </row>
    <row r="3430" spans="1:21" ht="20" customHeight="1" x14ac:dyDescent="0.35">
      <c r="A3430" s="13">
        <f>F3430/E3430</f>
        <v>1E-3</v>
      </c>
      <c r="B3430">
        <v>3117</v>
      </c>
      <c r="C3430" s="3" t="s">
        <v>3117</v>
      </c>
      <c r="D3430" s="3" t="s">
        <v>7227</v>
      </c>
      <c r="E3430" s="5">
        <v>1000</v>
      </c>
      <c r="F3430" s="5">
        <v>1</v>
      </c>
      <c r="G3430" t="s">
        <v>8221</v>
      </c>
      <c r="H3430" t="s">
        <v>8225</v>
      </c>
      <c r="I3430" t="s">
        <v>8247</v>
      </c>
      <c r="J3430">
        <v>1464354720</v>
      </c>
      <c r="K3430">
        <v>1463648360</v>
      </c>
      <c r="L3430" t="b">
        <v>0</v>
      </c>
      <c r="M3430">
        <v>1</v>
      </c>
      <c r="N3430" t="b">
        <v>0</v>
      </c>
      <c r="O3430" t="s">
        <v>8303</v>
      </c>
      <c r="P3430" s="9">
        <f>IFERROR(F3430/M3430,"NULL")</f>
        <v>1</v>
      </c>
      <c r="Q3430" t="str">
        <f>LEFT(O3430,SEARCH("/",O3430,1)-1)</f>
        <v>theater</v>
      </c>
      <c r="R3430" t="str">
        <f>RIGHT(O3430,LEN(O3430)-SEARCH("/",O3430,1))</f>
        <v>spaces</v>
      </c>
      <c r="S3430" s="17">
        <f>(((K3430/60)/60)/24)+DATE(1970,1,1)</f>
        <v>42509.374537037031</v>
      </c>
      <c r="T3430" s="15">
        <f>(((J3430/60)/60)/24)+DATE(1970,1,1)</f>
        <v>42517.55</v>
      </c>
      <c r="U3430" t="b">
        <f>AND(L3430,N3430)</f>
        <v>0</v>
      </c>
    </row>
    <row r="3431" spans="1:21" ht="20" customHeight="1" x14ac:dyDescent="0.35">
      <c r="A3431" s="13">
        <f>F3431/E3431</f>
        <v>3.0999999999999999E-3</v>
      </c>
      <c r="B3431">
        <v>3118</v>
      </c>
      <c r="C3431" s="3" t="s">
        <v>3118</v>
      </c>
      <c r="D3431" s="3" t="s">
        <v>7228</v>
      </c>
      <c r="E3431" s="5">
        <v>500000</v>
      </c>
      <c r="F3431" s="5">
        <v>1550</v>
      </c>
      <c r="G3431" t="s">
        <v>8221</v>
      </c>
      <c r="H3431" t="s">
        <v>8235</v>
      </c>
      <c r="I3431" t="s">
        <v>8255</v>
      </c>
      <c r="J3431">
        <v>1467473723</v>
      </c>
      <c r="K3431">
        <v>1465832123</v>
      </c>
      <c r="L3431" t="b">
        <v>0</v>
      </c>
      <c r="M3431">
        <v>2</v>
      </c>
      <c r="N3431" t="b">
        <v>0</v>
      </c>
      <c r="O3431" t="s">
        <v>8303</v>
      </c>
      <c r="P3431" s="9">
        <f>IFERROR(F3431/M3431,"NULL")</f>
        <v>775</v>
      </c>
      <c r="Q3431" t="str">
        <f>LEFT(O3431,SEARCH("/",O3431,1)-1)</f>
        <v>theater</v>
      </c>
      <c r="R3431" t="str">
        <f>RIGHT(O3431,LEN(O3431)-SEARCH("/",O3431,1))</f>
        <v>spaces</v>
      </c>
      <c r="S3431" s="17">
        <f>(((K3431/60)/60)/24)+DATE(1970,1,1)</f>
        <v>42534.649571759262</v>
      </c>
      <c r="T3431" s="15">
        <f>(((J3431/60)/60)/24)+DATE(1970,1,1)</f>
        <v>42553.649571759262</v>
      </c>
      <c r="U3431" t="b">
        <f>AND(L3431,N3431)</f>
        <v>0</v>
      </c>
    </row>
    <row r="3432" spans="1:21" ht="20" customHeight="1" x14ac:dyDescent="0.35">
      <c r="A3432" s="13">
        <f>F3432/E3432</f>
        <v>5.0000000000000001E-4</v>
      </c>
      <c r="B3432">
        <v>3119</v>
      </c>
      <c r="C3432" s="3" t="s">
        <v>3119</v>
      </c>
      <c r="D3432" s="3" t="s">
        <v>7229</v>
      </c>
      <c r="E3432" s="5">
        <v>10000</v>
      </c>
      <c r="F3432" s="5">
        <v>5</v>
      </c>
      <c r="G3432" t="s">
        <v>8221</v>
      </c>
      <c r="H3432" t="s">
        <v>8224</v>
      </c>
      <c r="I3432" t="s">
        <v>8246</v>
      </c>
      <c r="J3432">
        <v>1427414732</v>
      </c>
      <c r="K3432">
        <v>1424826332</v>
      </c>
      <c r="L3432" t="b">
        <v>0</v>
      </c>
      <c r="M3432">
        <v>1</v>
      </c>
      <c r="N3432" t="b">
        <v>0</v>
      </c>
      <c r="O3432" t="s">
        <v>8303</v>
      </c>
      <c r="P3432" s="9">
        <f>IFERROR(F3432/M3432,"NULL")</f>
        <v>5</v>
      </c>
      <c r="Q3432" t="str">
        <f>LEFT(O3432,SEARCH("/",O3432,1)-1)</f>
        <v>theater</v>
      </c>
      <c r="R3432" t="str">
        <f>RIGHT(O3432,LEN(O3432)-SEARCH("/",O3432,1))</f>
        <v>spaces</v>
      </c>
      <c r="S3432" s="17">
        <f>(((K3432/60)/60)/24)+DATE(1970,1,1)</f>
        <v>42060.04550925926</v>
      </c>
      <c r="T3432" s="15">
        <f>(((J3432/60)/60)/24)+DATE(1970,1,1)</f>
        <v>42090.003842592589</v>
      </c>
      <c r="U3432" t="b">
        <f>AND(L3432,N3432)</f>
        <v>0</v>
      </c>
    </row>
    <row r="3433" spans="1:21" ht="20" customHeight="1" x14ac:dyDescent="0.35">
      <c r="A3433" s="13">
        <f>F3433/E3433</f>
        <v>9.8461538461538464E-5</v>
      </c>
      <c r="B3433">
        <v>3120</v>
      </c>
      <c r="C3433" s="3" t="s">
        <v>3120</v>
      </c>
      <c r="D3433" s="3" t="s">
        <v>7230</v>
      </c>
      <c r="E3433" s="5">
        <v>1300000</v>
      </c>
      <c r="F3433" s="5">
        <v>128</v>
      </c>
      <c r="G3433" t="s">
        <v>8221</v>
      </c>
      <c r="H3433" t="s">
        <v>8233</v>
      </c>
      <c r="I3433" t="s">
        <v>8249</v>
      </c>
      <c r="J3433">
        <v>1462484196</v>
      </c>
      <c r="K3433">
        <v>1457303796</v>
      </c>
      <c r="L3433" t="b">
        <v>0</v>
      </c>
      <c r="M3433">
        <v>10</v>
      </c>
      <c r="N3433" t="b">
        <v>0</v>
      </c>
      <c r="O3433" t="s">
        <v>8303</v>
      </c>
      <c r="P3433" s="9">
        <f>IFERROR(F3433/M3433,"NULL")</f>
        <v>12.8</v>
      </c>
      <c r="Q3433" t="str">
        <f>LEFT(O3433,SEARCH("/",O3433,1)-1)</f>
        <v>theater</v>
      </c>
      <c r="R3433" t="str">
        <f>RIGHT(O3433,LEN(O3433)-SEARCH("/",O3433,1))</f>
        <v>spaces</v>
      </c>
      <c r="S3433" s="17">
        <f>(((K3433/60)/60)/24)+DATE(1970,1,1)</f>
        <v>42435.942083333335</v>
      </c>
      <c r="T3433" s="15">
        <f>(((J3433/60)/60)/24)+DATE(1970,1,1)</f>
        <v>42495.900416666671</v>
      </c>
      <c r="U3433" t="b">
        <f>AND(L3433,N3433)</f>
        <v>0</v>
      </c>
    </row>
    <row r="3434" spans="1:21" ht="20" customHeight="1" x14ac:dyDescent="0.35">
      <c r="A3434" s="13">
        <f>F3434/E3434</f>
        <v>0.65</v>
      </c>
      <c r="B3434">
        <v>3188</v>
      </c>
      <c r="C3434" s="3" t="s">
        <v>3188</v>
      </c>
      <c r="D3434" s="3" t="s">
        <v>7298</v>
      </c>
      <c r="E3434" s="5">
        <v>200</v>
      </c>
      <c r="F3434" s="5">
        <v>130</v>
      </c>
      <c r="G3434" t="s">
        <v>8221</v>
      </c>
      <c r="H3434" t="s">
        <v>8225</v>
      </c>
      <c r="I3434" t="s">
        <v>8247</v>
      </c>
      <c r="J3434">
        <v>1433930302</v>
      </c>
      <c r="K3434">
        <v>1432115902</v>
      </c>
      <c r="L3434" t="b">
        <v>0</v>
      </c>
      <c r="M3434">
        <v>9</v>
      </c>
      <c r="N3434" t="b">
        <v>0</v>
      </c>
      <c r="O3434" t="s">
        <v>8305</v>
      </c>
      <c r="P3434" s="9">
        <f>IFERROR(F3434/M3434,"NULL")</f>
        <v>14.444444444444445</v>
      </c>
      <c r="Q3434" t="str">
        <f>LEFT(O3434,SEARCH("/",O3434,1)-1)</f>
        <v>theater</v>
      </c>
      <c r="R3434" t="str">
        <f>RIGHT(O3434,LEN(O3434)-SEARCH("/",O3434,1))</f>
        <v>musical</v>
      </c>
      <c r="S3434" s="17">
        <f>(((K3434/60)/60)/24)+DATE(1970,1,1)</f>
        <v>42144.415532407409</v>
      </c>
      <c r="T3434" s="15">
        <f>(((J3434/60)/60)/24)+DATE(1970,1,1)</f>
        <v>42165.415532407409</v>
      </c>
      <c r="U3434" t="b">
        <f>AND(L3434,N3434)</f>
        <v>0</v>
      </c>
    </row>
    <row r="3435" spans="1:21" ht="20" customHeight="1" x14ac:dyDescent="0.35">
      <c r="A3435" s="13">
        <f>F3435/E3435</f>
        <v>0.12327272727272727</v>
      </c>
      <c r="B3435">
        <v>3189</v>
      </c>
      <c r="C3435" s="3" t="s">
        <v>3189</v>
      </c>
      <c r="D3435" s="3" t="s">
        <v>7299</v>
      </c>
      <c r="E3435" s="5">
        <v>55000</v>
      </c>
      <c r="F3435" s="5">
        <v>6780</v>
      </c>
      <c r="G3435" t="s">
        <v>8221</v>
      </c>
      <c r="H3435" t="s">
        <v>8235</v>
      </c>
      <c r="I3435" t="s">
        <v>8255</v>
      </c>
      <c r="J3435">
        <v>1432455532</v>
      </c>
      <c r="K3435">
        <v>1429863532</v>
      </c>
      <c r="L3435" t="b">
        <v>0</v>
      </c>
      <c r="M3435">
        <v>19</v>
      </c>
      <c r="N3435" t="b">
        <v>0</v>
      </c>
      <c r="O3435" t="s">
        <v>8305</v>
      </c>
      <c r="P3435" s="9">
        <f>IFERROR(F3435/M3435,"NULL")</f>
        <v>356.84210526315792</v>
      </c>
      <c r="Q3435" t="str">
        <f>LEFT(O3435,SEARCH("/",O3435,1)-1)</f>
        <v>theater</v>
      </c>
      <c r="R3435" t="str">
        <f>RIGHT(O3435,LEN(O3435)-SEARCH("/",O3435,1))</f>
        <v>musical</v>
      </c>
      <c r="S3435" s="17">
        <f>(((K3435/60)/60)/24)+DATE(1970,1,1)</f>
        <v>42118.346435185187</v>
      </c>
      <c r="T3435" s="15">
        <f>(((J3435/60)/60)/24)+DATE(1970,1,1)</f>
        <v>42148.346435185187</v>
      </c>
      <c r="U3435" t="b">
        <f>AND(L3435,N3435)</f>
        <v>0</v>
      </c>
    </row>
    <row r="3436" spans="1:21" ht="20" customHeight="1" x14ac:dyDescent="0.35">
      <c r="A3436" s="13">
        <f>F3436/E3436</f>
        <v>0</v>
      </c>
      <c r="B3436">
        <v>3190</v>
      </c>
      <c r="C3436" s="3" t="s">
        <v>3190</v>
      </c>
      <c r="D3436" s="3" t="s">
        <v>7300</v>
      </c>
      <c r="E3436" s="5">
        <v>4000</v>
      </c>
      <c r="F3436" s="5">
        <v>0</v>
      </c>
      <c r="G3436" t="s">
        <v>8221</v>
      </c>
      <c r="H3436" t="s">
        <v>8229</v>
      </c>
      <c r="I3436" t="s">
        <v>8251</v>
      </c>
      <c r="J3436">
        <v>1481258275</v>
      </c>
      <c r="K3436">
        <v>1478662675</v>
      </c>
      <c r="L3436" t="b">
        <v>0</v>
      </c>
      <c r="M3436">
        <v>0</v>
      </c>
      <c r="N3436" t="b">
        <v>0</v>
      </c>
      <c r="O3436" t="s">
        <v>8305</v>
      </c>
      <c r="P3436" s="9" t="str">
        <f>IFERROR(F3436/M3436,"NULL")</f>
        <v>NULL</v>
      </c>
      <c r="Q3436" t="str">
        <f>LEFT(O3436,SEARCH("/",O3436,1)-1)</f>
        <v>theater</v>
      </c>
      <c r="R3436" t="str">
        <f>RIGHT(O3436,LEN(O3436)-SEARCH("/",O3436,1))</f>
        <v>musical</v>
      </c>
      <c r="S3436" s="17">
        <f>(((K3436/60)/60)/24)+DATE(1970,1,1)</f>
        <v>42683.151331018518</v>
      </c>
      <c r="T3436" s="15">
        <f>(((J3436/60)/60)/24)+DATE(1970,1,1)</f>
        <v>42713.192997685182</v>
      </c>
      <c r="U3436" t="b">
        <f>AND(L3436,N3436)</f>
        <v>0</v>
      </c>
    </row>
    <row r="3437" spans="1:21" ht="20" customHeight="1" x14ac:dyDescent="0.35">
      <c r="A3437" s="13">
        <f>F3437/E3437</f>
        <v>4.0266666666666666E-2</v>
      </c>
      <c r="B3437">
        <v>3191</v>
      </c>
      <c r="C3437" s="3" t="s">
        <v>3191</v>
      </c>
      <c r="D3437" s="3" t="s">
        <v>7301</v>
      </c>
      <c r="E3437" s="5">
        <v>3750</v>
      </c>
      <c r="F3437" s="5">
        <v>151</v>
      </c>
      <c r="G3437" t="s">
        <v>8221</v>
      </c>
      <c r="H3437" t="s">
        <v>8224</v>
      </c>
      <c r="I3437" t="s">
        <v>8246</v>
      </c>
      <c r="J3437">
        <v>1471370869</v>
      </c>
      <c r="K3437">
        <v>1466186869</v>
      </c>
      <c r="L3437" t="b">
        <v>0</v>
      </c>
      <c r="M3437">
        <v>4</v>
      </c>
      <c r="N3437" t="b">
        <v>0</v>
      </c>
      <c r="O3437" t="s">
        <v>8305</v>
      </c>
      <c r="P3437" s="9">
        <f>IFERROR(F3437/M3437,"NULL")</f>
        <v>37.75</v>
      </c>
      <c r="Q3437" t="str">
        <f>LEFT(O3437,SEARCH("/",O3437,1)-1)</f>
        <v>theater</v>
      </c>
      <c r="R3437" t="str">
        <f>RIGHT(O3437,LEN(O3437)-SEARCH("/",O3437,1))</f>
        <v>musical</v>
      </c>
      <c r="S3437" s="17">
        <f>(((K3437/60)/60)/24)+DATE(1970,1,1)</f>
        <v>42538.755428240736</v>
      </c>
      <c r="T3437" s="15">
        <f>(((J3437/60)/60)/24)+DATE(1970,1,1)</f>
        <v>42598.755428240736</v>
      </c>
      <c r="U3437" t="b">
        <f>AND(L3437,N3437)</f>
        <v>0</v>
      </c>
    </row>
    <row r="3438" spans="1:21" ht="20" customHeight="1" x14ac:dyDescent="0.35">
      <c r="A3438" s="13">
        <f>F3438/E3438</f>
        <v>1.0200000000000001E-2</v>
      </c>
      <c r="B3438">
        <v>3192</v>
      </c>
      <c r="C3438" s="3" t="s">
        <v>3192</v>
      </c>
      <c r="D3438" s="3" t="s">
        <v>7302</v>
      </c>
      <c r="E3438" s="5">
        <v>10000</v>
      </c>
      <c r="F3438" s="5">
        <v>102</v>
      </c>
      <c r="G3438" t="s">
        <v>8221</v>
      </c>
      <c r="H3438" t="s">
        <v>8225</v>
      </c>
      <c r="I3438" t="s">
        <v>8247</v>
      </c>
      <c r="J3438">
        <v>1425160800</v>
      </c>
      <c r="K3438">
        <v>1421274859</v>
      </c>
      <c r="L3438" t="b">
        <v>0</v>
      </c>
      <c r="M3438">
        <v>8</v>
      </c>
      <c r="N3438" t="b">
        <v>0</v>
      </c>
      <c r="O3438" t="s">
        <v>8305</v>
      </c>
      <c r="P3438" s="9">
        <f>IFERROR(F3438/M3438,"NULL")</f>
        <v>12.75</v>
      </c>
      <c r="Q3438" t="str">
        <f>LEFT(O3438,SEARCH("/",O3438,1)-1)</f>
        <v>theater</v>
      </c>
      <c r="R3438" t="str">
        <f>RIGHT(O3438,LEN(O3438)-SEARCH("/",O3438,1))</f>
        <v>musical</v>
      </c>
      <c r="S3438" s="17">
        <f>(((K3438/60)/60)/24)+DATE(1970,1,1)</f>
        <v>42018.94049768518</v>
      </c>
      <c r="T3438" s="15">
        <f>(((J3438/60)/60)/24)+DATE(1970,1,1)</f>
        <v>42063.916666666672</v>
      </c>
      <c r="U3438" t="b">
        <f>AND(L3438,N3438)</f>
        <v>0</v>
      </c>
    </row>
    <row r="3439" spans="1:21" ht="20" customHeight="1" x14ac:dyDescent="0.35">
      <c r="A3439" s="13">
        <f>F3439/E3439</f>
        <v>0.1174</v>
      </c>
      <c r="B3439">
        <v>3193</v>
      </c>
      <c r="C3439" s="3" t="s">
        <v>3193</v>
      </c>
      <c r="D3439" s="3" t="s">
        <v>7303</v>
      </c>
      <c r="E3439" s="5">
        <v>5000</v>
      </c>
      <c r="F3439" s="5">
        <v>587</v>
      </c>
      <c r="G3439" t="s">
        <v>8221</v>
      </c>
      <c r="H3439" t="s">
        <v>8225</v>
      </c>
      <c r="I3439" t="s">
        <v>8247</v>
      </c>
      <c r="J3439">
        <v>1424474056</v>
      </c>
      <c r="K3439">
        <v>1420586056</v>
      </c>
      <c r="L3439" t="b">
        <v>0</v>
      </c>
      <c r="M3439">
        <v>24</v>
      </c>
      <c r="N3439" t="b">
        <v>0</v>
      </c>
      <c r="O3439" t="s">
        <v>8305</v>
      </c>
      <c r="P3439" s="9">
        <f>IFERROR(F3439/M3439,"NULL")</f>
        <v>24.458333333333332</v>
      </c>
      <c r="Q3439" t="str">
        <f>LEFT(O3439,SEARCH("/",O3439,1)-1)</f>
        <v>theater</v>
      </c>
      <c r="R3439" t="str">
        <f>RIGHT(O3439,LEN(O3439)-SEARCH("/",O3439,1))</f>
        <v>musical</v>
      </c>
      <c r="S3439" s="17">
        <f>(((K3439/60)/60)/24)+DATE(1970,1,1)</f>
        <v>42010.968240740738</v>
      </c>
      <c r="T3439" s="15">
        <f>(((J3439/60)/60)/24)+DATE(1970,1,1)</f>
        <v>42055.968240740738</v>
      </c>
      <c r="U3439" t="b">
        <f>AND(L3439,N3439)</f>
        <v>0</v>
      </c>
    </row>
    <row r="3440" spans="1:21" ht="20" customHeight="1" x14ac:dyDescent="0.35">
      <c r="A3440" s="13">
        <f>F3440/E3440</f>
        <v>0</v>
      </c>
      <c r="B3440">
        <v>3194</v>
      </c>
      <c r="C3440" s="3" t="s">
        <v>3194</v>
      </c>
      <c r="D3440" s="3" t="s">
        <v>7304</v>
      </c>
      <c r="E3440" s="5">
        <v>11000</v>
      </c>
      <c r="F3440" s="5">
        <v>0</v>
      </c>
      <c r="G3440" t="s">
        <v>8221</v>
      </c>
      <c r="H3440" t="s">
        <v>8224</v>
      </c>
      <c r="I3440" t="s">
        <v>8246</v>
      </c>
      <c r="J3440">
        <v>1437960598</v>
      </c>
      <c r="K3440">
        <v>1435368598</v>
      </c>
      <c r="L3440" t="b">
        <v>0</v>
      </c>
      <c r="M3440">
        <v>0</v>
      </c>
      <c r="N3440" t="b">
        <v>0</v>
      </c>
      <c r="O3440" t="s">
        <v>8305</v>
      </c>
      <c r="P3440" s="9" t="str">
        <f>IFERROR(F3440/M3440,"NULL")</f>
        <v>NULL</v>
      </c>
      <c r="Q3440" t="str">
        <f>LEFT(O3440,SEARCH("/",O3440,1)-1)</f>
        <v>theater</v>
      </c>
      <c r="R3440" t="str">
        <f>RIGHT(O3440,LEN(O3440)-SEARCH("/",O3440,1))</f>
        <v>musical</v>
      </c>
      <c r="S3440" s="17">
        <f>(((K3440/60)/60)/24)+DATE(1970,1,1)</f>
        <v>42182.062476851846</v>
      </c>
      <c r="T3440" s="15">
        <f>(((J3440/60)/60)/24)+DATE(1970,1,1)</f>
        <v>42212.062476851846</v>
      </c>
      <c r="U3440" t="b">
        <f>AND(L3440,N3440)</f>
        <v>0</v>
      </c>
    </row>
    <row r="3441" spans="1:21" ht="20" customHeight="1" x14ac:dyDescent="0.35">
      <c r="A3441" s="13">
        <f>F3441/E3441</f>
        <v>0.59142857142857141</v>
      </c>
      <c r="B3441">
        <v>3195</v>
      </c>
      <c r="C3441" s="3" t="s">
        <v>3195</v>
      </c>
      <c r="D3441" s="3" t="s">
        <v>7305</v>
      </c>
      <c r="E3441" s="5">
        <v>3500</v>
      </c>
      <c r="F3441" s="5">
        <v>2070</v>
      </c>
      <c r="G3441" t="s">
        <v>8221</v>
      </c>
      <c r="H3441" t="s">
        <v>8224</v>
      </c>
      <c r="I3441" t="s">
        <v>8246</v>
      </c>
      <c r="J3441">
        <v>1423750542</v>
      </c>
      <c r="K3441">
        <v>1421158542</v>
      </c>
      <c r="L3441" t="b">
        <v>0</v>
      </c>
      <c r="M3441">
        <v>39</v>
      </c>
      <c r="N3441" t="b">
        <v>0</v>
      </c>
      <c r="O3441" t="s">
        <v>8305</v>
      </c>
      <c r="P3441" s="9">
        <f>IFERROR(F3441/M3441,"NULL")</f>
        <v>53.07692307692308</v>
      </c>
      <c r="Q3441" t="str">
        <f>LEFT(O3441,SEARCH("/",O3441,1)-1)</f>
        <v>theater</v>
      </c>
      <c r="R3441" t="str">
        <f>RIGHT(O3441,LEN(O3441)-SEARCH("/",O3441,1))</f>
        <v>musical</v>
      </c>
      <c r="S3441" s="17">
        <f>(((K3441/60)/60)/24)+DATE(1970,1,1)</f>
        <v>42017.594236111108</v>
      </c>
      <c r="T3441" s="15">
        <f>(((J3441/60)/60)/24)+DATE(1970,1,1)</f>
        <v>42047.594236111108</v>
      </c>
      <c r="U3441" t="b">
        <f>AND(L3441,N3441)</f>
        <v>0</v>
      </c>
    </row>
    <row r="3442" spans="1:21" ht="20" customHeight="1" x14ac:dyDescent="0.35">
      <c r="A3442" s="13">
        <f>F3442/E3442</f>
        <v>5.9999999999999995E-4</v>
      </c>
      <c r="B3442">
        <v>3196</v>
      </c>
      <c r="C3442" s="3" t="s">
        <v>3196</v>
      </c>
      <c r="D3442" s="3" t="s">
        <v>7306</v>
      </c>
      <c r="E3442" s="5">
        <v>3000000</v>
      </c>
      <c r="F3442" s="5">
        <v>1800</v>
      </c>
      <c r="G3442" t="s">
        <v>8221</v>
      </c>
      <c r="H3442" t="s">
        <v>8224</v>
      </c>
      <c r="I3442" t="s">
        <v>8246</v>
      </c>
      <c r="J3442">
        <v>1438437600</v>
      </c>
      <c r="K3442">
        <v>1433254875</v>
      </c>
      <c r="L3442" t="b">
        <v>0</v>
      </c>
      <c r="M3442">
        <v>6</v>
      </c>
      <c r="N3442" t="b">
        <v>0</v>
      </c>
      <c r="O3442" t="s">
        <v>8305</v>
      </c>
      <c r="P3442" s="9">
        <f>IFERROR(F3442/M3442,"NULL")</f>
        <v>300</v>
      </c>
      <c r="Q3442" t="str">
        <f>LEFT(O3442,SEARCH("/",O3442,1)-1)</f>
        <v>theater</v>
      </c>
      <c r="R3442" t="str">
        <f>RIGHT(O3442,LEN(O3442)-SEARCH("/",O3442,1))</f>
        <v>musical</v>
      </c>
      <c r="S3442" s="17">
        <f>(((K3442/60)/60)/24)+DATE(1970,1,1)</f>
        <v>42157.598090277781</v>
      </c>
      <c r="T3442" s="15">
        <f>(((J3442/60)/60)/24)+DATE(1970,1,1)</f>
        <v>42217.583333333328</v>
      </c>
      <c r="U3442" t="b">
        <f>AND(L3442,N3442)</f>
        <v>0</v>
      </c>
    </row>
    <row r="3443" spans="1:21" ht="20" customHeight="1" x14ac:dyDescent="0.35">
      <c r="A3443" s="13">
        <f>F3443/E3443</f>
        <v>0.1145</v>
      </c>
      <c r="B3443">
        <v>3197</v>
      </c>
      <c r="C3443" s="3" t="s">
        <v>3197</v>
      </c>
      <c r="D3443" s="3" t="s">
        <v>7307</v>
      </c>
      <c r="E3443" s="5">
        <v>10000</v>
      </c>
      <c r="F3443" s="5">
        <v>1145</v>
      </c>
      <c r="G3443" t="s">
        <v>8221</v>
      </c>
      <c r="H3443" t="s">
        <v>8234</v>
      </c>
      <c r="I3443" t="s">
        <v>8254</v>
      </c>
      <c r="J3443">
        <v>1423050618</v>
      </c>
      <c r="K3443">
        <v>1420458618</v>
      </c>
      <c r="L3443" t="b">
        <v>0</v>
      </c>
      <c r="M3443">
        <v>4</v>
      </c>
      <c r="N3443" t="b">
        <v>0</v>
      </c>
      <c r="O3443" t="s">
        <v>8305</v>
      </c>
      <c r="P3443" s="9">
        <f>IFERROR(F3443/M3443,"NULL")</f>
        <v>286.25</v>
      </c>
      <c r="Q3443" t="str">
        <f>LEFT(O3443,SEARCH("/",O3443,1)-1)</f>
        <v>theater</v>
      </c>
      <c r="R3443" t="str">
        <f>RIGHT(O3443,LEN(O3443)-SEARCH("/",O3443,1))</f>
        <v>musical</v>
      </c>
      <c r="S3443" s="17">
        <f>(((K3443/60)/60)/24)+DATE(1970,1,1)</f>
        <v>42009.493263888886</v>
      </c>
      <c r="T3443" s="15">
        <f>(((J3443/60)/60)/24)+DATE(1970,1,1)</f>
        <v>42039.493263888886</v>
      </c>
      <c r="U3443" t="b">
        <f>AND(L3443,N3443)</f>
        <v>0</v>
      </c>
    </row>
    <row r="3444" spans="1:21" ht="20" customHeight="1" x14ac:dyDescent="0.35">
      <c r="A3444" s="13">
        <f>F3444/E3444</f>
        <v>3.6666666666666666E-3</v>
      </c>
      <c r="B3444">
        <v>3198</v>
      </c>
      <c r="C3444" s="3" t="s">
        <v>3198</v>
      </c>
      <c r="D3444" s="3" t="s">
        <v>7308</v>
      </c>
      <c r="E3444" s="5">
        <v>30000</v>
      </c>
      <c r="F3444" s="5">
        <v>110</v>
      </c>
      <c r="G3444" t="s">
        <v>8221</v>
      </c>
      <c r="H3444" t="s">
        <v>8232</v>
      </c>
      <c r="I3444" t="s">
        <v>8253</v>
      </c>
      <c r="J3444">
        <v>1424081477</v>
      </c>
      <c r="K3444">
        <v>1420798277</v>
      </c>
      <c r="L3444" t="b">
        <v>0</v>
      </c>
      <c r="M3444">
        <v>3</v>
      </c>
      <c r="N3444" t="b">
        <v>0</v>
      </c>
      <c r="O3444" t="s">
        <v>8305</v>
      </c>
      <c r="P3444" s="9">
        <f>IFERROR(F3444/M3444,"NULL")</f>
        <v>36.666666666666664</v>
      </c>
      <c r="Q3444" t="str">
        <f>LEFT(O3444,SEARCH("/",O3444,1)-1)</f>
        <v>theater</v>
      </c>
      <c r="R3444" t="str">
        <f>RIGHT(O3444,LEN(O3444)-SEARCH("/",O3444,1))</f>
        <v>musical</v>
      </c>
      <c r="S3444" s="17">
        <f>(((K3444/60)/60)/24)+DATE(1970,1,1)</f>
        <v>42013.424502314811</v>
      </c>
      <c r="T3444" s="15">
        <f>(((J3444/60)/60)/24)+DATE(1970,1,1)</f>
        <v>42051.424502314811</v>
      </c>
      <c r="U3444" t="b">
        <f>AND(L3444,N3444)</f>
        <v>0</v>
      </c>
    </row>
    <row r="3445" spans="1:21" ht="20" customHeight="1" x14ac:dyDescent="0.35">
      <c r="A3445" s="13">
        <f>F3445/E3445</f>
        <v>0.52159999999999995</v>
      </c>
      <c r="B3445">
        <v>3199</v>
      </c>
      <c r="C3445" s="3" t="s">
        <v>3199</v>
      </c>
      <c r="D3445" s="3" t="s">
        <v>7309</v>
      </c>
      <c r="E3445" s="5">
        <v>5000</v>
      </c>
      <c r="F3445" s="5">
        <v>2608</v>
      </c>
      <c r="G3445" t="s">
        <v>8221</v>
      </c>
      <c r="H3445" t="s">
        <v>8224</v>
      </c>
      <c r="I3445" t="s">
        <v>8246</v>
      </c>
      <c r="J3445">
        <v>1410037200</v>
      </c>
      <c r="K3445">
        <v>1407435418</v>
      </c>
      <c r="L3445" t="b">
        <v>0</v>
      </c>
      <c r="M3445">
        <v>53</v>
      </c>
      <c r="N3445" t="b">
        <v>0</v>
      </c>
      <c r="O3445" t="s">
        <v>8305</v>
      </c>
      <c r="P3445" s="9">
        <f>IFERROR(F3445/M3445,"NULL")</f>
        <v>49.20754716981132</v>
      </c>
      <c r="Q3445" t="str">
        <f>LEFT(O3445,SEARCH("/",O3445,1)-1)</f>
        <v>theater</v>
      </c>
      <c r="R3445" t="str">
        <f>RIGHT(O3445,LEN(O3445)-SEARCH("/",O3445,1))</f>
        <v>musical</v>
      </c>
      <c r="S3445" s="17">
        <f>(((K3445/60)/60)/24)+DATE(1970,1,1)</f>
        <v>41858.761782407404</v>
      </c>
      <c r="T3445" s="15">
        <f>(((J3445/60)/60)/24)+DATE(1970,1,1)</f>
        <v>41888.875</v>
      </c>
      <c r="U3445" t="b">
        <f>AND(L3445,N3445)</f>
        <v>0</v>
      </c>
    </row>
    <row r="3446" spans="1:21" ht="20" customHeight="1" x14ac:dyDescent="0.35">
      <c r="A3446" s="13">
        <f>F3446/E3446</f>
        <v>2.0000000000000002E-5</v>
      </c>
      <c r="B3446">
        <v>3200</v>
      </c>
      <c r="C3446" s="3" t="s">
        <v>3200</v>
      </c>
      <c r="D3446" s="3" t="s">
        <v>7310</v>
      </c>
      <c r="E3446" s="5">
        <v>50000</v>
      </c>
      <c r="F3446" s="5">
        <v>1</v>
      </c>
      <c r="G3446" t="s">
        <v>8221</v>
      </c>
      <c r="H3446" t="s">
        <v>8224</v>
      </c>
      <c r="I3446" t="s">
        <v>8246</v>
      </c>
      <c r="J3446">
        <v>1461994440</v>
      </c>
      <c r="K3446">
        <v>1459410101</v>
      </c>
      <c r="L3446" t="b">
        <v>0</v>
      </c>
      <c r="M3446">
        <v>1</v>
      </c>
      <c r="N3446" t="b">
        <v>0</v>
      </c>
      <c r="O3446" t="s">
        <v>8305</v>
      </c>
      <c r="P3446" s="9">
        <f>IFERROR(F3446/M3446,"NULL")</f>
        <v>1</v>
      </c>
      <c r="Q3446" t="str">
        <f>LEFT(O3446,SEARCH("/",O3446,1)-1)</f>
        <v>theater</v>
      </c>
      <c r="R3446" t="str">
        <f>RIGHT(O3446,LEN(O3446)-SEARCH("/",O3446,1))</f>
        <v>musical</v>
      </c>
      <c r="S3446" s="17">
        <f>(((K3446/60)/60)/24)+DATE(1970,1,1)</f>
        <v>42460.320613425924</v>
      </c>
      <c r="T3446" s="15">
        <f>(((J3446/60)/60)/24)+DATE(1970,1,1)</f>
        <v>42490.231944444444</v>
      </c>
      <c r="U3446" t="b">
        <f>AND(L3446,N3446)</f>
        <v>0</v>
      </c>
    </row>
    <row r="3447" spans="1:21" ht="20" customHeight="1" x14ac:dyDescent="0.35">
      <c r="A3447" s="13">
        <f>F3447/E3447</f>
        <v>1.2500000000000001E-2</v>
      </c>
      <c r="B3447">
        <v>3201</v>
      </c>
      <c r="C3447" s="3" t="s">
        <v>3201</v>
      </c>
      <c r="D3447" s="3" t="s">
        <v>7311</v>
      </c>
      <c r="E3447" s="5">
        <v>2000</v>
      </c>
      <c r="F3447" s="5">
        <v>25</v>
      </c>
      <c r="G3447" t="s">
        <v>8221</v>
      </c>
      <c r="H3447" t="s">
        <v>8225</v>
      </c>
      <c r="I3447" t="s">
        <v>8247</v>
      </c>
      <c r="J3447">
        <v>1409509477</v>
      </c>
      <c r="K3447">
        <v>1407695077</v>
      </c>
      <c r="L3447" t="b">
        <v>0</v>
      </c>
      <c r="M3447">
        <v>2</v>
      </c>
      <c r="N3447" t="b">
        <v>0</v>
      </c>
      <c r="O3447" t="s">
        <v>8305</v>
      </c>
      <c r="P3447" s="9">
        <f>IFERROR(F3447/M3447,"NULL")</f>
        <v>12.5</v>
      </c>
      <c r="Q3447" t="str">
        <f>LEFT(O3447,SEARCH("/",O3447,1)-1)</f>
        <v>theater</v>
      </c>
      <c r="R3447" t="str">
        <f>RIGHT(O3447,LEN(O3447)-SEARCH("/",O3447,1))</f>
        <v>musical</v>
      </c>
      <c r="S3447" s="17">
        <f>(((K3447/60)/60)/24)+DATE(1970,1,1)</f>
        <v>41861.767094907409</v>
      </c>
      <c r="T3447" s="15">
        <f>(((J3447/60)/60)/24)+DATE(1970,1,1)</f>
        <v>41882.767094907409</v>
      </c>
      <c r="U3447" t="b">
        <f>AND(L3447,N3447)</f>
        <v>0</v>
      </c>
    </row>
    <row r="3448" spans="1:21" ht="20" customHeight="1" x14ac:dyDescent="0.35">
      <c r="A3448" s="13">
        <f>F3448/E3448</f>
        <v>0.54520000000000002</v>
      </c>
      <c r="B3448">
        <v>3202</v>
      </c>
      <c r="C3448" s="3" t="s">
        <v>3202</v>
      </c>
      <c r="D3448" s="3" t="s">
        <v>7312</v>
      </c>
      <c r="E3448" s="5">
        <v>5000</v>
      </c>
      <c r="F3448" s="5">
        <v>2726</v>
      </c>
      <c r="G3448" t="s">
        <v>8221</v>
      </c>
      <c r="H3448" t="s">
        <v>8224</v>
      </c>
      <c r="I3448" t="s">
        <v>8246</v>
      </c>
      <c r="J3448">
        <v>1450072740</v>
      </c>
      <c r="K3448">
        <v>1445027346</v>
      </c>
      <c r="L3448" t="b">
        <v>0</v>
      </c>
      <c r="M3448">
        <v>25</v>
      </c>
      <c r="N3448" t="b">
        <v>0</v>
      </c>
      <c r="O3448" t="s">
        <v>8305</v>
      </c>
      <c r="P3448" s="9">
        <f>IFERROR(F3448/M3448,"NULL")</f>
        <v>109.04</v>
      </c>
      <c r="Q3448" t="str">
        <f>LEFT(O3448,SEARCH("/",O3448,1)-1)</f>
        <v>theater</v>
      </c>
      <c r="R3448" t="str">
        <f>RIGHT(O3448,LEN(O3448)-SEARCH("/",O3448,1))</f>
        <v>musical</v>
      </c>
      <c r="S3448" s="17">
        <f>(((K3448/60)/60)/24)+DATE(1970,1,1)</f>
        <v>42293.853541666671</v>
      </c>
      <c r="T3448" s="15">
        <f>(((J3448/60)/60)/24)+DATE(1970,1,1)</f>
        <v>42352.249305555553</v>
      </c>
      <c r="U3448" t="b">
        <f>AND(L3448,N3448)</f>
        <v>0</v>
      </c>
    </row>
    <row r="3449" spans="1:21" ht="20" customHeight="1" x14ac:dyDescent="0.35">
      <c r="A3449" s="13">
        <f>F3449/E3449</f>
        <v>0.25</v>
      </c>
      <c r="B3449">
        <v>3203</v>
      </c>
      <c r="C3449" s="3" t="s">
        <v>3203</v>
      </c>
      <c r="D3449" s="3" t="s">
        <v>7313</v>
      </c>
      <c r="E3449" s="5">
        <v>1000</v>
      </c>
      <c r="F3449" s="5">
        <v>250</v>
      </c>
      <c r="G3449" t="s">
        <v>8221</v>
      </c>
      <c r="H3449" t="s">
        <v>8224</v>
      </c>
      <c r="I3449" t="s">
        <v>8246</v>
      </c>
      <c r="J3449">
        <v>1443224622</v>
      </c>
      <c r="K3449">
        <v>1440632622</v>
      </c>
      <c r="L3449" t="b">
        <v>0</v>
      </c>
      <c r="M3449">
        <v>6</v>
      </c>
      <c r="N3449" t="b">
        <v>0</v>
      </c>
      <c r="O3449" t="s">
        <v>8305</v>
      </c>
      <c r="P3449" s="9">
        <f>IFERROR(F3449/M3449,"NULL")</f>
        <v>41.666666666666664</v>
      </c>
      <c r="Q3449" t="str">
        <f>LEFT(O3449,SEARCH("/",O3449,1)-1)</f>
        <v>theater</v>
      </c>
      <c r="R3449" t="str">
        <f>RIGHT(O3449,LEN(O3449)-SEARCH("/",O3449,1))</f>
        <v>musical</v>
      </c>
      <c r="S3449" s="17">
        <f>(((K3449/60)/60)/24)+DATE(1970,1,1)</f>
        <v>42242.988680555558</v>
      </c>
      <c r="T3449" s="15">
        <f>(((J3449/60)/60)/24)+DATE(1970,1,1)</f>
        <v>42272.988680555558</v>
      </c>
      <c r="U3449" t="b">
        <f>AND(L3449,N3449)</f>
        <v>0</v>
      </c>
    </row>
    <row r="3450" spans="1:21" ht="20" customHeight="1" x14ac:dyDescent="0.35">
      <c r="A3450" s="13">
        <f>F3450/E3450</f>
        <v>0</v>
      </c>
      <c r="B3450">
        <v>3204</v>
      </c>
      <c r="C3450" s="3" t="s">
        <v>3204</v>
      </c>
      <c r="D3450" s="3" t="s">
        <v>7314</v>
      </c>
      <c r="E3450" s="5">
        <v>500</v>
      </c>
      <c r="F3450" s="5">
        <v>0</v>
      </c>
      <c r="G3450" t="s">
        <v>8221</v>
      </c>
      <c r="H3450" t="s">
        <v>8224</v>
      </c>
      <c r="I3450" t="s">
        <v>8246</v>
      </c>
      <c r="J3450">
        <v>1437149640</v>
      </c>
      <c r="K3450">
        <v>1434558479</v>
      </c>
      <c r="L3450" t="b">
        <v>0</v>
      </c>
      <c r="M3450">
        <v>0</v>
      </c>
      <c r="N3450" t="b">
        <v>0</v>
      </c>
      <c r="O3450" t="s">
        <v>8305</v>
      </c>
      <c r="P3450" s="9" t="str">
        <f>IFERROR(F3450/M3450,"NULL")</f>
        <v>NULL</v>
      </c>
      <c r="Q3450" t="str">
        <f>LEFT(O3450,SEARCH("/",O3450,1)-1)</f>
        <v>theater</v>
      </c>
      <c r="R3450" t="str">
        <f>RIGHT(O3450,LEN(O3450)-SEARCH("/",O3450,1))</f>
        <v>musical</v>
      </c>
      <c r="S3450" s="17">
        <f>(((K3450/60)/60)/24)+DATE(1970,1,1)</f>
        <v>42172.686099537037</v>
      </c>
      <c r="T3450" s="15">
        <f>(((J3450/60)/60)/24)+DATE(1970,1,1)</f>
        <v>42202.676388888889</v>
      </c>
      <c r="U3450" t="b">
        <f>AND(L3450,N3450)</f>
        <v>0</v>
      </c>
    </row>
    <row r="3451" spans="1:21" ht="20" customHeight="1" x14ac:dyDescent="0.35">
      <c r="A3451" s="13">
        <f>F3451/E3451</f>
        <v>3.4125000000000003E-2</v>
      </c>
      <c r="B3451">
        <v>3205</v>
      </c>
      <c r="C3451" s="3" t="s">
        <v>3205</v>
      </c>
      <c r="D3451" s="3" t="s">
        <v>7315</v>
      </c>
      <c r="E3451" s="5">
        <v>8000</v>
      </c>
      <c r="F3451" s="5">
        <v>273</v>
      </c>
      <c r="G3451" t="s">
        <v>8221</v>
      </c>
      <c r="H3451" t="s">
        <v>8225</v>
      </c>
      <c r="I3451" t="s">
        <v>8247</v>
      </c>
      <c r="J3451">
        <v>1430470772</v>
      </c>
      <c r="K3451">
        <v>1427878772</v>
      </c>
      <c r="L3451" t="b">
        <v>0</v>
      </c>
      <c r="M3451">
        <v>12</v>
      </c>
      <c r="N3451" t="b">
        <v>0</v>
      </c>
      <c r="O3451" t="s">
        <v>8305</v>
      </c>
      <c r="P3451" s="9">
        <f>IFERROR(F3451/M3451,"NULL")</f>
        <v>22.75</v>
      </c>
      <c r="Q3451" t="str">
        <f>LEFT(O3451,SEARCH("/",O3451,1)-1)</f>
        <v>theater</v>
      </c>
      <c r="R3451" t="str">
        <f>RIGHT(O3451,LEN(O3451)-SEARCH("/",O3451,1))</f>
        <v>musical</v>
      </c>
      <c r="S3451" s="17">
        <f>(((K3451/60)/60)/24)+DATE(1970,1,1)</f>
        <v>42095.374675925923</v>
      </c>
      <c r="T3451" s="15">
        <f>(((J3451/60)/60)/24)+DATE(1970,1,1)</f>
        <v>42125.374675925923</v>
      </c>
      <c r="U3451" t="b">
        <f>AND(L3451,N3451)</f>
        <v>0</v>
      </c>
    </row>
    <row r="3452" spans="1:21" ht="20" customHeight="1" x14ac:dyDescent="0.35">
      <c r="A3452" s="13">
        <f>F3452/E3452</f>
        <v>0</v>
      </c>
      <c r="B3452">
        <v>3206</v>
      </c>
      <c r="C3452" s="3" t="s">
        <v>3206</v>
      </c>
      <c r="D3452" s="3" t="s">
        <v>7316</v>
      </c>
      <c r="E3452" s="5">
        <v>5000</v>
      </c>
      <c r="F3452" s="5">
        <v>0</v>
      </c>
      <c r="G3452" t="s">
        <v>8221</v>
      </c>
      <c r="H3452" t="s">
        <v>8224</v>
      </c>
      <c r="I3452" t="s">
        <v>8246</v>
      </c>
      <c r="J3452">
        <v>1442644651</v>
      </c>
      <c r="K3452">
        <v>1440052651</v>
      </c>
      <c r="L3452" t="b">
        <v>0</v>
      </c>
      <c r="M3452">
        <v>0</v>
      </c>
      <c r="N3452" t="b">
        <v>0</v>
      </c>
      <c r="O3452" t="s">
        <v>8305</v>
      </c>
      <c r="P3452" s="9" t="str">
        <f>IFERROR(F3452/M3452,"NULL")</f>
        <v>NULL</v>
      </c>
      <c r="Q3452" t="str">
        <f>LEFT(O3452,SEARCH("/",O3452,1)-1)</f>
        <v>theater</v>
      </c>
      <c r="R3452" t="str">
        <f>RIGHT(O3452,LEN(O3452)-SEARCH("/",O3452,1))</f>
        <v>musical</v>
      </c>
      <c r="S3452" s="17">
        <f>(((K3452/60)/60)/24)+DATE(1970,1,1)</f>
        <v>42236.276053240741</v>
      </c>
      <c r="T3452" s="15">
        <f>(((J3452/60)/60)/24)+DATE(1970,1,1)</f>
        <v>42266.276053240741</v>
      </c>
      <c r="U3452" t="b">
        <f>AND(L3452,N3452)</f>
        <v>0</v>
      </c>
    </row>
    <row r="3453" spans="1:21" ht="20" customHeight="1" x14ac:dyDescent="0.35">
      <c r="A3453" s="13">
        <f>F3453/E3453</f>
        <v>0.46363636363636362</v>
      </c>
      <c r="B3453">
        <v>3207</v>
      </c>
      <c r="C3453" s="3" t="s">
        <v>3207</v>
      </c>
      <c r="D3453" s="3" t="s">
        <v>7317</v>
      </c>
      <c r="E3453" s="5">
        <v>5500</v>
      </c>
      <c r="F3453" s="5">
        <v>2550</v>
      </c>
      <c r="G3453" t="s">
        <v>8221</v>
      </c>
      <c r="H3453" t="s">
        <v>8224</v>
      </c>
      <c r="I3453" t="s">
        <v>8246</v>
      </c>
      <c r="J3453">
        <v>1429767607</v>
      </c>
      <c r="K3453">
        <v>1424587207</v>
      </c>
      <c r="L3453" t="b">
        <v>0</v>
      </c>
      <c r="M3453">
        <v>36</v>
      </c>
      <c r="N3453" t="b">
        <v>0</v>
      </c>
      <c r="O3453" t="s">
        <v>8305</v>
      </c>
      <c r="P3453" s="9">
        <f>IFERROR(F3453/M3453,"NULL")</f>
        <v>70.833333333333329</v>
      </c>
      <c r="Q3453" t="str">
        <f>LEFT(O3453,SEARCH("/",O3453,1)-1)</f>
        <v>theater</v>
      </c>
      <c r="R3453" t="str">
        <f>RIGHT(O3453,LEN(O3453)-SEARCH("/",O3453,1))</f>
        <v>musical</v>
      </c>
      <c r="S3453" s="17">
        <f>(((K3453/60)/60)/24)+DATE(1970,1,1)</f>
        <v>42057.277858796297</v>
      </c>
      <c r="T3453" s="15">
        <f>(((J3453/60)/60)/24)+DATE(1970,1,1)</f>
        <v>42117.236192129625</v>
      </c>
      <c r="U3453" t="b">
        <f>AND(L3453,N3453)</f>
        <v>0</v>
      </c>
    </row>
    <row r="3454" spans="1:21" ht="20" customHeight="1" x14ac:dyDescent="0.35">
      <c r="A3454" s="13">
        <f>F3454/E3454</f>
        <v>0</v>
      </c>
      <c r="B3454">
        <v>3628</v>
      </c>
      <c r="C3454" s="3" t="s">
        <v>3626</v>
      </c>
      <c r="D3454" s="3" t="s">
        <v>7738</v>
      </c>
      <c r="E3454" s="5">
        <v>100000</v>
      </c>
      <c r="F3454" s="5">
        <v>0</v>
      </c>
      <c r="G3454" t="s">
        <v>8221</v>
      </c>
      <c r="H3454" t="s">
        <v>8224</v>
      </c>
      <c r="I3454" t="s">
        <v>8246</v>
      </c>
      <c r="J3454">
        <v>1450040396</v>
      </c>
      <c r="K3454">
        <v>1444852796</v>
      </c>
      <c r="L3454" t="b">
        <v>0</v>
      </c>
      <c r="M3454">
        <v>0</v>
      </c>
      <c r="N3454" t="b">
        <v>0</v>
      </c>
      <c r="O3454" t="s">
        <v>8305</v>
      </c>
      <c r="P3454" s="9" t="str">
        <f>IFERROR(F3454/M3454,"NULL")</f>
        <v>NULL</v>
      </c>
      <c r="Q3454" t="str">
        <f>LEFT(O3454,SEARCH("/",O3454,1)-1)</f>
        <v>theater</v>
      </c>
      <c r="R3454" t="str">
        <f>RIGHT(O3454,LEN(O3454)-SEARCH("/",O3454,1))</f>
        <v>musical</v>
      </c>
      <c r="S3454" s="17">
        <f>(((K3454/60)/60)/24)+DATE(1970,1,1)</f>
        <v>42291.833287037036</v>
      </c>
      <c r="T3454" s="15">
        <f>(((J3454/60)/60)/24)+DATE(1970,1,1)</f>
        <v>42351.874953703707</v>
      </c>
      <c r="U3454" t="b">
        <f>AND(L3454,N3454)</f>
        <v>0</v>
      </c>
    </row>
    <row r="3455" spans="1:21" ht="20" customHeight="1" x14ac:dyDescent="0.35">
      <c r="A3455" s="13">
        <f>F3455/E3455</f>
        <v>1.9999999999999999E-6</v>
      </c>
      <c r="B3455">
        <v>3629</v>
      </c>
      <c r="C3455" s="3" t="s">
        <v>3627</v>
      </c>
      <c r="D3455" s="3" t="s">
        <v>7739</v>
      </c>
      <c r="E3455" s="5">
        <v>1000000</v>
      </c>
      <c r="F3455" s="5">
        <v>2</v>
      </c>
      <c r="G3455" t="s">
        <v>8221</v>
      </c>
      <c r="H3455" t="s">
        <v>8224</v>
      </c>
      <c r="I3455" t="s">
        <v>8246</v>
      </c>
      <c r="J3455">
        <v>1462467600</v>
      </c>
      <c r="K3455">
        <v>1457403364</v>
      </c>
      <c r="L3455" t="b">
        <v>0</v>
      </c>
      <c r="M3455">
        <v>2</v>
      </c>
      <c r="N3455" t="b">
        <v>0</v>
      </c>
      <c r="O3455" t="s">
        <v>8305</v>
      </c>
      <c r="P3455" s="9">
        <f>IFERROR(F3455/M3455,"NULL")</f>
        <v>1</v>
      </c>
      <c r="Q3455" t="str">
        <f>LEFT(O3455,SEARCH("/",O3455,1)-1)</f>
        <v>theater</v>
      </c>
      <c r="R3455" t="str">
        <f>RIGHT(O3455,LEN(O3455)-SEARCH("/",O3455,1))</f>
        <v>musical</v>
      </c>
      <c r="S3455" s="17">
        <f>(((K3455/60)/60)/24)+DATE(1970,1,1)</f>
        <v>42437.094490740739</v>
      </c>
      <c r="T3455" s="15">
        <f>(((J3455/60)/60)/24)+DATE(1970,1,1)</f>
        <v>42495.708333333328</v>
      </c>
      <c r="U3455" t="b">
        <f>AND(L3455,N3455)</f>
        <v>0</v>
      </c>
    </row>
    <row r="3456" spans="1:21" ht="20" customHeight="1" x14ac:dyDescent="0.35">
      <c r="A3456" s="13">
        <f>F3456/E3456</f>
        <v>3.3333333333333332E-4</v>
      </c>
      <c r="B3456">
        <v>3630</v>
      </c>
      <c r="C3456" s="3" t="s">
        <v>3628</v>
      </c>
      <c r="D3456" s="3" t="s">
        <v>7740</v>
      </c>
      <c r="E3456" s="5">
        <v>3000</v>
      </c>
      <c r="F3456" s="5">
        <v>1</v>
      </c>
      <c r="G3456" t="s">
        <v>8221</v>
      </c>
      <c r="H3456" t="s">
        <v>8225</v>
      </c>
      <c r="I3456" t="s">
        <v>8247</v>
      </c>
      <c r="J3456">
        <v>1417295990</v>
      </c>
      <c r="K3456">
        <v>1414700390</v>
      </c>
      <c r="L3456" t="b">
        <v>0</v>
      </c>
      <c r="M3456">
        <v>1</v>
      </c>
      <c r="N3456" t="b">
        <v>0</v>
      </c>
      <c r="O3456" t="s">
        <v>8305</v>
      </c>
      <c r="P3456" s="9">
        <f>IFERROR(F3456/M3456,"NULL")</f>
        <v>1</v>
      </c>
      <c r="Q3456" t="str">
        <f>LEFT(O3456,SEARCH("/",O3456,1)-1)</f>
        <v>theater</v>
      </c>
      <c r="R3456" t="str">
        <f>RIGHT(O3456,LEN(O3456)-SEARCH("/",O3456,1))</f>
        <v>musical</v>
      </c>
      <c r="S3456" s="17">
        <f>(((K3456/60)/60)/24)+DATE(1970,1,1)</f>
        <v>41942.84710648148</v>
      </c>
      <c r="T3456" s="15">
        <f>(((J3456/60)/60)/24)+DATE(1970,1,1)</f>
        <v>41972.888773148152</v>
      </c>
      <c r="U3456" t="b">
        <f>AND(L3456,N3456)</f>
        <v>0</v>
      </c>
    </row>
    <row r="3457" spans="1:21" ht="20" customHeight="1" x14ac:dyDescent="0.35">
      <c r="A3457" s="13">
        <f>F3457/E3457</f>
        <v>0.51023391812865493</v>
      </c>
      <c r="B3457">
        <v>3631</v>
      </c>
      <c r="C3457" s="3" t="s">
        <v>3629</v>
      </c>
      <c r="D3457" s="3" t="s">
        <v>7741</v>
      </c>
      <c r="E3457" s="5">
        <v>17100</v>
      </c>
      <c r="F3457" s="5">
        <v>8725</v>
      </c>
      <c r="G3457" t="s">
        <v>8221</v>
      </c>
      <c r="H3457" t="s">
        <v>8224</v>
      </c>
      <c r="I3457" t="s">
        <v>8246</v>
      </c>
      <c r="J3457">
        <v>1411444740</v>
      </c>
      <c r="K3457">
        <v>1409335497</v>
      </c>
      <c r="L3457" t="b">
        <v>0</v>
      </c>
      <c r="M3457">
        <v>59</v>
      </c>
      <c r="N3457" t="b">
        <v>0</v>
      </c>
      <c r="O3457" t="s">
        <v>8305</v>
      </c>
      <c r="P3457" s="9">
        <f>IFERROR(F3457/M3457,"NULL")</f>
        <v>147.88135593220338</v>
      </c>
      <c r="Q3457" t="str">
        <f>LEFT(O3457,SEARCH("/",O3457,1)-1)</f>
        <v>theater</v>
      </c>
      <c r="R3457" t="str">
        <f>RIGHT(O3457,LEN(O3457)-SEARCH("/",O3457,1))</f>
        <v>musical</v>
      </c>
      <c r="S3457" s="17">
        <f>(((K3457/60)/60)/24)+DATE(1970,1,1)</f>
        <v>41880.753437499996</v>
      </c>
      <c r="T3457" s="15">
        <f>(((J3457/60)/60)/24)+DATE(1970,1,1)</f>
        <v>41905.165972222225</v>
      </c>
      <c r="U3457" t="b">
        <f>AND(L3457,N3457)</f>
        <v>0</v>
      </c>
    </row>
    <row r="3458" spans="1:21" ht="20" customHeight="1" x14ac:dyDescent="0.35">
      <c r="A3458" s="13">
        <f>F3458/E3458</f>
        <v>0.2</v>
      </c>
      <c r="B3458">
        <v>3632</v>
      </c>
      <c r="C3458" s="3" t="s">
        <v>3630</v>
      </c>
      <c r="D3458" s="3" t="s">
        <v>7742</v>
      </c>
      <c r="E3458" s="5">
        <v>500</v>
      </c>
      <c r="F3458" s="5">
        <v>100</v>
      </c>
      <c r="G3458" t="s">
        <v>8221</v>
      </c>
      <c r="H3458" t="s">
        <v>8225</v>
      </c>
      <c r="I3458" t="s">
        <v>8247</v>
      </c>
      <c r="J3458">
        <v>1416781749</v>
      </c>
      <c r="K3458">
        <v>1415053749</v>
      </c>
      <c r="L3458" t="b">
        <v>0</v>
      </c>
      <c r="M3458">
        <v>1</v>
      </c>
      <c r="N3458" t="b">
        <v>0</v>
      </c>
      <c r="O3458" t="s">
        <v>8305</v>
      </c>
      <c r="P3458" s="9">
        <f>IFERROR(F3458/M3458,"NULL")</f>
        <v>100</v>
      </c>
      <c r="Q3458" t="str">
        <f>LEFT(O3458,SEARCH("/",O3458,1)-1)</f>
        <v>theater</v>
      </c>
      <c r="R3458" t="str">
        <f>RIGHT(O3458,LEN(O3458)-SEARCH("/",O3458,1))</f>
        <v>musical</v>
      </c>
      <c r="S3458" s="17">
        <f>(((K3458/60)/60)/24)+DATE(1970,1,1)</f>
        <v>41946.936909722222</v>
      </c>
      <c r="T3458" s="15">
        <f>(((J3458/60)/60)/24)+DATE(1970,1,1)</f>
        <v>41966.936909722222</v>
      </c>
      <c r="U3458" t="b">
        <f>AND(L3458,N3458)</f>
        <v>0</v>
      </c>
    </row>
    <row r="3459" spans="1:21" ht="20" customHeight="1" x14ac:dyDescent="0.35">
      <c r="A3459" s="13">
        <f>F3459/E3459</f>
        <v>0.35239999999999999</v>
      </c>
      <c r="B3459">
        <v>3633</v>
      </c>
      <c r="C3459" s="3" t="s">
        <v>3631</v>
      </c>
      <c r="D3459" s="3" t="s">
        <v>7743</v>
      </c>
      <c r="E3459" s="5">
        <v>5000</v>
      </c>
      <c r="F3459" s="5">
        <v>1762</v>
      </c>
      <c r="G3459" t="s">
        <v>8221</v>
      </c>
      <c r="H3459" t="s">
        <v>8224</v>
      </c>
      <c r="I3459" t="s">
        <v>8246</v>
      </c>
      <c r="J3459">
        <v>1479517200</v>
      </c>
      <c r="K3459">
        <v>1475765867</v>
      </c>
      <c r="L3459" t="b">
        <v>0</v>
      </c>
      <c r="M3459">
        <v>31</v>
      </c>
      <c r="N3459" t="b">
        <v>0</v>
      </c>
      <c r="O3459" t="s">
        <v>8305</v>
      </c>
      <c r="P3459" s="9">
        <f>IFERROR(F3459/M3459,"NULL")</f>
        <v>56.838709677419352</v>
      </c>
      <c r="Q3459" t="str">
        <f>LEFT(O3459,SEARCH("/",O3459,1)-1)</f>
        <v>theater</v>
      </c>
      <c r="R3459" t="str">
        <f>RIGHT(O3459,LEN(O3459)-SEARCH("/",O3459,1))</f>
        <v>musical</v>
      </c>
      <c r="S3459" s="17">
        <f>(((K3459/60)/60)/24)+DATE(1970,1,1)</f>
        <v>42649.623460648145</v>
      </c>
      <c r="T3459" s="15">
        <f>(((J3459/60)/60)/24)+DATE(1970,1,1)</f>
        <v>42693.041666666672</v>
      </c>
      <c r="U3459" t="b">
        <f>AND(L3459,N3459)</f>
        <v>0</v>
      </c>
    </row>
    <row r="3460" spans="1:21" ht="20" customHeight="1" x14ac:dyDescent="0.35">
      <c r="A3460" s="13">
        <f>F3460/E3460</f>
        <v>4.2466666666666666E-2</v>
      </c>
      <c r="B3460">
        <v>3634</v>
      </c>
      <c r="C3460" s="3" t="s">
        <v>3632</v>
      </c>
      <c r="D3460" s="3" t="s">
        <v>7744</v>
      </c>
      <c r="E3460" s="5">
        <v>75000</v>
      </c>
      <c r="F3460" s="5">
        <v>3185</v>
      </c>
      <c r="G3460" t="s">
        <v>8221</v>
      </c>
      <c r="H3460" t="s">
        <v>8229</v>
      </c>
      <c r="I3460" t="s">
        <v>8251</v>
      </c>
      <c r="J3460">
        <v>1484366340</v>
      </c>
      <c r="K3460">
        <v>1480219174</v>
      </c>
      <c r="L3460" t="b">
        <v>0</v>
      </c>
      <c r="M3460">
        <v>18</v>
      </c>
      <c r="N3460" t="b">
        <v>0</v>
      </c>
      <c r="O3460" t="s">
        <v>8305</v>
      </c>
      <c r="P3460" s="9">
        <f>IFERROR(F3460/M3460,"NULL")</f>
        <v>176.94444444444446</v>
      </c>
      <c r="Q3460" t="str">
        <f>LEFT(O3460,SEARCH("/",O3460,1)-1)</f>
        <v>theater</v>
      </c>
      <c r="R3460" t="str">
        <f>RIGHT(O3460,LEN(O3460)-SEARCH("/",O3460,1))</f>
        <v>musical</v>
      </c>
      <c r="S3460" s="17">
        <f>(((K3460/60)/60)/24)+DATE(1970,1,1)</f>
        <v>42701.166365740741</v>
      </c>
      <c r="T3460" s="15">
        <f>(((J3460/60)/60)/24)+DATE(1970,1,1)</f>
        <v>42749.165972222225</v>
      </c>
      <c r="U3460" t="b">
        <f>AND(L3460,N3460)</f>
        <v>0</v>
      </c>
    </row>
    <row r="3461" spans="1:21" ht="20" customHeight="1" x14ac:dyDescent="0.35">
      <c r="A3461" s="13">
        <f>F3461/E3461</f>
        <v>0.36457142857142855</v>
      </c>
      <c r="B3461">
        <v>3635</v>
      </c>
      <c r="C3461" s="3" t="s">
        <v>3633</v>
      </c>
      <c r="D3461" s="3" t="s">
        <v>7745</v>
      </c>
      <c r="E3461" s="5">
        <v>3500</v>
      </c>
      <c r="F3461" s="5">
        <v>1276</v>
      </c>
      <c r="G3461" t="s">
        <v>8221</v>
      </c>
      <c r="H3461" t="s">
        <v>8224</v>
      </c>
      <c r="I3461" t="s">
        <v>8246</v>
      </c>
      <c r="J3461">
        <v>1461186676</v>
      </c>
      <c r="K3461">
        <v>1458594676</v>
      </c>
      <c r="L3461" t="b">
        <v>0</v>
      </c>
      <c r="M3461">
        <v>10</v>
      </c>
      <c r="N3461" t="b">
        <v>0</v>
      </c>
      <c r="O3461" t="s">
        <v>8305</v>
      </c>
      <c r="P3461" s="9">
        <f>IFERROR(F3461/M3461,"NULL")</f>
        <v>127.6</v>
      </c>
      <c r="Q3461" t="str">
        <f>LEFT(O3461,SEARCH("/",O3461,1)-1)</f>
        <v>theater</v>
      </c>
      <c r="R3461" t="str">
        <f>RIGHT(O3461,LEN(O3461)-SEARCH("/",O3461,1))</f>
        <v>musical</v>
      </c>
      <c r="S3461" s="17">
        <f>(((K3461/60)/60)/24)+DATE(1970,1,1)</f>
        <v>42450.88282407407</v>
      </c>
      <c r="T3461" s="15">
        <f>(((J3461/60)/60)/24)+DATE(1970,1,1)</f>
        <v>42480.88282407407</v>
      </c>
      <c r="U3461" t="b">
        <f>AND(L3461,N3461)</f>
        <v>0</v>
      </c>
    </row>
    <row r="3462" spans="1:21" ht="20" customHeight="1" x14ac:dyDescent="0.35">
      <c r="A3462" s="13">
        <f>F3462/E3462</f>
        <v>0</v>
      </c>
      <c r="B3462">
        <v>3636</v>
      </c>
      <c r="C3462" s="3" t="s">
        <v>3634</v>
      </c>
      <c r="D3462" s="3" t="s">
        <v>7746</v>
      </c>
      <c r="E3462" s="5">
        <v>150000</v>
      </c>
      <c r="F3462" s="5">
        <v>0</v>
      </c>
      <c r="G3462" t="s">
        <v>8221</v>
      </c>
      <c r="H3462" t="s">
        <v>8224</v>
      </c>
      <c r="I3462" t="s">
        <v>8246</v>
      </c>
      <c r="J3462">
        <v>1442248829</v>
      </c>
      <c r="K3462">
        <v>1439224829</v>
      </c>
      <c r="L3462" t="b">
        <v>0</v>
      </c>
      <c r="M3462">
        <v>0</v>
      </c>
      <c r="N3462" t="b">
        <v>0</v>
      </c>
      <c r="O3462" t="s">
        <v>8305</v>
      </c>
      <c r="P3462" s="9" t="str">
        <f>IFERROR(F3462/M3462,"NULL")</f>
        <v>NULL</v>
      </c>
      <c r="Q3462" t="str">
        <f>LEFT(O3462,SEARCH("/",O3462,1)-1)</f>
        <v>theater</v>
      </c>
      <c r="R3462" t="str">
        <f>RIGHT(O3462,LEN(O3462)-SEARCH("/",O3462,1))</f>
        <v>musical</v>
      </c>
      <c r="S3462" s="17">
        <f>(((K3462/60)/60)/24)+DATE(1970,1,1)</f>
        <v>42226.694780092599</v>
      </c>
      <c r="T3462" s="15">
        <f>(((J3462/60)/60)/24)+DATE(1970,1,1)</f>
        <v>42261.694780092599</v>
      </c>
      <c r="U3462" t="b">
        <f>AND(L3462,N3462)</f>
        <v>0</v>
      </c>
    </row>
    <row r="3463" spans="1:21" ht="20" customHeight="1" x14ac:dyDescent="0.35">
      <c r="A3463" s="13">
        <f>F3463/E3463</f>
        <v>0.30866666666666664</v>
      </c>
      <c r="B3463">
        <v>3637</v>
      </c>
      <c r="C3463" s="3" t="s">
        <v>3635</v>
      </c>
      <c r="D3463" s="3" t="s">
        <v>7747</v>
      </c>
      <c r="E3463" s="5">
        <v>3000</v>
      </c>
      <c r="F3463" s="5">
        <v>926</v>
      </c>
      <c r="G3463" t="s">
        <v>8221</v>
      </c>
      <c r="H3463" t="s">
        <v>8224</v>
      </c>
      <c r="I3463" t="s">
        <v>8246</v>
      </c>
      <c r="J3463">
        <v>1420130935</v>
      </c>
      <c r="K3463">
        <v>1417538935</v>
      </c>
      <c r="L3463" t="b">
        <v>0</v>
      </c>
      <c r="M3463">
        <v>14</v>
      </c>
      <c r="N3463" t="b">
        <v>0</v>
      </c>
      <c r="O3463" t="s">
        <v>8305</v>
      </c>
      <c r="P3463" s="9">
        <f>IFERROR(F3463/M3463,"NULL")</f>
        <v>66.142857142857139</v>
      </c>
      <c r="Q3463" t="str">
        <f>LEFT(O3463,SEARCH("/",O3463,1)-1)</f>
        <v>theater</v>
      </c>
      <c r="R3463" t="str">
        <f>RIGHT(O3463,LEN(O3463)-SEARCH("/",O3463,1))</f>
        <v>musical</v>
      </c>
      <c r="S3463" s="17">
        <f>(((K3463/60)/60)/24)+DATE(1970,1,1)</f>
        <v>41975.700636574074</v>
      </c>
      <c r="T3463" s="15">
        <f>(((J3463/60)/60)/24)+DATE(1970,1,1)</f>
        <v>42005.700636574074</v>
      </c>
      <c r="U3463" t="b">
        <f>AND(L3463,N3463)</f>
        <v>0</v>
      </c>
    </row>
    <row r="3464" spans="1:21" ht="20" customHeight="1" x14ac:dyDescent="0.35">
      <c r="A3464" s="13">
        <f>F3464/E3464</f>
        <v>6.545454545454546E-2</v>
      </c>
      <c r="B3464">
        <v>3638</v>
      </c>
      <c r="C3464" s="3" t="s">
        <v>3636</v>
      </c>
      <c r="D3464" s="3" t="s">
        <v>7748</v>
      </c>
      <c r="E3464" s="5">
        <v>3300</v>
      </c>
      <c r="F3464" s="5">
        <v>216</v>
      </c>
      <c r="G3464" t="s">
        <v>8221</v>
      </c>
      <c r="H3464" t="s">
        <v>8229</v>
      </c>
      <c r="I3464" t="s">
        <v>8251</v>
      </c>
      <c r="J3464">
        <v>1429456132</v>
      </c>
      <c r="K3464">
        <v>1424275732</v>
      </c>
      <c r="L3464" t="b">
        <v>0</v>
      </c>
      <c r="M3464">
        <v>2</v>
      </c>
      <c r="N3464" t="b">
        <v>0</v>
      </c>
      <c r="O3464" t="s">
        <v>8305</v>
      </c>
      <c r="P3464" s="9">
        <f>IFERROR(F3464/M3464,"NULL")</f>
        <v>108</v>
      </c>
      <c r="Q3464" t="str">
        <f>LEFT(O3464,SEARCH("/",O3464,1)-1)</f>
        <v>theater</v>
      </c>
      <c r="R3464" t="str">
        <f>RIGHT(O3464,LEN(O3464)-SEARCH("/",O3464,1))</f>
        <v>musical</v>
      </c>
      <c r="S3464" s="17">
        <f>(((K3464/60)/60)/24)+DATE(1970,1,1)</f>
        <v>42053.672824074078</v>
      </c>
      <c r="T3464" s="15">
        <f>(((J3464/60)/60)/24)+DATE(1970,1,1)</f>
        <v>42113.631157407406</v>
      </c>
      <c r="U3464" t="b">
        <f>AND(L3464,N3464)</f>
        <v>0</v>
      </c>
    </row>
    <row r="3465" spans="1:21" ht="20" customHeight="1" x14ac:dyDescent="0.35">
      <c r="A3465" s="13">
        <f>F3465/E3465</f>
        <v>4.0000000000000003E-5</v>
      </c>
      <c r="B3465">
        <v>3639</v>
      </c>
      <c r="C3465" s="3" t="s">
        <v>3637</v>
      </c>
      <c r="D3465" s="3" t="s">
        <v>7749</v>
      </c>
      <c r="E3465" s="5">
        <v>25000</v>
      </c>
      <c r="F3465" s="5">
        <v>1</v>
      </c>
      <c r="G3465" t="s">
        <v>8221</v>
      </c>
      <c r="H3465" t="s">
        <v>8224</v>
      </c>
      <c r="I3465" t="s">
        <v>8246</v>
      </c>
      <c r="J3465">
        <v>1475853060</v>
      </c>
      <c r="K3465">
        <v>1470672906</v>
      </c>
      <c r="L3465" t="b">
        <v>0</v>
      </c>
      <c r="M3465">
        <v>1</v>
      </c>
      <c r="N3465" t="b">
        <v>0</v>
      </c>
      <c r="O3465" t="s">
        <v>8305</v>
      </c>
      <c r="P3465" s="9">
        <f>IFERROR(F3465/M3465,"NULL")</f>
        <v>1</v>
      </c>
      <c r="Q3465" t="str">
        <f>LEFT(O3465,SEARCH("/",O3465,1)-1)</f>
        <v>theater</v>
      </c>
      <c r="R3465" t="str">
        <f>RIGHT(O3465,LEN(O3465)-SEARCH("/",O3465,1))</f>
        <v>musical</v>
      </c>
      <c r="S3465" s="17">
        <f>(((K3465/60)/60)/24)+DATE(1970,1,1)</f>
        <v>42590.677152777775</v>
      </c>
      <c r="T3465" s="15">
        <f>(((J3465/60)/60)/24)+DATE(1970,1,1)</f>
        <v>42650.632638888885</v>
      </c>
      <c r="U3465" t="b">
        <f>AND(L3465,N3465)</f>
        <v>0</v>
      </c>
    </row>
    <row r="3466" spans="1:21" ht="20" customHeight="1" x14ac:dyDescent="0.35">
      <c r="A3466" s="13">
        <f>F3466/E3466</f>
        <v>5.5E-2</v>
      </c>
      <c r="B3466">
        <v>3640</v>
      </c>
      <c r="C3466" s="3" t="s">
        <v>3638</v>
      </c>
      <c r="D3466" s="3" t="s">
        <v>7750</v>
      </c>
      <c r="E3466" s="5">
        <v>1000</v>
      </c>
      <c r="F3466" s="5">
        <v>55</v>
      </c>
      <c r="G3466" t="s">
        <v>8221</v>
      </c>
      <c r="H3466" t="s">
        <v>8224</v>
      </c>
      <c r="I3466" t="s">
        <v>8246</v>
      </c>
      <c r="J3466">
        <v>1431283530</v>
      </c>
      <c r="K3466">
        <v>1428691530</v>
      </c>
      <c r="L3466" t="b">
        <v>0</v>
      </c>
      <c r="M3466">
        <v>3</v>
      </c>
      <c r="N3466" t="b">
        <v>0</v>
      </c>
      <c r="O3466" t="s">
        <v>8305</v>
      </c>
      <c r="P3466" s="9">
        <f>IFERROR(F3466/M3466,"NULL")</f>
        <v>18.333333333333332</v>
      </c>
      <c r="Q3466" t="str">
        <f>LEFT(O3466,SEARCH("/",O3466,1)-1)</f>
        <v>theater</v>
      </c>
      <c r="R3466" t="str">
        <f>RIGHT(O3466,LEN(O3466)-SEARCH("/",O3466,1))</f>
        <v>musical</v>
      </c>
      <c r="S3466" s="17">
        <f>(((K3466/60)/60)/24)+DATE(1970,1,1)</f>
        <v>42104.781597222223</v>
      </c>
      <c r="T3466" s="15">
        <f>(((J3466/60)/60)/24)+DATE(1970,1,1)</f>
        <v>42134.781597222223</v>
      </c>
      <c r="U3466" t="b">
        <f>AND(L3466,N3466)</f>
        <v>0</v>
      </c>
    </row>
    <row r="3467" spans="1:21" ht="20" customHeight="1" x14ac:dyDescent="0.35">
      <c r="A3467" s="13">
        <f>F3467/E3467</f>
        <v>0</v>
      </c>
      <c r="B3467">
        <v>3641</v>
      </c>
      <c r="C3467" s="3" t="s">
        <v>3639</v>
      </c>
      <c r="D3467" s="3" t="s">
        <v>7751</v>
      </c>
      <c r="E3467" s="5">
        <v>3000</v>
      </c>
      <c r="F3467" s="5">
        <v>0</v>
      </c>
      <c r="G3467" t="s">
        <v>8221</v>
      </c>
      <c r="H3467" t="s">
        <v>8224</v>
      </c>
      <c r="I3467" t="s">
        <v>8246</v>
      </c>
      <c r="J3467">
        <v>1412485200</v>
      </c>
      <c r="K3467">
        <v>1410966179</v>
      </c>
      <c r="L3467" t="b">
        <v>0</v>
      </c>
      <c r="M3467">
        <v>0</v>
      </c>
      <c r="N3467" t="b">
        <v>0</v>
      </c>
      <c r="O3467" t="s">
        <v>8305</v>
      </c>
      <c r="P3467" s="9" t="str">
        <f>IFERROR(F3467/M3467,"NULL")</f>
        <v>NULL</v>
      </c>
      <c r="Q3467" t="str">
        <f>LEFT(O3467,SEARCH("/",O3467,1)-1)</f>
        <v>theater</v>
      </c>
      <c r="R3467" t="str">
        <f>RIGHT(O3467,LEN(O3467)-SEARCH("/",O3467,1))</f>
        <v>musical</v>
      </c>
      <c r="S3467" s="17">
        <f>(((K3467/60)/60)/24)+DATE(1970,1,1)</f>
        <v>41899.627071759263</v>
      </c>
      <c r="T3467" s="15">
        <f>(((J3467/60)/60)/24)+DATE(1970,1,1)</f>
        <v>41917.208333333336</v>
      </c>
      <c r="U3467" t="b">
        <f>AND(L3467,N3467)</f>
        <v>0</v>
      </c>
    </row>
    <row r="3468" spans="1:21" ht="20" customHeight="1" x14ac:dyDescent="0.35">
      <c r="A3468" s="13">
        <f>F3468/E3468</f>
        <v>2.1428571428571429E-2</v>
      </c>
      <c r="B3468">
        <v>3642</v>
      </c>
      <c r="C3468" s="3" t="s">
        <v>3640</v>
      </c>
      <c r="D3468" s="3" t="s">
        <v>7752</v>
      </c>
      <c r="E3468" s="5">
        <v>700</v>
      </c>
      <c r="F3468" s="5">
        <v>15</v>
      </c>
      <c r="G3468" t="s">
        <v>8221</v>
      </c>
      <c r="H3468" t="s">
        <v>8236</v>
      </c>
      <c r="I3468" t="s">
        <v>8249</v>
      </c>
      <c r="J3468">
        <v>1448902800</v>
      </c>
      <c r="K3468">
        <v>1445369727</v>
      </c>
      <c r="L3468" t="b">
        <v>0</v>
      </c>
      <c r="M3468">
        <v>2</v>
      </c>
      <c r="N3468" t="b">
        <v>0</v>
      </c>
      <c r="O3468" t="s">
        <v>8305</v>
      </c>
      <c r="P3468" s="9">
        <f>IFERROR(F3468/M3468,"NULL")</f>
        <v>7.5</v>
      </c>
      <c r="Q3468" t="str">
        <f>LEFT(O3468,SEARCH("/",O3468,1)-1)</f>
        <v>theater</v>
      </c>
      <c r="R3468" t="str">
        <f>RIGHT(O3468,LEN(O3468)-SEARCH("/",O3468,1))</f>
        <v>musical</v>
      </c>
      <c r="S3468" s="17">
        <f>(((K3468/60)/60)/24)+DATE(1970,1,1)</f>
        <v>42297.816284722227</v>
      </c>
      <c r="T3468" s="15">
        <f>(((J3468/60)/60)/24)+DATE(1970,1,1)</f>
        <v>42338.708333333328</v>
      </c>
      <c r="U3468" t="b">
        <f>AND(L3468,N3468)</f>
        <v>0</v>
      </c>
    </row>
    <row r="3469" spans="1:21" ht="20" customHeight="1" x14ac:dyDescent="0.35">
      <c r="A3469" s="13">
        <f>F3469/E3469</f>
        <v>0</v>
      </c>
      <c r="B3469">
        <v>3643</v>
      </c>
      <c r="C3469" s="3" t="s">
        <v>3641</v>
      </c>
      <c r="D3469" s="3" t="s">
        <v>7753</v>
      </c>
      <c r="E3469" s="5">
        <v>25000</v>
      </c>
      <c r="F3469" s="5">
        <v>0</v>
      </c>
      <c r="G3469" t="s">
        <v>8221</v>
      </c>
      <c r="H3469" t="s">
        <v>8224</v>
      </c>
      <c r="I3469" t="s">
        <v>8246</v>
      </c>
      <c r="J3469">
        <v>1447734439</v>
      </c>
      <c r="K3469">
        <v>1444274839</v>
      </c>
      <c r="L3469" t="b">
        <v>0</v>
      </c>
      <c r="M3469">
        <v>0</v>
      </c>
      <c r="N3469" t="b">
        <v>0</v>
      </c>
      <c r="O3469" t="s">
        <v>8305</v>
      </c>
      <c r="P3469" s="9" t="str">
        <f>IFERROR(F3469/M3469,"NULL")</f>
        <v>NULL</v>
      </c>
      <c r="Q3469" t="str">
        <f>LEFT(O3469,SEARCH("/",O3469,1)-1)</f>
        <v>theater</v>
      </c>
      <c r="R3469" t="str">
        <f>RIGHT(O3469,LEN(O3469)-SEARCH("/",O3469,1))</f>
        <v>musical</v>
      </c>
      <c r="S3469" s="17">
        <f>(((K3469/60)/60)/24)+DATE(1970,1,1)</f>
        <v>42285.143969907411</v>
      </c>
      <c r="T3469" s="15">
        <f>(((J3469/60)/60)/24)+DATE(1970,1,1)</f>
        <v>42325.185636574075</v>
      </c>
      <c r="U3469" t="b">
        <f>AND(L3469,N3469)</f>
        <v>0</v>
      </c>
    </row>
    <row r="3470" spans="1:21" ht="20" customHeight="1" x14ac:dyDescent="0.35">
      <c r="A3470" s="13">
        <f>F3470/E3470</f>
        <v>0.16420000000000001</v>
      </c>
      <c r="B3470">
        <v>3644</v>
      </c>
      <c r="C3470" s="3" t="s">
        <v>3642</v>
      </c>
      <c r="D3470" s="3" t="s">
        <v>7754</v>
      </c>
      <c r="E3470" s="5">
        <v>5000</v>
      </c>
      <c r="F3470" s="5">
        <v>821</v>
      </c>
      <c r="G3470" t="s">
        <v>8221</v>
      </c>
      <c r="H3470" t="s">
        <v>8224</v>
      </c>
      <c r="I3470" t="s">
        <v>8246</v>
      </c>
      <c r="J3470">
        <v>1457413140</v>
      </c>
      <c r="K3470">
        <v>1454996887</v>
      </c>
      <c r="L3470" t="b">
        <v>0</v>
      </c>
      <c r="M3470">
        <v>12</v>
      </c>
      <c r="N3470" t="b">
        <v>0</v>
      </c>
      <c r="O3470" t="s">
        <v>8305</v>
      </c>
      <c r="P3470" s="9">
        <f>IFERROR(F3470/M3470,"NULL")</f>
        <v>68.416666666666671</v>
      </c>
      <c r="Q3470" t="str">
        <f>LEFT(O3470,SEARCH("/",O3470,1)-1)</f>
        <v>theater</v>
      </c>
      <c r="R3470" t="str">
        <f>RIGHT(O3470,LEN(O3470)-SEARCH("/",O3470,1))</f>
        <v>musical</v>
      </c>
      <c r="S3470" s="17">
        <f>(((K3470/60)/60)/24)+DATE(1970,1,1)</f>
        <v>42409.241747685184</v>
      </c>
      <c r="T3470" s="15">
        <f>(((J3470/60)/60)/24)+DATE(1970,1,1)</f>
        <v>42437.207638888889</v>
      </c>
      <c r="U3470" t="b">
        <f>AND(L3470,N3470)</f>
        <v>0</v>
      </c>
    </row>
    <row r="3471" spans="1:21" ht="20" customHeight="1" x14ac:dyDescent="0.35">
      <c r="A3471" s="13">
        <f>F3471/E3471</f>
        <v>1E-3</v>
      </c>
      <c r="B3471">
        <v>3645</v>
      </c>
      <c r="C3471" s="3" t="s">
        <v>3643</v>
      </c>
      <c r="D3471" s="3" t="s">
        <v>7755</v>
      </c>
      <c r="E3471" s="5">
        <v>1000</v>
      </c>
      <c r="F3471" s="5">
        <v>1</v>
      </c>
      <c r="G3471" t="s">
        <v>8221</v>
      </c>
      <c r="H3471" t="s">
        <v>8229</v>
      </c>
      <c r="I3471" t="s">
        <v>8251</v>
      </c>
      <c r="J3471">
        <v>1479773838</v>
      </c>
      <c r="K3471">
        <v>1477178238</v>
      </c>
      <c r="L3471" t="b">
        <v>0</v>
      </c>
      <c r="M3471">
        <v>1</v>
      </c>
      <c r="N3471" t="b">
        <v>0</v>
      </c>
      <c r="O3471" t="s">
        <v>8305</v>
      </c>
      <c r="P3471" s="9">
        <f>IFERROR(F3471/M3471,"NULL")</f>
        <v>1</v>
      </c>
      <c r="Q3471" t="str">
        <f>LEFT(O3471,SEARCH("/",O3471,1)-1)</f>
        <v>theater</v>
      </c>
      <c r="R3471" t="str">
        <f>RIGHT(O3471,LEN(O3471)-SEARCH("/",O3471,1))</f>
        <v>musical</v>
      </c>
      <c r="S3471" s="17">
        <f>(((K3471/60)/60)/24)+DATE(1970,1,1)</f>
        <v>42665.970347222217</v>
      </c>
      <c r="T3471" s="15">
        <f>(((J3471/60)/60)/24)+DATE(1970,1,1)</f>
        <v>42696.012013888889</v>
      </c>
      <c r="U3471" t="b">
        <f>AND(L3471,N3471)</f>
        <v>0</v>
      </c>
    </row>
    <row r="3472" spans="1:21" ht="20" customHeight="1" x14ac:dyDescent="0.35">
      <c r="A3472" s="13">
        <f>F3472/E3472</f>
        <v>4.8099999999999997E-2</v>
      </c>
      <c r="B3472">
        <v>3646</v>
      </c>
      <c r="C3472" s="3" t="s">
        <v>3644</v>
      </c>
      <c r="D3472" s="3" t="s">
        <v>7756</v>
      </c>
      <c r="E3472" s="5">
        <v>10000</v>
      </c>
      <c r="F3472" s="5">
        <v>481</v>
      </c>
      <c r="G3472" t="s">
        <v>8221</v>
      </c>
      <c r="H3472" t="s">
        <v>8224</v>
      </c>
      <c r="I3472" t="s">
        <v>8246</v>
      </c>
      <c r="J3472">
        <v>1434497400</v>
      </c>
      <c r="K3472">
        <v>1431770802</v>
      </c>
      <c r="L3472" t="b">
        <v>0</v>
      </c>
      <c r="M3472">
        <v>8</v>
      </c>
      <c r="N3472" t="b">
        <v>0</v>
      </c>
      <c r="O3472" t="s">
        <v>8305</v>
      </c>
      <c r="P3472" s="9">
        <f>IFERROR(F3472/M3472,"NULL")</f>
        <v>60.125</v>
      </c>
      <c r="Q3472" t="str">
        <f>LEFT(O3472,SEARCH("/",O3472,1)-1)</f>
        <v>theater</v>
      </c>
      <c r="R3472" t="str">
        <f>RIGHT(O3472,LEN(O3472)-SEARCH("/",O3472,1))</f>
        <v>musical</v>
      </c>
      <c r="S3472" s="17">
        <f>(((K3472/60)/60)/24)+DATE(1970,1,1)</f>
        <v>42140.421319444446</v>
      </c>
      <c r="T3472" s="15">
        <f>(((J3472/60)/60)/24)+DATE(1970,1,1)</f>
        <v>42171.979166666672</v>
      </c>
      <c r="U3472" t="b">
        <f>AND(L3472,N3472)</f>
        <v>0</v>
      </c>
    </row>
    <row r="3473" spans="1:21" ht="20" customHeight="1" x14ac:dyDescent="0.35">
      <c r="A3473" s="13">
        <f>F3473/E3473</f>
        <v>0.06</v>
      </c>
      <c r="B3473">
        <v>3647</v>
      </c>
      <c r="C3473" s="3" t="s">
        <v>3645</v>
      </c>
      <c r="D3473" s="3" t="s">
        <v>7757</v>
      </c>
      <c r="E3473" s="5">
        <v>500</v>
      </c>
      <c r="F3473" s="5">
        <v>30</v>
      </c>
      <c r="G3473" t="s">
        <v>8221</v>
      </c>
      <c r="H3473" t="s">
        <v>8225</v>
      </c>
      <c r="I3473" t="s">
        <v>8247</v>
      </c>
      <c r="J3473">
        <v>1475258327</v>
      </c>
      <c r="K3473">
        <v>1471370327</v>
      </c>
      <c r="L3473" t="b">
        <v>0</v>
      </c>
      <c r="M3473">
        <v>2</v>
      </c>
      <c r="N3473" t="b">
        <v>0</v>
      </c>
      <c r="O3473" t="s">
        <v>8305</v>
      </c>
      <c r="P3473" s="9">
        <f>IFERROR(F3473/M3473,"NULL")</f>
        <v>15</v>
      </c>
      <c r="Q3473" t="str">
        <f>LEFT(O3473,SEARCH("/",O3473,1)-1)</f>
        <v>theater</v>
      </c>
      <c r="R3473" t="str">
        <f>RIGHT(O3473,LEN(O3473)-SEARCH("/",O3473,1))</f>
        <v>musical</v>
      </c>
      <c r="S3473" s="17">
        <f>(((K3473/60)/60)/24)+DATE(1970,1,1)</f>
        <v>42598.749155092592</v>
      </c>
      <c r="T3473" s="15">
        <f>(((J3473/60)/60)/24)+DATE(1970,1,1)</f>
        <v>42643.749155092592</v>
      </c>
      <c r="U3473" t="b">
        <f>AND(L3473,N3473)</f>
        <v>0</v>
      </c>
    </row>
    <row r="3474" spans="1:21" ht="20" customHeight="1" x14ac:dyDescent="0.35">
      <c r="A3474" s="13">
        <f>F3474/E3474</f>
        <v>9.3100000000000002E-2</v>
      </c>
      <c r="B3474">
        <v>3728</v>
      </c>
      <c r="C3474" s="3" t="s">
        <v>3725</v>
      </c>
      <c r="D3474" s="3" t="s">
        <v>7838</v>
      </c>
      <c r="E3474" s="5">
        <v>20000</v>
      </c>
      <c r="F3474" s="5">
        <v>1862</v>
      </c>
      <c r="G3474" t="s">
        <v>8221</v>
      </c>
      <c r="H3474" t="s">
        <v>8224</v>
      </c>
      <c r="I3474" t="s">
        <v>8246</v>
      </c>
      <c r="J3474">
        <v>1439957176</v>
      </c>
      <c r="K3474">
        <v>1437365176</v>
      </c>
      <c r="L3474" t="b">
        <v>0</v>
      </c>
      <c r="M3474">
        <v>31</v>
      </c>
      <c r="N3474" t="b">
        <v>0</v>
      </c>
      <c r="O3474" t="s">
        <v>8271</v>
      </c>
      <c r="P3474" s="9">
        <f>IFERROR(F3474/M3474,"NULL")</f>
        <v>60.064516129032256</v>
      </c>
      <c r="Q3474" t="str">
        <f>LEFT(O3474,SEARCH("/",O3474,1)-1)</f>
        <v>theater</v>
      </c>
      <c r="R3474" t="str">
        <f>RIGHT(O3474,LEN(O3474)-SEARCH("/",O3474,1))</f>
        <v>plays</v>
      </c>
      <c r="S3474" s="17">
        <f>(((K3474/60)/60)/24)+DATE(1970,1,1)</f>
        <v>42205.171018518522</v>
      </c>
      <c r="T3474" s="15">
        <f>(((J3474/60)/60)/24)+DATE(1970,1,1)</f>
        <v>42235.171018518522</v>
      </c>
      <c r="U3474" t="b">
        <f>AND(L3474,N3474)</f>
        <v>0</v>
      </c>
    </row>
    <row r="3475" spans="1:21" ht="20" customHeight="1" x14ac:dyDescent="0.35">
      <c r="A3475" s="13">
        <f>F3475/E3475</f>
        <v>7.2400000000000006E-2</v>
      </c>
      <c r="B3475">
        <v>3729</v>
      </c>
      <c r="C3475" s="3" t="s">
        <v>3726</v>
      </c>
      <c r="D3475" s="3" t="s">
        <v>7839</v>
      </c>
      <c r="E3475" s="5">
        <v>5000</v>
      </c>
      <c r="F3475" s="5">
        <v>362</v>
      </c>
      <c r="G3475" t="s">
        <v>8221</v>
      </c>
      <c r="H3475" t="s">
        <v>8224</v>
      </c>
      <c r="I3475" t="s">
        <v>8246</v>
      </c>
      <c r="J3475">
        <v>1427082912</v>
      </c>
      <c r="K3475">
        <v>1423198512</v>
      </c>
      <c r="L3475" t="b">
        <v>0</v>
      </c>
      <c r="M3475">
        <v>5</v>
      </c>
      <c r="N3475" t="b">
        <v>0</v>
      </c>
      <c r="O3475" t="s">
        <v>8271</v>
      </c>
      <c r="P3475" s="9">
        <f>IFERROR(F3475/M3475,"NULL")</f>
        <v>72.400000000000006</v>
      </c>
      <c r="Q3475" t="str">
        <f>LEFT(O3475,SEARCH("/",O3475,1)-1)</f>
        <v>theater</v>
      </c>
      <c r="R3475" t="str">
        <f>RIGHT(O3475,LEN(O3475)-SEARCH("/",O3475,1))</f>
        <v>plays</v>
      </c>
      <c r="S3475" s="17">
        <f>(((K3475/60)/60)/24)+DATE(1970,1,1)</f>
        <v>42041.205000000002</v>
      </c>
      <c r="T3475" s="15">
        <f>(((J3475/60)/60)/24)+DATE(1970,1,1)</f>
        <v>42086.16333333333</v>
      </c>
      <c r="U3475" t="b">
        <f>AND(L3475,N3475)</f>
        <v>0</v>
      </c>
    </row>
    <row r="3476" spans="1:21" ht="20" customHeight="1" x14ac:dyDescent="0.35">
      <c r="A3476" s="13">
        <f>F3476/E3476</f>
        <v>0.1</v>
      </c>
      <c r="B3476">
        <v>3730</v>
      </c>
      <c r="C3476" s="3" t="s">
        <v>3727</v>
      </c>
      <c r="D3476" s="3" t="s">
        <v>7840</v>
      </c>
      <c r="E3476" s="5">
        <v>1000</v>
      </c>
      <c r="F3476" s="5">
        <v>100</v>
      </c>
      <c r="G3476" t="s">
        <v>8221</v>
      </c>
      <c r="H3476" t="s">
        <v>8224</v>
      </c>
      <c r="I3476" t="s">
        <v>8246</v>
      </c>
      <c r="J3476">
        <v>1439828159</v>
      </c>
      <c r="K3476">
        <v>1437236159</v>
      </c>
      <c r="L3476" t="b">
        <v>0</v>
      </c>
      <c r="M3476">
        <v>1</v>
      </c>
      <c r="N3476" t="b">
        <v>0</v>
      </c>
      <c r="O3476" t="s">
        <v>8271</v>
      </c>
      <c r="P3476" s="9">
        <f>IFERROR(F3476/M3476,"NULL")</f>
        <v>100</v>
      </c>
      <c r="Q3476" t="str">
        <f>LEFT(O3476,SEARCH("/",O3476,1)-1)</f>
        <v>theater</v>
      </c>
      <c r="R3476" t="str">
        <f>RIGHT(O3476,LEN(O3476)-SEARCH("/",O3476,1))</f>
        <v>plays</v>
      </c>
      <c r="S3476" s="17">
        <f>(((K3476/60)/60)/24)+DATE(1970,1,1)</f>
        <v>42203.677766203706</v>
      </c>
      <c r="T3476" s="15">
        <f>(((J3476/60)/60)/24)+DATE(1970,1,1)</f>
        <v>42233.677766203706</v>
      </c>
      <c r="U3476" t="b">
        <f>AND(L3476,N3476)</f>
        <v>0</v>
      </c>
    </row>
    <row r="3477" spans="1:21" ht="20" customHeight="1" x14ac:dyDescent="0.35">
      <c r="A3477" s="13">
        <f>F3477/E3477</f>
        <v>0.11272727272727273</v>
      </c>
      <c r="B3477">
        <v>3731</v>
      </c>
      <c r="C3477" s="3" t="s">
        <v>3728</v>
      </c>
      <c r="D3477" s="3" t="s">
        <v>7841</v>
      </c>
      <c r="E3477" s="5">
        <v>5500</v>
      </c>
      <c r="F3477" s="5">
        <v>620</v>
      </c>
      <c r="G3477" t="s">
        <v>8221</v>
      </c>
      <c r="H3477" t="s">
        <v>8224</v>
      </c>
      <c r="I3477" t="s">
        <v>8246</v>
      </c>
      <c r="J3477">
        <v>1420860180</v>
      </c>
      <c r="K3477">
        <v>1418234646</v>
      </c>
      <c r="L3477" t="b">
        <v>0</v>
      </c>
      <c r="M3477">
        <v>12</v>
      </c>
      <c r="N3477" t="b">
        <v>0</v>
      </c>
      <c r="O3477" t="s">
        <v>8271</v>
      </c>
      <c r="P3477" s="9">
        <f>IFERROR(F3477/M3477,"NULL")</f>
        <v>51.666666666666664</v>
      </c>
      <c r="Q3477" t="str">
        <f>LEFT(O3477,SEARCH("/",O3477,1)-1)</f>
        <v>theater</v>
      </c>
      <c r="R3477" t="str">
        <f>RIGHT(O3477,LEN(O3477)-SEARCH("/",O3477,1))</f>
        <v>plays</v>
      </c>
      <c r="S3477" s="17">
        <f>(((K3477/60)/60)/24)+DATE(1970,1,1)</f>
        <v>41983.752847222218</v>
      </c>
      <c r="T3477" s="15">
        <f>(((J3477/60)/60)/24)+DATE(1970,1,1)</f>
        <v>42014.140972222223</v>
      </c>
      <c r="U3477" t="b">
        <f>AND(L3477,N3477)</f>
        <v>0</v>
      </c>
    </row>
    <row r="3478" spans="1:21" ht="20" customHeight="1" x14ac:dyDescent="0.35">
      <c r="A3478" s="13">
        <f>F3478/E3478</f>
        <v>0.15411764705882353</v>
      </c>
      <c r="B3478">
        <v>3732</v>
      </c>
      <c r="C3478" s="3" t="s">
        <v>3729</v>
      </c>
      <c r="D3478" s="3" t="s">
        <v>7842</v>
      </c>
      <c r="E3478" s="5">
        <v>850</v>
      </c>
      <c r="F3478" s="5">
        <v>131</v>
      </c>
      <c r="G3478" t="s">
        <v>8221</v>
      </c>
      <c r="H3478" t="s">
        <v>8233</v>
      </c>
      <c r="I3478" t="s">
        <v>8249</v>
      </c>
      <c r="J3478">
        <v>1422100800</v>
      </c>
      <c r="K3478">
        <v>1416932133</v>
      </c>
      <c r="L3478" t="b">
        <v>0</v>
      </c>
      <c r="M3478">
        <v>4</v>
      </c>
      <c r="N3478" t="b">
        <v>0</v>
      </c>
      <c r="O3478" t="s">
        <v>8271</v>
      </c>
      <c r="P3478" s="9">
        <f>IFERROR(F3478/M3478,"NULL")</f>
        <v>32.75</v>
      </c>
      <c r="Q3478" t="str">
        <f>LEFT(O3478,SEARCH("/",O3478,1)-1)</f>
        <v>theater</v>
      </c>
      <c r="R3478" t="str">
        <f>RIGHT(O3478,LEN(O3478)-SEARCH("/",O3478,1))</f>
        <v>plays</v>
      </c>
      <c r="S3478" s="17">
        <f>(((K3478/60)/60)/24)+DATE(1970,1,1)</f>
        <v>41968.677465277782</v>
      </c>
      <c r="T3478" s="15">
        <f>(((J3478/60)/60)/24)+DATE(1970,1,1)</f>
        <v>42028.5</v>
      </c>
      <c r="U3478" t="b">
        <f>AND(L3478,N3478)</f>
        <v>0</v>
      </c>
    </row>
    <row r="3479" spans="1:21" ht="20" customHeight="1" x14ac:dyDescent="0.35">
      <c r="A3479" s="13">
        <f>F3479/E3479</f>
        <v>0</v>
      </c>
      <c r="B3479">
        <v>3733</v>
      </c>
      <c r="C3479" s="3" t="s">
        <v>3730</v>
      </c>
      <c r="D3479" s="3" t="s">
        <v>7843</v>
      </c>
      <c r="E3479" s="5">
        <v>1500</v>
      </c>
      <c r="F3479" s="5">
        <v>0</v>
      </c>
      <c r="G3479" t="s">
        <v>8221</v>
      </c>
      <c r="H3479" t="s">
        <v>8224</v>
      </c>
      <c r="I3479" t="s">
        <v>8246</v>
      </c>
      <c r="J3479">
        <v>1429396200</v>
      </c>
      <c r="K3479">
        <v>1428539708</v>
      </c>
      <c r="L3479" t="b">
        <v>0</v>
      </c>
      <c r="M3479">
        <v>0</v>
      </c>
      <c r="N3479" t="b">
        <v>0</v>
      </c>
      <c r="O3479" t="s">
        <v>8271</v>
      </c>
      <c r="P3479" s="9" t="str">
        <f>IFERROR(F3479/M3479,"NULL")</f>
        <v>NULL</v>
      </c>
      <c r="Q3479" t="str">
        <f>LEFT(O3479,SEARCH("/",O3479,1)-1)</f>
        <v>theater</v>
      </c>
      <c r="R3479" t="str">
        <f>RIGHT(O3479,LEN(O3479)-SEARCH("/",O3479,1))</f>
        <v>plays</v>
      </c>
      <c r="S3479" s="17">
        <f>(((K3479/60)/60)/24)+DATE(1970,1,1)</f>
        <v>42103.024398148147</v>
      </c>
      <c r="T3479" s="15">
        <f>(((J3479/60)/60)/24)+DATE(1970,1,1)</f>
        <v>42112.9375</v>
      </c>
      <c r="U3479" t="b">
        <f>AND(L3479,N3479)</f>
        <v>0</v>
      </c>
    </row>
    <row r="3480" spans="1:21" ht="20" customHeight="1" x14ac:dyDescent="0.35">
      <c r="A3480" s="13">
        <f>F3480/E3480</f>
        <v>0.28466666666666668</v>
      </c>
      <c r="B3480">
        <v>3734</v>
      </c>
      <c r="C3480" s="3" t="s">
        <v>3731</v>
      </c>
      <c r="D3480" s="3" t="s">
        <v>7844</v>
      </c>
      <c r="E3480" s="5">
        <v>1500</v>
      </c>
      <c r="F3480" s="5">
        <v>427</v>
      </c>
      <c r="G3480" t="s">
        <v>8221</v>
      </c>
      <c r="H3480" t="s">
        <v>8224</v>
      </c>
      <c r="I3480" t="s">
        <v>8246</v>
      </c>
      <c r="J3480">
        <v>1432589896</v>
      </c>
      <c r="K3480">
        <v>1427405896</v>
      </c>
      <c r="L3480" t="b">
        <v>0</v>
      </c>
      <c r="M3480">
        <v>7</v>
      </c>
      <c r="N3480" t="b">
        <v>0</v>
      </c>
      <c r="O3480" t="s">
        <v>8271</v>
      </c>
      <c r="P3480" s="9">
        <f>IFERROR(F3480/M3480,"NULL")</f>
        <v>61</v>
      </c>
      <c r="Q3480" t="str">
        <f>LEFT(O3480,SEARCH("/",O3480,1)-1)</f>
        <v>theater</v>
      </c>
      <c r="R3480" t="str">
        <f>RIGHT(O3480,LEN(O3480)-SEARCH("/",O3480,1))</f>
        <v>plays</v>
      </c>
      <c r="S3480" s="17">
        <f>(((K3480/60)/60)/24)+DATE(1970,1,1)</f>
        <v>42089.901574074072</v>
      </c>
      <c r="T3480" s="15">
        <f>(((J3480/60)/60)/24)+DATE(1970,1,1)</f>
        <v>42149.901574074072</v>
      </c>
      <c r="U3480" t="b">
        <f>AND(L3480,N3480)</f>
        <v>0</v>
      </c>
    </row>
    <row r="3481" spans="1:21" ht="20" customHeight="1" x14ac:dyDescent="0.35">
      <c r="A3481" s="13">
        <f>F3481/E3481</f>
        <v>0.13333333333333333</v>
      </c>
      <c r="B3481">
        <v>3735</v>
      </c>
      <c r="C3481" s="3" t="s">
        <v>3732</v>
      </c>
      <c r="D3481" s="3" t="s">
        <v>7845</v>
      </c>
      <c r="E3481" s="5">
        <v>150</v>
      </c>
      <c r="F3481" s="5">
        <v>20</v>
      </c>
      <c r="G3481" t="s">
        <v>8221</v>
      </c>
      <c r="H3481" t="s">
        <v>8225</v>
      </c>
      <c r="I3481" t="s">
        <v>8247</v>
      </c>
      <c r="J3481">
        <v>1432831089</v>
      </c>
      <c r="K3481">
        <v>1430239089</v>
      </c>
      <c r="L3481" t="b">
        <v>0</v>
      </c>
      <c r="M3481">
        <v>2</v>
      </c>
      <c r="N3481" t="b">
        <v>0</v>
      </c>
      <c r="O3481" t="s">
        <v>8271</v>
      </c>
      <c r="P3481" s="9">
        <f>IFERROR(F3481/M3481,"NULL")</f>
        <v>10</v>
      </c>
      <c r="Q3481" t="str">
        <f>LEFT(O3481,SEARCH("/",O3481,1)-1)</f>
        <v>theater</v>
      </c>
      <c r="R3481" t="str">
        <f>RIGHT(O3481,LEN(O3481)-SEARCH("/",O3481,1))</f>
        <v>plays</v>
      </c>
      <c r="S3481" s="17">
        <f>(((K3481/60)/60)/24)+DATE(1970,1,1)</f>
        <v>42122.693159722221</v>
      </c>
      <c r="T3481" s="15">
        <f>(((J3481/60)/60)/24)+DATE(1970,1,1)</f>
        <v>42152.693159722221</v>
      </c>
      <c r="U3481" t="b">
        <f>AND(L3481,N3481)</f>
        <v>0</v>
      </c>
    </row>
    <row r="3482" spans="1:21" ht="20" customHeight="1" x14ac:dyDescent="0.35">
      <c r="A3482" s="13">
        <f>F3482/E3482</f>
        <v>6.6666666666666671E-3</v>
      </c>
      <c r="B3482">
        <v>3736</v>
      </c>
      <c r="C3482" s="3" t="s">
        <v>3733</v>
      </c>
      <c r="D3482" s="3" t="s">
        <v>7846</v>
      </c>
      <c r="E3482" s="5">
        <v>1500</v>
      </c>
      <c r="F3482" s="5">
        <v>10</v>
      </c>
      <c r="G3482" t="s">
        <v>8221</v>
      </c>
      <c r="H3482" t="s">
        <v>8225</v>
      </c>
      <c r="I3482" t="s">
        <v>8247</v>
      </c>
      <c r="J3482">
        <v>1427133600</v>
      </c>
      <c r="K3482">
        <v>1423847093</v>
      </c>
      <c r="L3482" t="b">
        <v>0</v>
      </c>
      <c r="M3482">
        <v>1</v>
      </c>
      <c r="N3482" t="b">
        <v>0</v>
      </c>
      <c r="O3482" t="s">
        <v>8271</v>
      </c>
      <c r="P3482" s="9">
        <f>IFERROR(F3482/M3482,"NULL")</f>
        <v>10</v>
      </c>
      <c r="Q3482" t="str">
        <f>LEFT(O3482,SEARCH("/",O3482,1)-1)</f>
        <v>theater</v>
      </c>
      <c r="R3482" t="str">
        <f>RIGHT(O3482,LEN(O3482)-SEARCH("/",O3482,1))</f>
        <v>plays</v>
      </c>
      <c r="S3482" s="17">
        <f>(((K3482/60)/60)/24)+DATE(1970,1,1)</f>
        <v>42048.711724537032</v>
      </c>
      <c r="T3482" s="15">
        <f>(((J3482/60)/60)/24)+DATE(1970,1,1)</f>
        <v>42086.75</v>
      </c>
      <c r="U3482" t="b">
        <f>AND(L3482,N3482)</f>
        <v>0</v>
      </c>
    </row>
    <row r="3483" spans="1:21" ht="20" customHeight="1" x14ac:dyDescent="0.35">
      <c r="A3483" s="13">
        <f>F3483/E3483</f>
        <v>0.21428571428571427</v>
      </c>
      <c r="B3483">
        <v>3737</v>
      </c>
      <c r="C3483" s="3" t="s">
        <v>3734</v>
      </c>
      <c r="D3483" s="3" t="s">
        <v>7847</v>
      </c>
      <c r="E3483" s="5">
        <v>700</v>
      </c>
      <c r="F3483" s="5">
        <v>150</v>
      </c>
      <c r="G3483" t="s">
        <v>8221</v>
      </c>
      <c r="H3483" t="s">
        <v>8224</v>
      </c>
      <c r="I3483" t="s">
        <v>8246</v>
      </c>
      <c r="J3483">
        <v>1447311540</v>
      </c>
      <c r="K3483">
        <v>1445358903</v>
      </c>
      <c r="L3483" t="b">
        <v>0</v>
      </c>
      <c r="M3483">
        <v>4</v>
      </c>
      <c r="N3483" t="b">
        <v>0</v>
      </c>
      <c r="O3483" t="s">
        <v>8271</v>
      </c>
      <c r="P3483" s="9">
        <f>IFERROR(F3483/M3483,"NULL")</f>
        <v>37.5</v>
      </c>
      <c r="Q3483" t="str">
        <f>LEFT(O3483,SEARCH("/",O3483,1)-1)</f>
        <v>theater</v>
      </c>
      <c r="R3483" t="str">
        <f>RIGHT(O3483,LEN(O3483)-SEARCH("/",O3483,1))</f>
        <v>plays</v>
      </c>
      <c r="S3483" s="17">
        <f>(((K3483/60)/60)/24)+DATE(1970,1,1)</f>
        <v>42297.691006944442</v>
      </c>
      <c r="T3483" s="15">
        <f>(((J3483/60)/60)/24)+DATE(1970,1,1)</f>
        <v>42320.290972222225</v>
      </c>
      <c r="U3483" t="b">
        <f>AND(L3483,N3483)</f>
        <v>0</v>
      </c>
    </row>
    <row r="3484" spans="1:21" ht="20" customHeight="1" x14ac:dyDescent="0.35">
      <c r="A3484" s="13">
        <f>F3484/E3484</f>
        <v>0.18</v>
      </c>
      <c r="B3484">
        <v>3738</v>
      </c>
      <c r="C3484" s="3" t="s">
        <v>3735</v>
      </c>
      <c r="D3484" s="3" t="s">
        <v>7848</v>
      </c>
      <c r="E3484" s="5">
        <v>1500</v>
      </c>
      <c r="F3484" s="5">
        <v>270</v>
      </c>
      <c r="G3484" t="s">
        <v>8221</v>
      </c>
      <c r="H3484" t="s">
        <v>8225</v>
      </c>
      <c r="I3484" t="s">
        <v>8247</v>
      </c>
      <c r="J3484">
        <v>1405461600</v>
      </c>
      <c r="K3484">
        <v>1403562705</v>
      </c>
      <c r="L3484" t="b">
        <v>0</v>
      </c>
      <c r="M3484">
        <v>6</v>
      </c>
      <c r="N3484" t="b">
        <v>0</v>
      </c>
      <c r="O3484" t="s">
        <v>8271</v>
      </c>
      <c r="P3484" s="9">
        <f>IFERROR(F3484/M3484,"NULL")</f>
        <v>45</v>
      </c>
      <c r="Q3484" t="str">
        <f>LEFT(O3484,SEARCH("/",O3484,1)-1)</f>
        <v>theater</v>
      </c>
      <c r="R3484" t="str">
        <f>RIGHT(O3484,LEN(O3484)-SEARCH("/",O3484,1))</f>
        <v>plays</v>
      </c>
      <c r="S3484" s="17">
        <f>(((K3484/60)/60)/24)+DATE(1970,1,1)</f>
        <v>41813.938715277778</v>
      </c>
      <c r="T3484" s="15">
        <f>(((J3484/60)/60)/24)+DATE(1970,1,1)</f>
        <v>41835.916666666664</v>
      </c>
      <c r="U3484" t="b">
        <f>AND(L3484,N3484)</f>
        <v>0</v>
      </c>
    </row>
    <row r="3485" spans="1:21" ht="20" customHeight="1" x14ac:dyDescent="0.35">
      <c r="A3485" s="13">
        <f>F3485/E3485</f>
        <v>0.20125000000000001</v>
      </c>
      <c r="B3485">
        <v>3739</v>
      </c>
      <c r="C3485" s="3" t="s">
        <v>3736</v>
      </c>
      <c r="D3485" s="3" t="s">
        <v>7849</v>
      </c>
      <c r="E3485" s="5">
        <v>4000</v>
      </c>
      <c r="F3485" s="5">
        <v>805</v>
      </c>
      <c r="G3485" t="s">
        <v>8221</v>
      </c>
      <c r="H3485" t="s">
        <v>8225</v>
      </c>
      <c r="I3485" t="s">
        <v>8247</v>
      </c>
      <c r="J3485">
        <v>1468752468</v>
      </c>
      <c r="K3485">
        <v>1467024468</v>
      </c>
      <c r="L3485" t="b">
        <v>0</v>
      </c>
      <c r="M3485">
        <v>8</v>
      </c>
      <c r="N3485" t="b">
        <v>0</v>
      </c>
      <c r="O3485" t="s">
        <v>8271</v>
      </c>
      <c r="P3485" s="9">
        <f>IFERROR(F3485/M3485,"NULL")</f>
        <v>100.625</v>
      </c>
      <c r="Q3485" t="str">
        <f>LEFT(O3485,SEARCH("/",O3485,1)-1)</f>
        <v>theater</v>
      </c>
      <c r="R3485" t="str">
        <f>RIGHT(O3485,LEN(O3485)-SEARCH("/",O3485,1))</f>
        <v>plays</v>
      </c>
      <c r="S3485" s="17">
        <f>(((K3485/60)/60)/24)+DATE(1970,1,1)</f>
        <v>42548.449861111112</v>
      </c>
      <c r="T3485" s="15">
        <f>(((J3485/60)/60)/24)+DATE(1970,1,1)</f>
        <v>42568.449861111112</v>
      </c>
      <c r="U3485" t="b">
        <f>AND(L3485,N3485)</f>
        <v>0</v>
      </c>
    </row>
    <row r="3486" spans="1:21" ht="20" customHeight="1" x14ac:dyDescent="0.35">
      <c r="A3486" s="13">
        <f>F3486/E3486</f>
        <v>0.17899999999999999</v>
      </c>
      <c r="B3486">
        <v>3740</v>
      </c>
      <c r="C3486" s="3" t="s">
        <v>3737</v>
      </c>
      <c r="D3486" s="3" t="s">
        <v>7850</v>
      </c>
      <c r="E3486" s="5">
        <v>2000</v>
      </c>
      <c r="F3486" s="5">
        <v>358</v>
      </c>
      <c r="G3486" t="s">
        <v>8221</v>
      </c>
      <c r="H3486" t="s">
        <v>8224</v>
      </c>
      <c r="I3486" t="s">
        <v>8246</v>
      </c>
      <c r="J3486">
        <v>1407808438</v>
      </c>
      <c r="K3486">
        <v>1405217355</v>
      </c>
      <c r="L3486" t="b">
        <v>0</v>
      </c>
      <c r="M3486">
        <v>14</v>
      </c>
      <c r="N3486" t="b">
        <v>0</v>
      </c>
      <c r="O3486" t="s">
        <v>8271</v>
      </c>
      <c r="P3486" s="9">
        <f>IFERROR(F3486/M3486,"NULL")</f>
        <v>25.571428571428573</v>
      </c>
      <c r="Q3486" t="str">
        <f>LEFT(O3486,SEARCH("/",O3486,1)-1)</f>
        <v>theater</v>
      </c>
      <c r="R3486" t="str">
        <f>RIGHT(O3486,LEN(O3486)-SEARCH("/",O3486,1))</f>
        <v>plays</v>
      </c>
      <c r="S3486" s="17">
        <f>(((K3486/60)/60)/24)+DATE(1970,1,1)</f>
        <v>41833.089756944442</v>
      </c>
      <c r="T3486" s="15">
        <f>(((J3486/60)/60)/24)+DATE(1970,1,1)</f>
        <v>41863.079143518517</v>
      </c>
      <c r="U3486" t="b">
        <f>AND(L3486,N3486)</f>
        <v>0</v>
      </c>
    </row>
    <row r="3487" spans="1:21" ht="20" customHeight="1" x14ac:dyDescent="0.35">
      <c r="A3487" s="13">
        <f>F3487/E3487</f>
        <v>0</v>
      </c>
      <c r="B3487">
        <v>3741</v>
      </c>
      <c r="C3487" s="3" t="s">
        <v>3738</v>
      </c>
      <c r="D3487" s="3" t="s">
        <v>7851</v>
      </c>
      <c r="E3487" s="5">
        <v>20000</v>
      </c>
      <c r="F3487" s="5">
        <v>0</v>
      </c>
      <c r="G3487" t="s">
        <v>8221</v>
      </c>
      <c r="H3487" t="s">
        <v>8224</v>
      </c>
      <c r="I3487" t="s">
        <v>8246</v>
      </c>
      <c r="J3487">
        <v>1450389950</v>
      </c>
      <c r="K3487">
        <v>1447797950</v>
      </c>
      <c r="L3487" t="b">
        <v>0</v>
      </c>
      <c r="M3487">
        <v>0</v>
      </c>
      <c r="N3487" t="b">
        <v>0</v>
      </c>
      <c r="O3487" t="s">
        <v>8271</v>
      </c>
      <c r="P3487" s="9" t="str">
        <f>IFERROR(F3487/M3487,"NULL")</f>
        <v>NULL</v>
      </c>
      <c r="Q3487" t="str">
        <f>LEFT(O3487,SEARCH("/",O3487,1)-1)</f>
        <v>theater</v>
      </c>
      <c r="R3487" t="str">
        <f>RIGHT(O3487,LEN(O3487)-SEARCH("/",O3487,1))</f>
        <v>plays</v>
      </c>
      <c r="S3487" s="17">
        <f>(((K3487/60)/60)/24)+DATE(1970,1,1)</f>
        <v>42325.920717592591</v>
      </c>
      <c r="T3487" s="15">
        <f>(((J3487/60)/60)/24)+DATE(1970,1,1)</f>
        <v>42355.920717592591</v>
      </c>
      <c r="U3487" t="b">
        <f>AND(L3487,N3487)</f>
        <v>0</v>
      </c>
    </row>
    <row r="3488" spans="1:21" ht="20" customHeight="1" x14ac:dyDescent="0.35">
      <c r="A3488" s="13">
        <f>F3488/E3488</f>
        <v>0.02</v>
      </c>
      <c r="B3488">
        <v>3742</v>
      </c>
      <c r="C3488" s="3" t="s">
        <v>3739</v>
      </c>
      <c r="D3488" s="3" t="s">
        <v>7852</v>
      </c>
      <c r="E3488" s="5">
        <v>5000</v>
      </c>
      <c r="F3488" s="5">
        <v>100</v>
      </c>
      <c r="G3488" t="s">
        <v>8221</v>
      </c>
      <c r="H3488" t="s">
        <v>8224</v>
      </c>
      <c r="I3488" t="s">
        <v>8246</v>
      </c>
      <c r="J3488">
        <v>1409980144</v>
      </c>
      <c r="K3488">
        <v>1407388144</v>
      </c>
      <c r="L3488" t="b">
        <v>0</v>
      </c>
      <c r="M3488">
        <v>4</v>
      </c>
      <c r="N3488" t="b">
        <v>0</v>
      </c>
      <c r="O3488" t="s">
        <v>8271</v>
      </c>
      <c r="P3488" s="9">
        <f>IFERROR(F3488/M3488,"NULL")</f>
        <v>25</v>
      </c>
      <c r="Q3488" t="str">
        <f>LEFT(O3488,SEARCH("/",O3488,1)-1)</f>
        <v>theater</v>
      </c>
      <c r="R3488" t="str">
        <f>RIGHT(O3488,LEN(O3488)-SEARCH("/",O3488,1))</f>
        <v>plays</v>
      </c>
      <c r="S3488" s="17">
        <f>(((K3488/60)/60)/24)+DATE(1970,1,1)</f>
        <v>41858.214629629627</v>
      </c>
      <c r="T3488" s="15">
        <f>(((J3488/60)/60)/24)+DATE(1970,1,1)</f>
        <v>41888.214629629627</v>
      </c>
      <c r="U3488" t="b">
        <f>AND(L3488,N3488)</f>
        <v>0</v>
      </c>
    </row>
    <row r="3489" spans="1:21" ht="20" customHeight="1" x14ac:dyDescent="0.35">
      <c r="A3489" s="13">
        <f>F3489/E3489</f>
        <v>0</v>
      </c>
      <c r="B3489">
        <v>3743</v>
      </c>
      <c r="C3489" s="3" t="s">
        <v>3740</v>
      </c>
      <c r="D3489" s="3" t="s">
        <v>7853</v>
      </c>
      <c r="E3489" s="5">
        <v>2200</v>
      </c>
      <c r="F3489" s="5">
        <v>0</v>
      </c>
      <c r="G3489" t="s">
        <v>8221</v>
      </c>
      <c r="H3489" t="s">
        <v>8224</v>
      </c>
      <c r="I3489" t="s">
        <v>8246</v>
      </c>
      <c r="J3489">
        <v>1404406964</v>
      </c>
      <c r="K3489">
        <v>1401814964</v>
      </c>
      <c r="L3489" t="b">
        <v>0</v>
      </c>
      <c r="M3489">
        <v>0</v>
      </c>
      <c r="N3489" t="b">
        <v>0</v>
      </c>
      <c r="O3489" t="s">
        <v>8271</v>
      </c>
      <c r="P3489" s="9" t="str">
        <f>IFERROR(F3489/M3489,"NULL")</f>
        <v>NULL</v>
      </c>
      <c r="Q3489" t="str">
        <f>LEFT(O3489,SEARCH("/",O3489,1)-1)</f>
        <v>theater</v>
      </c>
      <c r="R3489" t="str">
        <f>RIGHT(O3489,LEN(O3489)-SEARCH("/",O3489,1))</f>
        <v>plays</v>
      </c>
      <c r="S3489" s="17">
        <f>(((K3489/60)/60)/24)+DATE(1970,1,1)</f>
        <v>41793.710231481484</v>
      </c>
      <c r="T3489" s="15">
        <f>(((J3489/60)/60)/24)+DATE(1970,1,1)</f>
        <v>41823.710231481484</v>
      </c>
      <c r="U3489" t="b">
        <f>AND(L3489,N3489)</f>
        <v>0</v>
      </c>
    </row>
    <row r="3490" spans="1:21" ht="20" customHeight="1" x14ac:dyDescent="0.35">
      <c r="A3490" s="13">
        <f>F3490/E3490</f>
        <v>0</v>
      </c>
      <c r="B3490">
        <v>3744</v>
      </c>
      <c r="C3490" s="3" t="s">
        <v>3741</v>
      </c>
      <c r="D3490" s="3" t="s">
        <v>7854</v>
      </c>
      <c r="E3490" s="5">
        <v>1200</v>
      </c>
      <c r="F3490" s="5">
        <v>0</v>
      </c>
      <c r="G3490" t="s">
        <v>8221</v>
      </c>
      <c r="H3490" t="s">
        <v>8224</v>
      </c>
      <c r="I3490" t="s">
        <v>8246</v>
      </c>
      <c r="J3490">
        <v>1404532740</v>
      </c>
      <c r="K3490">
        <v>1401823952</v>
      </c>
      <c r="L3490" t="b">
        <v>0</v>
      </c>
      <c r="M3490">
        <v>0</v>
      </c>
      <c r="N3490" t="b">
        <v>0</v>
      </c>
      <c r="O3490" t="s">
        <v>8271</v>
      </c>
      <c r="P3490" s="9" t="str">
        <f>IFERROR(F3490/M3490,"NULL")</f>
        <v>NULL</v>
      </c>
      <c r="Q3490" t="str">
        <f>LEFT(O3490,SEARCH("/",O3490,1)-1)</f>
        <v>theater</v>
      </c>
      <c r="R3490" t="str">
        <f>RIGHT(O3490,LEN(O3490)-SEARCH("/",O3490,1))</f>
        <v>plays</v>
      </c>
      <c r="S3490" s="17">
        <f>(((K3490/60)/60)/24)+DATE(1970,1,1)</f>
        <v>41793.814259259263</v>
      </c>
      <c r="T3490" s="15">
        <f>(((J3490/60)/60)/24)+DATE(1970,1,1)</f>
        <v>41825.165972222225</v>
      </c>
      <c r="U3490" t="b">
        <f>AND(L3490,N3490)</f>
        <v>0</v>
      </c>
    </row>
    <row r="3491" spans="1:21" ht="20" customHeight="1" x14ac:dyDescent="0.35">
      <c r="A3491" s="13">
        <f>F3491/E3491</f>
        <v>0.1</v>
      </c>
      <c r="B3491">
        <v>3745</v>
      </c>
      <c r="C3491" s="3" t="s">
        <v>3742</v>
      </c>
      <c r="D3491" s="3" t="s">
        <v>7855</v>
      </c>
      <c r="E3491" s="5">
        <v>100</v>
      </c>
      <c r="F3491" s="5">
        <v>10</v>
      </c>
      <c r="G3491" t="s">
        <v>8221</v>
      </c>
      <c r="H3491" t="s">
        <v>8224</v>
      </c>
      <c r="I3491" t="s">
        <v>8246</v>
      </c>
      <c r="J3491">
        <v>1407689102</v>
      </c>
      <c r="K3491">
        <v>1405097102</v>
      </c>
      <c r="L3491" t="b">
        <v>0</v>
      </c>
      <c r="M3491">
        <v>1</v>
      </c>
      <c r="N3491" t="b">
        <v>0</v>
      </c>
      <c r="O3491" t="s">
        <v>8271</v>
      </c>
      <c r="P3491" s="9">
        <f>IFERROR(F3491/M3491,"NULL")</f>
        <v>10</v>
      </c>
      <c r="Q3491" t="str">
        <f>LEFT(O3491,SEARCH("/",O3491,1)-1)</f>
        <v>theater</v>
      </c>
      <c r="R3491" t="str">
        <f>RIGHT(O3491,LEN(O3491)-SEARCH("/",O3491,1))</f>
        <v>plays</v>
      </c>
      <c r="S3491" s="17">
        <f>(((K3491/60)/60)/24)+DATE(1970,1,1)</f>
        <v>41831.697939814818</v>
      </c>
      <c r="T3491" s="15">
        <f>(((J3491/60)/60)/24)+DATE(1970,1,1)</f>
        <v>41861.697939814818</v>
      </c>
      <c r="U3491" t="b">
        <f>AND(L3491,N3491)</f>
        <v>0</v>
      </c>
    </row>
    <row r="3492" spans="1:21" ht="20" customHeight="1" x14ac:dyDescent="0.35">
      <c r="A3492" s="13">
        <f>F3492/E3492</f>
        <v>2.3764705882352941E-2</v>
      </c>
      <c r="B3492">
        <v>3746</v>
      </c>
      <c r="C3492" s="3" t="s">
        <v>3743</v>
      </c>
      <c r="D3492" s="3" t="s">
        <v>7856</v>
      </c>
      <c r="E3492" s="5">
        <v>8500</v>
      </c>
      <c r="F3492" s="5">
        <v>202</v>
      </c>
      <c r="G3492" t="s">
        <v>8221</v>
      </c>
      <c r="H3492" t="s">
        <v>8224</v>
      </c>
      <c r="I3492" t="s">
        <v>8246</v>
      </c>
      <c r="J3492">
        <v>1475918439</v>
      </c>
      <c r="K3492">
        <v>1473326439</v>
      </c>
      <c r="L3492" t="b">
        <v>0</v>
      </c>
      <c r="M3492">
        <v>1</v>
      </c>
      <c r="N3492" t="b">
        <v>0</v>
      </c>
      <c r="O3492" t="s">
        <v>8271</v>
      </c>
      <c r="P3492" s="9">
        <f>IFERROR(F3492/M3492,"NULL")</f>
        <v>202</v>
      </c>
      <c r="Q3492" t="str">
        <f>LEFT(O3492,SEARCH("/",O3492,1)-1)</f>
        <v>theater</v>
      </c>
      <c r="R3492" t="str">
        <f>RIGHT(O3492,LEN(O3492)-SEARCH("/",O3492,1))</f>
        <v>plays</v>
      </c>
      <c r="S3492" s="17">
        <f>(((K3492/60)/60)/24)+DATE(1970,1,1)</f>
        <v>42621.389340277776</v>
      </c>
      <c r="T3492" s="15">
        <f>(((J3492/60)/60)/24)+DATE(1970,1,1)</f>
        <v>42651.389340277776</v>
      </c>
      <c r="U3492" t="b">
        <f>AND(L3492,N3492)</f>
        <v>0</v>
      </c>
    </row>
    <row r="3493" spans="1:21" ht="20" customHeight="1" x14ac:dyDescent="0.35">
      <c r="A3493" s="13">
        <f>F3493/E3493</f>
        <v>0.01</v>
      </c>
      <c r="B3493">
        <v>3747</v>
      </c>
      <c r="C3493" s="3" t="s">
        <v>3744</v>
      </c>
      <c r="D3493" s="3" t="s">
        <v>7857</v>
      </c>
      <c r="E3493" s="5">
        <v>2500</v>
      </c>
      <c r="F3493" s="5">
        <v>25</v>
      </c>
      <c r="G3493" t="s">
        <v>8221</v>
      </c>
      <c r="H3493" t="s">
        <v>8225</v>
      </c>
      <c r="I3493" t="s">
        <v>8247</v>
      </c>
      <c r="J3493">
        <v>1436137140</v>
      </c>
      <c r="K3493">
        <v>1433833896</v>
      </c>
      <c r="L3493" t="b">
        <v>0</v>
      </c>
      <c r="M3493">
        <v>1</v>
      </c>
      <c r="N3493" t="b">
        <v>0</v>
      </c>
      <c r="O3493" t="s">
        <v>8271</v>
      </c>
      <c r="P3493" s="9">
        <f>IFERROR(F3493/M3493,"NULL")</f>
        <v>25</v>
      </c>
      <c r="Q3493" t="str">
        <f>LEFT(O3493,SEARCH("/",O3493,1)-1)</f>
        <v>theater</v>
      </c>
      <c r="R3493" t="str">
        <f>RIGHT(O3493,LEN(O3493)-SEARCH("/",O3493,1))</f>
        <v>plays</v>
      </c>
      <c r="S3493" s="17">
        <f>(((K3493/60)/60)/24)+DATE(1970,1,1)</f>
        <v>42164.299722222218</v>
      </c>
      <c r="T3493" s="15">
        <f>(((J3493/60)/60)/24)+DATE(1970,1,1)</f>
        <v>42190.957638888889</v>
      </c>
      <c r="U3493" t="b">
        <f>AND(L3493,N3493)</f>
        <v>0</v>
      </c>
    </row>
    <row r="3494" spans="1:21" ht="20" customHeight="1" x14ac:dyDescent="0.35">
      <c r="A3494" s="13">
        <f>F3494/E3494</f>
        <v>6.6666666666666671E-3</v>
      </c>
      <c r="B3494">
        <v>3788</v>
      </c>
      <c r="C3494" s="3" t="s">
        <v>3785</v>
      </c>
      <c r="D3494" s="3" t="s">
        <v>7898</v>
      </c>
      <c r="E3494" s="5">
        <v>75000</v>
      </c>
      <c r="F3494" s="5">
        <v>500</v>
      </c>
      <c r="G3494" t="s">
        <v>8221</v>
      </c>
      <c r="H3494" t="s">
        <v>8224</v>
      </c>
      <c r="I3494" t="s">
        <v>8246</v>
      </c>
      <c r="J3494">
        <v>1450887480</v>
      </c>
      <c r="K3494">
        <v>1448469719</v>
      </c>
      <c r="L3494" t="b">
        <v>0</v>
      </c>
      <c r="M3494">
        <v>1</v>
      </c>
      <c r="N3494" t="b">
        <v>0</v>
      </c>
      <c r="O3494" t="s">
        <v>8305</v>
      </c>
      <c r="P3494" s="9">
        <f>IFERROR(F3494/M3494,"NULL")</f>
        <v>500</v>
      </c>
      <c r="Q3494" t="str">
        <f>LEFT(O3494,SEARCH("/",O3494,1)-1)</f>
        <v>theater</v>
      </c>
      <c r="R3494" t="str">
        <f>RIGHT(O3494,LEN(O3494)-SEARCH("/",O3494,1))</f>
        <v>musical</v>
      </c>
      <c r="S3494" s="17">
        <f>(((K3494/60)/60)/24)+DATE(1970,1,1)</f>
        <v>42333.695821759262</v>
      </c>
      <c r="T3494" s="15">
        <f>(((J3494/60)/60)/24)+DATE(1970,1,1)</f>
        <v>42361.679166666669</v>
      </c>
      <c r="U3494" t="b">
        <f>AND(L3494,N3494)</f>
        <v>0</v>
      </c>
    </row>
    <row r="3495" spans="1:21" ht="20" customHeight="1" x14ac:dyDescent="0.35">
      <c r="A3495" s="13">
        <f>F3495/E3495</f>
        <v>3.267605633802817E-2</v>
      </c>
      <c r="B3495">
        <v>3789</v>
      </c>
      <c r="C3495" s="3" t="s">
        <v>3786</v>
      </c>
      <c r="D3495" s="3" t="s">
        <v>7899</v>
      </c>
      <c r="E3495" s="5">
        <v>3550</v>
      </c>
      <c r="F3495" s="5">
        <v>116</v>
      </c>
      <c r="G3495" t="s">
        <v>8221</v>
      </c>
      <c r="H3495" t="s">
        <v>8225</v>
      </c>
      <c r="I3495" t="s">
        <v>8247</v>
      </c>
      <c r="J3495">
        <v>1434395418</v>
      </c>
      <c r="K3495">
        <v>1431630618</v>
      </c>
      <c r="L3495" t="b">
        <v>0</v>
      </c>
      <c r="M3495">
        <v>4</v>
      </c>
      <c r="N3495" t="b">
        <v>0</v>
      </c>
      <c r="O3495" t="s">
        <v>8305</v>
      </c>
      <c r="P3495" s="9">
        <f>IFERROR(F3495/M3495,"NULL")</f>
        <v>29</v>
      </c>
      <c r="Q3495" t="str">
        <f>LEFT(O3495,SEARCH("/",O3495,1)-1)</f>
        <v>theater</v>
      </c>
      <c r="R3495" t="str">
        <f>RIGHT(O3495,LEN(O3495)-SEARCH("/",O3495,1))</f>
        <v>musical</v>
      </c>
      <c r="S3495" s="17">
        <f>(((K3495/60)/60)/24)+DATE(1970,1,1)</f>
        <v>42138.798819444448</v>
      </c>
      <c r="T3495" s="15">
        <f>(((J3495/60)/60)/24)+DATE(1970,1,1)</f>
        <v>42170.798819444448</v>
      </c>
      <c r="U3495" t="b">
        <f>AND(L3495,N3495)</f>
        <v>0</v>
      </c>
    </row>
    <row r="3496" spans="1:21" ht="20" customHeight="1" x14ac:dyDescent="0.35">
      <c r="A3496" s="13">
        <f>F3496/E3496</f>
        <v>0</v>
      </c>
      <c r="B3496">
        <v>3790</v>
      </c>
      <c r="C3496" s="3" t="s">
        <v>3787</v>
      </c>
      <c r="D3496" s="3" t="s">
        <v>7900</v>
      </c>
      <c r="E3496" s="5">
        <v>15000</v>
      </c>
      <c r="F3496" s="5">
        <v>0</v>
      </c>
      <c r="G3496" t="s">
        <v>8221</v>
      </c>
      <c r="H3496" t="s">
        <v>8224</v>
      </c>
      <c r="I3496" t="s">
        <v>8246</v>
      </c>
      <c r="J3496">
        <v>1479834023</v>
      </c>
      <c r="K3496">
        <v>1477238423</v>
      </c>
      <c r="L3496" t="b">
        <v>0</v>
      </c>
      <c r="M3496">
        <v>0</v>
      </c>
      <c r="N3496" t="b">
        <v>0</v>
      </c>
      <c r="O3496" t="s">
        <v>8305</v>
      </c>
      <c r="P3496" s="9" t="str">
        <f>IFERROR(F3496/M3496,"NULL")</f>
        <v>NULL</v>
      </c>
      <c r="Q3496" t="str">
        <f>LEFT(O3496,SEARCH("/",O3496,1)-1)</f>
        <v>theater</v>
      </c>
      <c r="R3496" t="str">
        <f>RIGHT(O3496,LEN(O3496)-SEARCH("/",O3496,1))</f>
        <v>musical</v>
      </c>
      <c r="S3496" s="17">
        <f>(((K3496/60)/60)/24)+DATE(1970,1,1)</f>
        <v>42666.666932870372</v>
      </c>
      <c r="T3496" s="15">
        <f>(((J3496/60)/60)/24)+DATE(1970,1,1)</f>
        <v>42696.708599537036</v>
      </c>
      <c r="U3496" t="b">
        <f>AND(L3496,N3496)</f>
        <v>0</v>
      </c>
    </row>
    <row r="3497" spans="1:21" ht="20" customHeight="1" x14ac:dyDescent="0.35">
      <c r="A3497" s="13">
        <f>F3497/E3497</f>
        <v>0</v>
      </c>
      <c r="B3497">
        <v>3791</v>
      </c>
      <c r="C3497" s="3" t="s">
        <v>3788</v>
      </c>
      <c r="D3497" s="3" t="s">
        <v>7901</v>
      </c>
      <c r="E3497" s="5">
        <v>1500</v>
      </c>
      <c r="F3497" s="5">
        <v>0</v>
      </c>
      <c r="G3497" t="s">
        <v>8221</v>
      </c>
      <c r="H3497" t="s">
        <v>8224</v>
      </c>
      <c r="I3497" t="s">
        <v>8246</v>
      </c>
      <c r="J3497">
        <v>1404664592</v>
      </c>
      <c r="K3497">
        <v>1399480592</v>
      </c>
      <c r="L3497" t="b">
        <v>0</v>
      </c>
      <c r="M3497">
        <v>0</v>
      </c>
      <c r="N3497" t="b">
        <v>0</v>
      </c>
      <c r="O3497" t="s">
        <v>8305</v>
      </c>
      <c r="P3497" s="9" t="str">
        <f>IFERROR(F3497/M3497,"NULL")</f>
        <v>NULL</v>
      </c>
      <c r="Q3497" t="str">
        <f>LEFT(O3497,SEARCH("/",O3497,1)-1)</f>
        <v>theater</v>
      </c>
      <c r="R3497" t="str">
        <f>RIGHT(O3497,LEN(O3497)-SEARCH("/",O3497,1))</f>
        <v>musical</v>
      </c>
      <c r="S3497" s="17">
        <f>(((K3497/60)/60)/24)+DATE(1970,1,1)</f>
        <v>41766.692037037035</v>
      </c>
      <c r="T3497" s="15">
        <f>(((J3497/60)/60)/24)+DATE(1970,1,1)</f>
        <v>41826.692037037035</v>
      </c>
      <c r="U3497" t="b">
        <f>AND(L3497,N3497)</f>
        <v>0</v>
      </c>
    </row>
    <row r="3498" spans="1:21" ht="20" customHeight="1" x14ac:dyDescent="0.35">
      <c r="A3498" s="13">
        <f>F3498/E3498</f>
        <v>2.8E-3</v>
      </c>
      <c r="B3498">
        <v>3792</v>
      </c>
      <c r="C3498" s="3" t="s">
        <v>3789</v>
      </c>
      <c r="D3498" s="3" t="s">
        <v>7902</v>
      </c>
      <c r="E3498" s="5">
        <v>12500</v>
      </c>
      <c r="F3498" s="5">
        <v>35</v>
      </c>
      <c r="G3498" t="s">
        <v>8221</v>
      </c>
      <c r="H3498" t="s">
        <v>8224</v>
      </c>
      <c r="I3498" t="s">
        <v>8246</v>
      </c>
      <c r="J3498">
        <v>1436957022</v>
      </c>
      <c r="K3498">
        <v>1434365022</v>
      </c>
      <c r="L3498" t="b">
        <v>0</v>
      </c>
      <c r="M3498">
        <v>2</v>
      </c>
      <c r="N3498" t="b">
        <v>0</v>
      </c>
      <c r="O3498" t="s">
        <v>8305</v>
      </c>
      <c r="P3498" s="9">
        <f>IFERROR(F3498/M3498,"NULL")</f>
        <v>17.5</v>
      </c>
      <c r="Q3498" t="str">
        <f>LEFT(O3498,SEARCH("/",O3498,1)-1)</f>
        <v>theater</v>
      </c>
      <c r="R3498" t="str">
        <f>RIGHT(O3498,LEN(O3498)-SEARCH("/",O3498,1))</f>
        <v>musical</v>
      </c>
      <c r="S3498" s="17">
        <f>(((K3498/60)/60)/24)+DATE(1970,1,1)</f>
        <v>42170.447013888886</v>
      </c>
      <c r="T3498" s="15">
        <f>(((J3498/60)/60)/24)+DATE(1970,1,1)</f>
        <v>42200.447013888886</v>
      </c>
      <c r="U3498" t="b">
        <f>AND(L3498,N3498)</f>
        <v>0</v>
      </c>
    </row>
    <row r="3499" spans="1:21" ht="20" customHeight="1" x14ac:dyDescent="0.35">
      <c r="A3499" s="13">
        <f>F3499/E3499</f>
        <v>0.59657142857142853</v>
      </c>
      <c r="B3499">
        <v>3793</v>
      </c>
      <c r="C3499" s="3" t="s">
        <v>3790</v>
      </c>
      <c r="D3499" s="3" t="s">
        <v>7903</v>
      </c>
      <c r="E3499" s="5">
        <v>7000</v>
      </c>
      <c r="F3499" s="5">
        <v>4176</v>
      </c>
      <c r="G3499" t="s">
        <v>8221</v>
      </c>
      <c r="H3499" t="s">
        <v>8224</v>
      </c>
      <c r="I3499" t="s">
        <v>8246</v>
      </c>
      <c r="J3499">
        <v>1418769129</v>
      </c>
      <c r="K3499">
        <v>1416954729</v>
      </c>
      <c r="L3499" t="b">
        <v>0</v>
      </c>
      <c r="M3499">
        <v>24</v>
      </c>
      <c r="N3499" t="b">
        <v>0</v>
      </c>
      <c r="O3499" t="s">
        <v>8305</v>
      </c>
      <c r="P3499" s="9">
        <f>IFERROR(F3499/M3499,"NULL")</f>
        <v>174</v>
      </c>
      <c r="Q3499" t="str">
        <f>LEFT(O3499,SEARCH("/",O3499,1)-1)</f>
        <v>theater</v>
      </c>
      <c r="R3499" t="str">
        <f>RIGHT(O3499,LEN(O3499)-SEARCH("/",O3499,1))</f>
        <v>musical</v>
      </c>
      <c r="S3499" s="17">
        <f>(((K3499/60)/60)/24)+DATE(1970,1,1)</f>
        <v>41968.938993055555</v>
      </c>
      <c r="T3499" s="15">
        <f>(((J3499/60)/60)/24)+DATE(1970,1,1)</f>
        <v>41989.938993055555</v>
      </c>
      <c r="U3499" t="b">
        <f>AND(L3499,N3499)</f>
        <v>0</v>
      </c>
    </row>
    <row r="3500" spans="1:21" ht="20" customHeight="1" x14ac:dyDescent="0.35">
      <c r="A3500" s="13">
        <f>F3500/E3500</f>
        <v>0.01</v>
      </c>
      <c r="B3500">
        <v>3794</v>
      </c>
      <c r="C3500" s="3" t="s">
        <v>3791</v>
      </c>
      <c r="D3500" s="3" t="s">
        <v>7904</v>
      </c>
      <c r="E3500" s="5">
        <v>5000</v>
      </c>
      <c r="F3500" s="5">
        <v>50</v>
      </c>
      <c r="G3500" t="s">
        <v>8221</v>
      </c>
      <c r="H3500" t="s">
        <v>8225</v>
      </c>
      <c r="I3500" t="s">
        <v>8247</v>
      </c>
      <c r="J3500">
        <v>1433685354</v>
      </c>
      <c r="K3500">
        <v>1431093354</v>
      </c>
      <c r="L3500" t="b">
        <v>0</v>
      </c>
      <c r="M3500">
        <v>1</v>
      </c>
      <c r="N3500" t="b">
        <v>0</v>
      </c>
      <c r="O3500" t="s">
        <v>8305</v>
      </c>
      <c r="P3500" s="9">
        <f>IFERROR(F3500/M3500,"NULL")</f>
        <v>50</v>
      </c>
      <c r="Q3500" t="str">
        <f>LEFT(O3500,SEARCH("/",O3500,1)-1)</f>
        <v>theater</v>
      </c>
      <c r="R3500" t="str">
        <f>RIGHT(O3500,LEN(O3500)-SEARCH("/",O3500,1))</f>
        <v>musical</v>
      </c>
      <c r="S3500" s="17">
        <f>(((K3500/60)/60)/24)+DATE(1970,1,1)</f>
        <v>42132.58048611111</v>
      </c>
      <c r="T3500" s="15">
        <f>(((J3500/60)/60)/24)+DATE(1970,1,1)</f>
        <v>42162.58048611111</v>
      </c>
      <c r="U3500" t="b">
        <f>AND(L3500,N3500)</f>
        <v>0</v>
      </c>
    </row>
    <row r="3501" spans="1:21" ht="20" customHeight="1" x14ac:dyDescent="0.35">
      <c r="A3501" s="13">
        <f>F3501/E3501</f>
        <v>1.6666666666666666E-2</v>
      </c>
      <c r="B3501">
        <v>3795</v>
      </c>
      <c r="C3501" s="3" t="s">
        <v>3792</v>
      </c>
      <c r="D3501" s="3" t="s">
        <v>7905</v>
      </c>
      <c r="E3501" s="5">
        <v>600</v>
      </c>
      <c r="F3501" s="5">
        <v>10</v>
      </c>
      <c r="G3501" t="s">
        <v>8221</v>
      </c>
      <c r="H3501" t="s">
        <v>8225</v>
      </c>
      <c r="I3501" t="s">
        <v>8247</v>
      </c>
      <c r="J3501">
        <v>1440801000</v>
      </c>
      <c r="K3501">
        <v>1437042490</v>
      </c>
      <c r="L3501" t="b">
        <v>0</v>
      </c>
      <c r="M3501">
        <v>2</v>
      </c>
      <c r="N3501" t="b">
        <v>0</v>
      </c>
      <c r="O3501" t="s">
        <v>8305</v>
      </c>
      <c r="P3501" s="9">
        <f>IFERROR(F3501/M3501,"NULL")</f>
        <v>5</v>
      </c>
      <c r="Q3501" t="str">
        <f>LEFT(O3501,SEARCH("/",O3501,1)-1)</f>
        <v>theater</v>
      </c>
      <c r="R3501" t="str">
        <f>RIGHT(O3501,LEN(O3501)-SEARCH("/",O3501,1))</f>
        <v>musical</v>
      </c>
      <c r="S3501" s="17">
        <f>(((K3501/60)/60)/24)+DATE(1970,1,1)</f>
        <v>42201.436226851853</v>
      </c>
      <c r="T3501" s="15">
        <f>(((J3501/60)/60)/24)+DATE(1970,1,1)</f>
        <v>42244.9375</v>
      </c>
      <c r="U3501" t="b">
        <f>AND(L3501,N3501)</f>
        <v>0</v>
      </c>
    </row>
    <row r="3502" spans="1:21" ht="20" customHeight="1" x14ac:dyDescent="0.35">
      <c r="A3502" s="13">
        <f>F3502/E3502</f>
        <v>4.4444444444444447E-5</v>
      </c>
      <c r="B3502">
        <v>3796</v>
      </c>
      <c r="C3502" s="3" t="s">
        <v>3793</v>
      </c>
      <c r="D3502" s="3" t="s">
        <v>7906</v>
      </c>
      <c r="E3502" s="5">
        <v>22500</v>
      </c>
      <c r="F3502" s="5">
        <v>1</v>
      </c>
      <c r="G3502" t="s">
        <v>8221</v>
      </c>
      <c r="H3502" t="s">
        <v>8224</v>
      </c>
      <c r="I3502" t="s">
        <v>8246</v>
      </c>
      <c r="J3502">
        <v>1484354556</v>
      </c>
      <c r="K3502">
        <v>1479170556</v>
      </c>
      <c r="L3502" t="b">
        <v>0</v>
      </c>
      <c r="M3502">
        <v>1</v>
      </c>
      <c r="N3502" t="b">
        <v>0</v>
      </c>
      <c r="O3502" t="s">
        <v>8305</v>
      </c>
      <c r="P3502" s="9">
        <f>IFERROR(F3502/M3502,"NULL")</f>
        <v>1</v>
      </c>
      <c r="Q3502" t="str">
        <f>LEFT(O3502,SEARCH("/",O3502,1)-1)</f>
        <v>theater</v>
      </c>
      <c r="R3502" t="str">
        <f>RIGHT(O3502,LEN(O3502)-SEARCH("/",O3502,1))</f>
        <v>musical</v>
      </c>
      <c r="S3502" s="17">
        <f>(((K3502/60)/60)/24)+DATE(1970,1,1)</f>
        <v>42689.029583333337</v>
      </c>
      <c r="T3502" s="15">
        <f>(((J3502/60)/60)/24)+DATE(1970,1,1)</f>
        <v>42749.029583333337</v>
      </c>
      <c r="U3502" t="b">
        <f>AND(L3502,N3502)</f>
        <v>0</v>
      </c>
    </row>
    <row r="3503" spans="1:21" ht="20" customHeight="1" x14ac:dyDescent="0.35">
      <c r="A3503" s="13">
        <f>F3503/E3503</f>
        <v>0.89666666666666661</v>
      </c>
      <c r="B3503">
        <v>3797</v>
      </c>
      <c r="C3503" s="3" t="s">
        <v>3794</v>
      </c>
      <c r="D3503" s="3" t="s">
        <v>7907</v>
      </c>
      <c r="E3503" s="5">
        <v>6000</v>
      </c>
      <c r="F3503" s="5">
        <v>5380</v>
      </c>
      <c r="G3503" t="s">
        <v>8221</v>
      </c>
      <c r="H3503" t="s">
        <v>8224</v>
      </c>
      <c r="I3503" t="s">
        <v>8246</v>
      </c>
      <c r="J3503">
        <v>1429564165</v>
      </c>
      <c r="K3503">
        <v>1426972165</v>
      </c>
      <c r="L3503" t="b">
        <v>0</v>
      </c>
      <c r="M3503">
        <v>37</v>
      </c>
      <c r="N3503" t="b">
        <v>0</v>
      </c>
      <c r="O3503" t="s">
        <v>8305</v>
      </c>
      <c r="P3503" s="9">
        <f>IFERROR(F3503/M3503,"NULL")</f>
        <v>145.40540540540542</v>
      </c>
      <c r="Q3503" t="str">
        <f>LEFT(O3503,SEARCH("/",O3503,1)-1)</f>
        <v>theater</v>
      </c>
      <c r="R3503" t="str">
        <f>RIGHT(O3503,LEN(O3503)-SEARCH("/",O3503,1))</f>
        <v>musical</v>
      </c>
      <c r="S3503" s="17">
        <f>(((K3503/60)/60)/24)+DATE(1970,1,1)</f>
        <v>42084.881539351853</v>
      </c>
      <c r="T3503" s="15">
        <f>(((J3503/60)/60)/24)+DATE(1970,1,1)</f>
        <v>42114.881539351853</v>
      </c>
      <c r="U3503" t="b">
        <f>AND(L3503,N3503)</f>
        <v>0</v>
      </c>
    </row>
    <row r="3504" spans="1:21" ht="20" customHeight="1" x14ac:dyDescent="0.35">
      <c r="A3504" s="13">
        <f>F3504/E3504</f>
        <v>1.4642857142857143E-2</v>
      </c>
      <c r="B3504">
        <v>3798</v>
      </c>
      <c r="C3504" s="3" t="s">
        <v>3795</v>
      </c>
      <c r="D3504" s="3" t="s">
        <v>7908</v>
      </c>
      <c r="E3504" s="5">
        <v>70000</v>
      </c>
      <c r="F3504" s="5">
        <v>1025</v>
      </c>
      <c r="G3504" t="s">
        <v>8221</v>
      </c>
      <c r="H3504" t="s">
        <v>8224</v>
      </c>
      <c r="I3504" t="s">
        <v>8246</v>
      </c>
      <c r="J3504">
        <v>1407691248</v>
      </c>
      <c r="K3504">
        <v>1405099248</v>
      </c>
      <c r="L3504" t="b">
        <v>0</v>
      </c>
      <c r="M3504">
        <v>5</v>
      </c>
      <c r="N3504" t="b">
        <v>0</v>
      </c>
      <c r="O3504" t="s">
        <v>8305</v>
      </c>
      <c r="P3504" s="9">
        <f>IFERROR(F3504/M3504,"NULL")</f>
        <v>205</v>
      </c>
      <c r="Q3504" t="str">
        <f>LEFT(O3504,SEARCH("/",O3504,1)-1)</f>
        <v>theater</v>
      </c>
      <c r="R3504" t="str">
        <f>RIGHT(O3504,LEN(O3504)-SEARCH("/",O3504,1))</f>
        <v>musical</v>
      </c>
      <c r="S3504" s="17">
        <f>(((K3504/60)/60)/24)+DATE(1970,1,1)</f>
        <v>41831.722777777781</v>
      </c>
      <c r="T3504" s="15">
        <f>(((J3504/60)/60)/24)+DATE(1970,1,1)</f>
        <v>41861.722777777781</v>
      </c>
      <c r="U3504" t="b">
        <f>AND(L3504,N3504)</f>
        <v>0</v>
      </c>
    </row>
    <row r="3505" spans="1:21" ht="20" customHeight="1" x14ac:dyDescent="0.35">
      <c r="A3505" s="13">
        <f>F3505/E3505</f>
        <v>4.02E-2</v>
      </c>
      <c r="B3505">
        <v>3799</v>
      </c>
      <c r="C3505" s="3" t="s">
        <v>3796</v>
      </c>
      <c r="D3505" s="3" t="s">
        <v>7909</v>
      </c>
      <c r="E3505" s="5">
        <v>10000</v>
      </c>
      <c r="F3505" s="5">
        <v>402</v>
      </c>
      <c r="G3505" t="s">
        <v>8221</v>
      </c>
      <c r="H3505" t="s">
        <v>8224</v>
      </c>
      <c r="I3505" t="s">
        <v>8246</v>
      </c>
      <c r="J3505">
        <v>1457734843</v>
      </c>
      <c r="K3505">
        <v>1455142843</v>
      </c>
      <c r="L3505" t="b">
        <v>0</v>
      </c>
      <c r="M3505">
        <v>4</v>
      </c>
      <c r="N3505" t="b">
        <v>0</v>
      </c>
      <c r="O3505" t="s">
        <v>8305</v>
      </c>
      <c r="P3505" s="9">
        <f>IFERROR(F3505/M3505,"NULL")</f>
        <v>100.5</v>
      </c>
      <c r="Q3505" t="str">
        <f>LEFT(O3505,SEARCH("/",O3505,1)-1)</f>
        <v>theater</v>
      </c>
      <c r="R3505" t="str">
        <f>RIGHT(O3505,LEN(O3505)-SEARCH("/",O3505,1))</f>
        <v>musical</v>
      </c>
      <c r="S3505" s="17">
        <f>(((K3505/60)/60)/24)+DATE(1970,1,1)</f>
        <v>42410.93105324074</v>
      </c>
      <c r="T3505" s="15">
        <f>(((J3505/60)/60)/24)+DATE(1970,1,1)</f>
        <v>42440.93105324074</v>
      </c>
      <c r="U3505" t="b">
        <f>AND(L3505,N3505)</f>
        <v>0</v>
      </c>
    </row>
    <row r="3506" spans="1:21" ht="20" customHeight="1" x14ac:dyDescent="0.35">
      <c r="A3506" s="13">
        <f>F3506/E3506</f>
        <v>4.0045454545454544E-2</v>
      </c>
      <c r="B3506">
        <v>3800</v>
      </c>
      <c r="C3506" s="3" t="s">
        <v>3797</v>
      </c>
      <c r="D3506" s="3" t="s">
        <v>7910</v>
      </c>
      <c r="E3506" s="5">
        <v>22000</v>
      </c>
      <c r="F3506" s="5">
        <v>881</v>
      </c>
      <c r="G3506" t="s">
        <v>8221</v>
      </c>
      <c r="H3506" t="s">
        <v>8224</v>
      </c>
      <c r="I3506" t="s">
        <v>8246</v>
      </c>
      <c r="J3506">
        <v>1420952340</v>
      </c>
      <c r="K3506">
        <v>1418146883</v>
      </c>
      <c r="L3506" t="b">
        <v>0</v>
      </c>
      <c r="M3506">
        <v>16</v>
      </c>
      <c r="N3506" t="b">
        <v>0</v>
      </c>
      <c r="O3506" t="s">
        <v>8305</v>
      </c>
      <c r="P3506" s="9">
        <f>IFERROR(F3506/M3506,"NULL")</f>
        <v>55.0625</v>
      </c>
      <c r="Q3506" t="str">
        <f>LEFT(O3506,SEARCH("/",O3506,1)-1)</f>
        <v>theater</v>
      </c>
      <c r="R3506" t="str">
        <f>RIGHT(O3506,LEN(O3506)-SEARCH("/",O3506,1))</f>
        <v>musical</v>
      </c>
      <c r="S3506" s="17">
        <f>(((K3506/60)/60)/24)+DATE(1970,1,1)</f>
        <v>41982.737071759257</v>
      </c>
      <c r="T3506" s="15">
        <f>(((J3506/60)/60)/24)+DATE(1970,1,1)</f>
        <v>42015.207638888889</v>
      </c>
      <c r="U3506" t="b">
        <f>AND(L3506,N3506)</f>
        <v>0</v>
      </c>
    </row>
    <row r="3507" spans="1:21" ht="20" customHeight="1" x14ac:dyDescent="0.35">
      <c r="A3507" s="13">
        <f>F3507/E3507</f>
        <v>8.5199999999999998E-2</v>
      </c>
      <c r="B3507">
        <v>3801</v>
      </c>
      <c r="C3507" s="3" t="s">
        <v>3798</v>
      </c>
      <c r="D3507" s="3" t="s">
        <v>7911</v>
      </c>
      <c r="E3507" s="5">
        <v>5000</v>
      </c>
      <c r="F3507" s="5">
        <v>426</v>
      </c>
      <c r="G3507" t="s">
        <v>8221</v>
      </c>
      <c r="H3507" t="s">
        <v>8224</v>
      </c>
      <c r="I3507" t="s">
        <v>8246</v>
      </c>
      <c r="J3507">
        <v>1420215216</v>
      </c>
      <c r="K3507">
        <v>1417536816</v>
      </c>
      <c r="L3507" t="b">
        <v>0</v>
      </c>
      <c r="M3507">
        <v>9</v>
      </c>
      <c r="N3507" t="b">
        <v>0</v>
      </c>
      <c r="O3507" t="s">
        <v>8305</v>
      </c>
      <c r="P3507" s="9">
        <f>IFERROR(F3507/M3507,"NULL")</f>
        <v>47.333333333333336</v>
      </c>
      <c r="Q3507" t="str">
        <f>LEFT(O3507,SEARCH("/",O3507,1)-1)</f>
        <v>theater</v>
      </c>
      <c r="R3507" t="str">
        <f>RIGHT(O3507,LEN(O3507)-SEARCH("/",O3507,1))</f>
        <v>musical</v>
      </c>
      <c r="S3507" s="17">
        <f>(((K3507/60)/60)/24)+DATE(1970,1,1)</f>
        <v>41975.676111111112</v>
      </c>
      <c r="T3507" s="15">
        <f>(((J3507/60)/60)/24)+DATE(1970,1,1)</f>
        <v>42006.676111111112</v>
      </c>
      <c r="U3507" t="b">
        <f>AND(L3507,N3507)</f>
        <v>0</v>
      </c>
    </row>
    <row r="3508" spans="1:21" ht="20" customHeight="1" x14ac:dyDescent="0.35">
      <c r="A3508" s="13">
        <f>F3508/E3508</f>
        <v>0</v>
      </c>
      <c r="B3508">
        <v>3802</v>
      </c>
      <c r="C3508" s="3" t="s">
        <v>3799</v>
      </c>
      <c r="D3508" s="3" t="s">
        <v>7912</v>
      </c>
      <c r="E3508" s="5">
        <v>3000</v>
      </c>
      <c r="F3508" s="5">
        <v>0</v>
      </c>
      <c r="G3508" t="s">
        <v>8221</v>
      </c>
      <c r="H3508" t="s">
        <v>8224</v>
      </c>
      <c r="I3508" t="s">
        <v>8246</v>
      </c>
      <c r="J3508">
        <v>1445482906</v>
      </c>
      <c r="K3508">
        <v>1442890906</v>
      </c>
      <c r="L3508" t="b">
        <v>0</v>
      </c>
      <c r="M3508">
        <v>0</v>
      </c>
      <c r="N3508" t="b">
        <v>0</v>
      </c>
      <c r="O3508" t="s">
        <v>8305</v>
      </c>
      <c r="P3508" s="9" t="str">
        <f>IFERROR(F3508/M3508,"NULL")</f>
        <v>NULL</v>
      </c>
      <c r="Q3508" t="str">
        <f>LEFT(O3508,SEARCH("/",O3508,1)-1)</f>
        <v>theater</v>
      </c>
      <c r="R3508" t="str">
        <f>RIGHT(O3508,LEN(O3508)-SEARCH("/",O3508,1))</f>
        <v>musical</v>
      </c>
      <c r="S3508" s="17">
        <f>(((K3508/60)/60)/24)+DATE(1970,1,1)</f>
        <v>42269.126226851848</v>
      </c>
      <c r="T3508" s="15">
        <f>(((J3508/60)/60)/24)+DATE(1970,1,1)</f>
        <v>42299.126226851848</v>
      </c>
      <c r="U3508" t="b">
        <f>AND(L3508,N3508)</f>
        <v>0</v>
      </c>
    </row>
    <row r="3509" spans="1:21" ht="20" customHeight="1" x14ac:dyDescent="0.35">
      <c r="A3509" s="13">
        <f>F3509/E3509</f>
        <v>0.19650000000000001</v>
      </c>
      <c r="B3509">
        <v>3803</v>
      </c>
      <c r="C3509" s="3" t="s">
        <v>3800</v>
      </c>
      <c r="D3509" s="3" t="s">
        <v>7913</v>
      </c>
      <c r="E3509" s="5">
        <v>12000</v>
      </c>
      <c r="F3509" s="5">
        <v>2358</v>
      </c>
      <c r="G3509" t="s">
        <v>8221</v>
      </c>
      <c r="H3509" t="s">
        <v>8224</v>
      </c>
      <c r="I3509" t="s">
        <v>8246</v>
      </c>
      <c r="J3509">
        <v>1457133568</v>
      </c>
      <c r="K3509">
        <v>1454541568</v>
      </c>
      <c r="L3509" t="b">
        <v>0</v>
      </c>
      <c r="M3509">
        <v>40</v>
      </c>
      <c r="N3509" t="b">
        <v>0</v>
      </c>
      <c r="O3509" t="s">
        <v>8305</v>
      </c>
      <c r="P3509" s="9">
        <f>IFERROR(F3509/M3509,"NULL")</f>
        <v>58.95</v>
      </c>
      <c r="Q3509" t="str">
        <f>LEFT(O3509,SEARCH("/",O3509,1)-1)</f>
        <v>theater</v>
      </c>
      <c r="R3509" t="str">
        <f>RIGHT(O3509,LEN(O3509)-SEARCH("/",O3509,1))</f>
        <v>musical</v>
      </c>
      <c r="S3509" s="17">
        <f>(((K3509/60)/60)/24)+DATE(1970,1,1)</f>
        <v>42403.971851851849</v>
      </c>
      <c r="T3509" s="15">
        <f>(((J3509/60)/60)/24)+DATE(1970,1,1)</f>
        <v>42433.971851851849</v>
      </c>
      <c r="U3509" t="b">
        <f>AND(L3509,N3509)</f>
        <v>0</v>
      </c>
    </row>
    <row r="3510" spans="1:21" ht="20" customHeight="1" x14ac:dyDescent="0.35">
      <c r="A3510" s="13">
        <f>F3510/E3510</f>
        <v>0</v>
      </c>
      <c r="B3510">
        <v>3804</v>
      </c>
      <c r="C3510" s="3" t="s">
        <v>3801</v>
      </c>
      <c r="D3510" s="3" t="s">
        <v>7914</v>
      </c>
      <c r="E3510" s="5">
        <v>8000</v>
      </c>
      <c r="F3510" s="5">
        <v>0</v>
      </c>
      <c r="G3510" t="s">
        <v>8221</v>
      </c>
      <c r="H3510" t="s">
        <v>8224</v>
      </c>
      <c r="I3510" t="s">
        <v>8246</v>
      </c>
      <c r="J3510">
        <v>1469948400</v>
      </c>
      <c r="K3510">
        <v>1465172024</v>
      </c>
      <c r="L3510" t="b">
        <v>0</v>
      </c>
      <c r="M3510">
        <v>0</v>
      </c>
      <c r="N3510" t="b">
        <v>0</v>
      </c>
      <c r="O3510" t="s">
        <v>8305</v>
      </c>
      <c r="P3510" s="9" t="str">
        <f>IFERROR(F3510/M3510,"NULL")</f>
        <v>NULL</v>
      </c>
      <c r="Q3510" t="str">
        <f>LEFT(O3510,SEARCH("/",O3510,1)-1)</f>
        <v>theater</v>
      </c>
      <c r="R3510" t="str">
        <f>RIGHT(O3510,LEN(O3510)-SEARCH("/",O3510,1))</f>
        <v>musical</v>
      </c>
      <c r="S3510" s="17">
        <f>(((K3510/60)/60)/24)+DATE(1970,1,1)</f>
        <v>42527.00953703704</v>
      </c>
      <c r="T3510" s="15">
        <f>(((J3510/60)/60)/24)+DATE(1970,1,1)</f>
        <v>42582.291666666672</v>
      </c>
      <c r="U3510" t="b">
        <f>AND(L3510,N3510)</f>
        <v>0</v>
      </c>
    </row>
    <row r="3511" spans="1:21" ht="20" customHeight="1" x14ac:dyDescent="0.35">
      <c r="A3511" s="13">
        <f>F3511/E3511</f>
        <v>2.0000000000000002E-5</v>
      </c>
      <c r="B3511">
        <v>3805</v>
      </c>
      <c r="C3511" s="3" t="s">
        <v>3802</v>
      </c>
      <c r="D3511" s="3" t="s">
        <v>7915</v>
      </c>
      <c r="E3511" s="5">
        <v>150000</v>
      </c>
      <c r="F3511" s="5">
        <v>3</v>
      </c>
      <c r="G3511" t="s">
        <v>8221</v>
      </c>
      <c r="H3511" t="s">
        <v>8224</v>
      </c>
      <c r="I3511" t="s">
        <v>8246</v>
      </c>
      <c r="J3511">
        <v>1411852640</v>
      </c>
      <c r="K3511">
        <v>1406668640</v>
      </c>
      <c r="L3511" t="b">
        <v>0</v>
      </c>
      <c r="M3511">
        <v>2</v>
      </c>
      <c r="N3511" t="b">
        <v>0</v>
      </c>
      <c r="O3511" t="s">
        <v>8305</v>
      </c>
      <c r="P3511" s="9">
        <f>IFERROR(F3511/M3511,"NULL")</f>
        <v>1.5</v>
      </c>
      <c r="Q3511" t="str">
        <f>LEFT(O3511,SEARCH("/",O3511,1)-1)</f>
        <v>theater</v>
      </c>
      <c r="R3511" t="str">
        <f>RIGHT(O3511,LEN(O3511)-SEARCH("/",O3511,1))</f>
        <v>musical</v>
      </c>
      <c r="S3511" s="17">
        <f>(((K3511/60)/60)/24)+DATE(1970,1,1)</f>
        <v>41849.887037037035</v>
      </c>
      <c r="T3511" s="15">
        <f>(((J3511/60)/60)/24)+DATE(1970,1,1)</f>
        <v>41909.887037037035</v>
      </c>
      <c r="U3511" t="b">
        <f>AND(L3511,N3511)</f>
        <v>0</v>
      </c>
    </row>
    <row r="3512" spans="1:21" ht="20" customHeight="1" x14ac:dyDescent="0.35">
      <c r="A3512" s="13">
        <f>F3512/E3512</f>
        <v>6.6666666666666664E-4</v>
      </c>
      <c r="B3512">
        <v>3806</v>
      </c>
      <c r="C3512" s="3" t="s">
        <v>3803</v>
      </c>
      <c r="D3512" s="3" t="s">
        <v>7916</v>
      </c>
      <c r="E3512" s="5">
        <v>7500</v>
      </c>
      <c r="F3512" s="5">
        <v>5</v>
      </c>
      <c r="G3512" t="s">
        <v>8221</v>
      </c>
      <c r="H3512" t="s">
        <v>8226</v>
      </c>
      <c r="I3512" t="s">
        <v>8248</v>
      </c>
      <c r="J3512">
        <v>1404022381</v>
      </c>
      <c r="K3512">
        <v>1402294381</v>
      </c>
      <c r="L3512" t="b">
        <v>0</v>
      </c>
      <c r="M3512">
        <v>1</v>
      </c>
      <c r="N3512" t="b">
        <v>0</v>
      </c>
      <c r="O3512" t="s">
        <v>8305</v>
      </c>
      <c r="P3512" s="9">
        <f>IFERROR(F3512/M3512,"NULL")</f>
        <v>5</v>
      </c>
      <c r="Q3512" t="str">
        <f>LEFT(O3512,SEARCH("/",O3512,1)-1)</f>
        <v>theater</v>
      </c>
      <c r="R3512" t="str">
        <f>RIGHT(O3512,LEN(O3512)-SEARCH("/",O3512,1))</f>
        <v>musical</v>
      </c>
      <c r="S3512" s="17">
        <f>(((K3512/60)/60)/24)+DATE(1970,1,1)</f>
        <v>41799.259039351848</v>
      </c>
      <c r="T3512" s="15">
        <f>(((J3512/60)/60)/24)+DATE(1970,1,1)</f>
        <v>41819.259039351848</v>
      </c>
      <c r="U3512" t="b">
        <f>AND(L3512,N3512)</f>
        <v>0</v>
      </c>
    </row>
    <row r="3513" spans="1:21" ht="20" customHeight="1" x14ac:dyDescent="0.35">
      <c r="A3513" s="13">
        <f>F3513/E3513</f>
        <v>0.30333333333333334</v>
      </c>
      <c r="B3513">
        <v>3807</v>
      </c>
      <c r="C3513" s="3" t="s">
        <v>3804</v>
      </c>
      <c r="D3513" s="3" t="s">
        <v>7917</v>
      </c>
      <c r="E3513" s="5">
        <v>1500</v>
      </c>
      <c r="F3513" s="5">
        <v>455</v>
      </c>
      <c r="G3513" t="s">
        <v>8221</v>
      </c>
      <c r="H3513" t="s">
        <v>8224</v>
      </c>
      <c r="I3513" t="s">
        <v>8246</v>
      </c>
      <c r="J3513">
        <v>1428097739</v>
      </c>
      <c r="K3513">
        <v>1427492939</v>
      </c>
      <c r="L3513" t="b">
        <v>0</v>
      </c>
      <c r="M3513">
        <v>9</v>
      </c>
      <c r="N3513" t="b">
        <v>0</v>
      </c>
      <c r="O3513" t="s">
        <v>8305</v>
      </c>
      <c r="P3513" s="9">
        <f>IFERROR(F3513/M3513,"NULL")</f>
        <v>50.555555555555557</v>
      </c>
      <c r="Q3513" t="str">
        <f>LEFT(O3513,SEARCH("/",O3513,1)-1)</f>
        <v>theater</v>
      </c>
      <c r="R3513" t="str">
        <f>RIGHT(O3513,LEN(O3513)-SEARCH("/",O3513,1))</f>
        <v>musical</v>
      </c>
      <c r="S3513" s="17">
        <f>(((K3513/60)/60)/24)+DATE(1970,1,1)</f>
        <v>42090.909016203703</v>
      </c>
      <c r="T3513" s="15">
        <f>(((J3513/60)/60)/24)+DATE(1970,1,1)</f>
        <v>42097.909016203703</v>
      </c>
      <c r="U3513" t="b">
        <f>AND(L3513,N3513)</f>
        <v>0</v>
      </c>
    </row>
    <row r="3514" spans="1:21" ht="20" customHeight="1" x14ac:dyDescent="0.35">
      <c r="A3514" s="13">
        <f>F3514/E3514</f>
        <v>8.72E-2</v>
      </c>
      <c r="B3514">
        <v>3841</v>
      </c>
      <c r="C3514" s="3" t="s">
        <v>3838</v>
      </c>
      <c r="D3514" s="3" t="s">
        <v>7950</v>
      </c>
      <c r="E3514" s="5">
        <v>10000</v>
      </c>
      <c r="F3514" s="5">
        <v>872</v>
      </c>
      <c r="G3514" t="s">
        <v>8221</v>
      </c>
      <c r="H3514" t="s">
        <v>8224</v>
      </c>
      <c r="I3514" t="s">
        <v>8246</v>
      </c>
      <c r="J3514">
        <v>1405882287</v>
      </c>
      <c r="K3514">
        <v>1400698287</v>
      </c>
      <c r="L3514" t="b">
        <v>1</v>
      </c>
      <c r="M3514">
        <v>34</v>
      </c>
      <c r="N3514" t="b">
        <v>0</v>
      </c>
      <c r="O3514" t="s">
        <v>8271</v>
      </c>
      <c r="P3514" s="9">
        <f>IFERROR(F3514/M3514,"NULL")</f>
        <v>25.647058823529413</v>
      </c>
      <c r="Q3514" t="str">
        <f>LEFT(O3514,SEARCH("/",O3514,1)-1)</f>
        <v>theater</v>
      </c>
      <c r="R3514" t="str">
        <f>RIGHT(O3514,LEN(O3514)-SEARCH("/",O3514,1))</f>
        <v>plays</v>
      </c>
      <c r="S3514" s="17">
        <f>(((K3514/60)/60)/24)+DATE(1970,1,1)</f>
        <v>41780.785729166666</v>
      </c>
      <c r="T3514" s="15">
        <f>(((J3514/60)/60)/24)+DATE(1970,1,1)</f>
        <v>41840.785729166666</v>
      </c>
      <c r="U3514" t="b">
        <f>AND(L3514,N3514)</f>
        <v>0</v>
      </c>
    </row>
    <row r="3515" spans="1:21" ht="20" customHeight="1" x14ac:dyDescent="0.35">
      <c r="A3515" s="13">
        <f>F3515/E3515</f>
        <v>0.21940000000000001</v>
      </c>
      <c r="B3515">
        <v>3842</v>
      </c>
      <c r="C3515" s="3" t="s">
        <v>3839</v>
      </c>
      <c r="D3515" s="3" t="s">
        <v>7951</v>
      </c>
      <c r="E3515" s="5">
        <v>5000</v>
      </c>
      <c r="F3515" s="5">
        <v>1097</v>
      </c>
      <c r="G3515" t="s">
        <v>8221</v>
      </c>
      <c r="H3515" t="s">
        <v>8225</v>
      </c>
      <c r="I3515" t="s">
        <v>8247</v>
      </c>
      <c r="J3515">
        <v>1399809052</v>
      </c>
      <c r="K3515">
        <v>1397217052</v>
      </c>
      <c r="L3515" t="b">
        <v>1</v>
      </c>
      <c r="M3515">
        <v>23</v>
      </c>
      <c r="N3515" t="b">
        <v>0</v>
      </c>
      <c r="O3515" t="s">
        <v>8271</v>
      </c>
      <c r="P3515" s="9">
        <f>IFERROR(F3515/M3515,"NULL")</f>
        <v>47.695652173913047</v>
      </c>
      <c r="Q3515" t="str">
        <f>LEFT(O3515,SEARCH("/",O3515,1)-1)</f>
        <v>theater</v>
      </c>
      <c r="R3515" t="str">
        <f>RIGHT(O3515,LEN(O3515)-SEARCH("/",O3515,1))</f>
        <v>plays</v>
      </c>
      <c r="S3515" s="17">
        <f>(((K3515/60)/60)/24)+DATE(1970,1,1)</f>
        <v>41740.493657407409</v>
      </c>
      <c r="T3515" s="15">
        <f>(((J3515/60)/60)/24)+DATE(1970,1,1)</f>
        <v>41770.493657407409</v>
      </c>
      <c r="U3515" t="b">
        <f>AND(L3515,N3515)</f>
        <v>0</v>
      </c>
    </row>
    <row r="3516" spans="1:21" ht="20" customHeight="1" x14ac:dyDescent="0.35">
      <c r="A3516" s="13">
        <f>F3516/E3516</f>
        <v>0.21299999999999999</v>
      </c>
      <c r="B3516">
        <v>3843</v>
      </c>
      <c r="C3516" s="3" t="s">
        <v>3840</v>
      </c>
      <c r="D3516" s="3" t="s">
        <v>7952</v>
      </c>
      <c r="E3516" s="5">
        <v>5000</v>
      </c>
      <c r="F3516" s="5">
        <v>1065</v>
      </c>
      <c r="G3516" t="s">
        <v>8221</v>
      </c>
      <c r="H3516" t="s">
        <v>8224</v>
      </c>
      <c r="I3516" t="s">
        <v>8246</v>
      </c>
      <c r="J3516">
        <v>1401587064</v>
      </c>
      <c r="K3516">
        <v>1399427064</v>
      </c>
      <c r="L3516" t="b">
        <v>1</v>
      </c>
      <c r="M3516">
        <v>19</v>
      </c>
      <c r="N3516" t="b">
        <v>0</v>
      </c>
      <c r="O3516" t="s">
        <v>8271</v>
      </c>
      <c r="P3516" s="9">
        <f>IFERROR(F3516/M3516,"NULL")</f>
        <v>56.05263157894737</v>
      </c>
      <c r="Q3516" t="str">
        <f>LEFT(O3516,SEARCH("/",O3516,1)-1)</f>
        <v>theater</v>
      </c>
      <c r="R3516" t="str">
        <f>RIGHT(O3516,LEN(O3516)-SEARCH("/",O3516,1))</f>
        <v>plays</v>
      </c>
      <c r="S3516" s="17">
        <f>(((K3516/60)/60)/24)+DATE(1970,1,1)</f>
        <v>41766.072500000002</v>
      </c>
      <c r="T3516" s="15">
        <f>(((J3516/60)/60)/24)+DATE(1970,1,1)</f>
        <v>41791.072500000002</v>
      </c>
      <c r="U3516" t="b">
        <f>AND(L3516,N3516)</f>
        <v>0</v>
      </c>
    </row>
    <row r="3517" spans="1:21" ht="20" customHeight="1" x14ac:dyDescent="0.35">
      <c r="A3517" s="13">
        <f>F3517/E3517</f>
        <v>0.41489795918367345</v>
      </c>
      <c r="B3517">
        <v>3844</v>
      </c>
      <c r="C3517" s="3" t="s">
        <v>3841</v>
      </c>
      <c r="D3517" s="3" t="s">
        <v>7953</v>
      </c>
      <c r="E3517" s="5">
        <v>9800</v>
      </c>
      <c r="F3517" s="5">
        <v>4066</v>
      </c>
      <c r="G3517" t="s">
        <v>8221</v>
      </c>
      <c r="H3517" t="s">
        <v>8224</v>
      </c>
      <c r="I3517" t="s">
        <v>8246</v>
      </c>
      <c r="J3517">
        <v>1401778740</v>
      </c>
      <c r="K3517">
        <v>1399474134</v>
      </c>
      <c r="L3517" t="b">
        <v>1</v>
      </c>
      <c r="M3517">
        <v>50</v>
      </c>
      <c r="N3517" t="b">
        <v>0</v>
      </c>
      <c r="O3517" t="s">
        <v>8271</v>
      </c>
      <c r="P3517" s="9">
        <f>IFERROR(F3517/M3517,"NULL")</f>
        <v>81.319999999999993</v>
      </c>
      <c r="Q3517" t="str">
        <f>LEFT(O3517,SEARCH("/",O3517,1)-1)</f>
        <v>theater</v>
      </c>
      <c r="R3517" t="str">
        <f>RIGHT(O3517,LEN(O3517)-SEARCH("/",O3517,1))</f>
        <v>plays</v>
      </c>
      <c r="S3517" s="17">
        <f>(((K3517/60)/60)/24)+DATE(1970,1,1)</f>
        <v>41766.617291666669</v>
      </c>
      <c r="T3517" s="15">
        <f>(((J3517/60)/60)/24)+DATE(1970,1,1)</f>
        <v>41793.290972222225</v>
      </c>
      <c r="U3517" t="b">
        <f>AND(L3517,N3517)</f>
        <v>0</v>
      </c>
    </row>
    <row r="3518" spans="1:21" ht="20" customHeight="1" x14ac:dyDescent="0.35">
      <c r="A3518" s="13">
        <f>F3518/E3518</f>
        <v>2.1049999999999999E-2</v>
      </c>
      <c r="B3518">
        <v>3845</v>
      </c>
      <c r="C3518" s="3" t="s">
        <v>3842</v>
      </c>
      <c r="D3518" s="3" t="s">
        <v>7954</v>
      </c>
      <c r="E3518" s="5">
        <v>40000</v>
      </c>
      <c r="F3518" s="5">
        <v>842</v>
      </c>
      <c r="G3518" t="s">
        <v>8221</v>
      </c>
      <c r="H3518" t="s">
        <v>8224</v>
      </c>
      <c r="I3518" t="s">
        <v>8246</v>
      </c>
      <c r="J3518">
        <v>1443711774</v>
      </c>
      <c r="K3518">
        <v>1441119774</v>
      </c>
      <c r="L3518" t="b">
        <v>1</v>
      </c>
      <c r="M3518">
        <v>12</v>
      </c>
      <c r="N3518" t="b">
        <v>0</v>
      </c>
      <c r="O3518" t="s">
        <v>8271</v>
      </c>
      <c r="P3518" s="9">
        <f>IFERROR(F3518/M3518,"NULL")</f>
        <v>70.166666666666671</v>
      </c>
      <c r="Q3518" t="str">
        <f>LEFT(O3518,SEARCH("/",O3518,1)-1)</f>
        <v>theater</v>
      </c>
      <c r="R3518" t="str">
        <f>RIGHT(O3518,LEN(O3518)-SEARCH("/",O3518,1))</f>
        <v>plays</v>
      </c>
      <c r="S3518" s="17">
        <f>(((K3518/60)/60)/24)+DATE(1970,1,1)</f>
        <v>42248.627013888887</v>
      </c>
      <c r="T3518" s="15">
        <f>(((J3518/60)/60)/24)+DATE(1970,1,1)</f>
        <v>42278.627013888887</v>
      </c>
      <c r="U3518" t="b">
        <f>AND(L3518,N3518)</f>
        <v>0</v>
      </c>
    </row>
    <row r="3519" spans="1:21" ht="20" customHeight="1" x14ac:dyDescent="0.35">
      <c r="A3519" s="13">
        <f>F3519/E3519</f>
        <v>2.7E-2</v>
      </c>
      <c r="B3519">
        <v>3846</v>
      </c>
      <c r="C3519" s="3" t="s">
        <v>3843</v>
      </c>
      <c r="D3519" s="3" t="s">
        <v>7955</v>
      </c>
      <c r="E3519" s="5">
        <v>7000</v>
      </c>
      <c r="F3519" s="5">
        <v>189</v>
      </c>
      <c r="G3519" t="s">
        <v>8221</v>
      </c>
      <c r="H3519" t="s">
        <v>8224</v>
      </c>
      <c r="I3519" t="s">
        <v>8246</v>
      </c>
      <c r="J3519">
        <v>1412405940</v>
      </c>
      <c r="K3519">
        <v>1409721542</v>
      </c>
      <c r="L3519" t="b">
        <v>1</v>
      </c>
      <c r="M3519">
        <v>8</v>
      </c>
      <c r="N3519" t="b">
        <v>0</v>
      </c>
      <c r="O3519" t="s">
        <v>8271</v>
      </c>
      <c r="P3519" s="9">
        <f>IFERROR(F3519/M3519,"NULL")</f>
        <v>23.625</v>
      </c>
      <c r="Q3519" t="str">
        <f>LEFT(O3519,SEARCH("/",O3519,1)-1)</f>
        <v>theater</v>
      </c>
      <c r="R3519" t="str">
        <f>RIGHT(O3519,LEN(O3519)-SEARCH("/",O3519,1))</f>
        <v>plays</v>
      </c>
      <c r="S3519" s="17">
        <f>(((K3519/60)/60)/24)+DATE(1970,1,1)</f>
        <v>41885.221550925926</v>
      </c>
      <c r="T3519" s="15">
        <f>(((J3519/60)/60)/24)+DATE(1970,1,1)</f>
        <v>41916.290972222225</v>
      </c>
      <c r="U3519" t="b">
        <f>AND(L3519,N3519)</f>
        <v>0</v>
      </c>
    </row>
    <row r="3520" spans="1:21" ht="20" customHeight="1" x14ac:dyDescent="0.35">
      <c r="A3520" s="13">
        <f>F3520/E3520</f>
        <v>0.16161904761904761</v>
      </c>
      <c r="B3520">
        <v>3847</v>
      </c>
      <c r="C3520" s="3" t="s">
        <v>3844</v>
      </c>
      <c r="D3520" s="3" t="s">
        <v>7956</v>
      </c>
      <c r="E3520" s="5">
        <v>10500</v>
      </c>
      <c r="F3520" s="5">
        <v>1697</v>
      </c>
      <c r="G3520" t="s">
        <v>8221</v>
      </c>
      <c r="H3520" t="s">
        <v>8224</v>
      </c>
      <c r="I3520" t="s">
        <v>8246</v>
      </c>
      <c r="J3520">
        <v>1437283391</v>
      </c>
      <c r="K3520">
        <v>1433395391</v>
      </c>
      <c r="L3520" t="b">
        <v>1</v>
      </c>
      <c r="M3520">
        <v>9</v>
      </c>
      <c r="N3520" t="b">
        <v>0</v>
      </c>
      <c r="O3520" t="s">
        <v>8271</v>
      </c>
      <c r="P3520" s="9">
        <f>IFERROR(F3520/M3520,"NULL")</f>
        <v>188.55555555555554</v>
      </c>
      <c r="Q3520" t="str">
        <f>LEFT(O3520,SEARCH("/",O3520,1)-1)</f>
        <v>theater</v>
      </c>
      <c r="R3520" t="str">
        <f>RIGHT(O3520,LEN(O3520)-SEARCH("/",O3520,1))</f>
        <v>plays</v>
      </c>
      <c r="S3520" s="17">
        <f>(((K3520/60)/60)/24)+DATE(1970,1,1)</f>
        <v>42159.224432870367</v>
      </c>
      <c r="T3520" s="15">
        <f>(((J3520/60)/60)/24)+DATE(1970,1,1)</f>
        <v>42204.224432870367</v>
      </c>
      <c r="U3520" t="b">
        <f>AND(L3520,N3520)</f>
        <v>0</v>
      </c>
    </row>
    <row r="3521" spans="1:21" ht="20" customHeight="1" x14ac:dyDescent="0.35">
      <c r="A3521" s="13">
        <f>F3521/E3521</f>
        <v>0.16376923076923078</v>
      </c>
      <c r="B3521">
        <v>3848</v>
      </c>
      <c r="C3521" s="3" t="s">
        <v>3845</v>
      </c>
      <c r="D3521" s="3" t="s">
        <v>7957</v>
      </c>
      <c r="E3521" s="5">
        <v>13000</v>
      </c>
      <c r="F3521" s="5">
        <v>2129</v>
      </c>
      <c r="G3521" t="s">
        <v>8221</v>
      </c>
      <c r="H3521" t="s">
        <v>8224</v>
      </c>
      <c r="I3521" t="s">
        <v>8246</v>
      </c>
      <c r="J3521">
        <v>1445196989</v>
      </c>
      <c r="K3521">
        <v>1442604989</v>
      </c>
      <c r="L3521" t="b">
        <v>1</v>
      </c>
      <c r="M3521">
        <v>43</v>
      </c>
      <c r="N3521" t="b">
        <v>0</v>
      </c>
      <c r="O3521" t="s">
        <v>8271</v>
      </c>
      <c r="P3521" s="9">
        <f>IFERROR(F3521/M3521,"NULL")</f>
        <v>49.511627906976742</v>
      </c>
      <c r="Q3521" t="str">
        <f>LEFT(O3521,SEARCH("/",O3521,1)-1)</f>
        <v>theater</v>
      </c>
      <c r="R3521" t="str">
        <f>RIGHT(O3521,LEN(O3521)-SEARCH("/",O3521,1))</f>
        <v>plays</v>
      </c>
      <c r="S3521" s="17">
        <f>(((K3521/60)/60)/24)+DATE(1970,1,1)</f>
        <v>42265.817002314812</v>
      </c>
      <c r="T3521" s="15">
        <f>(((J3521/60)/60)/24)+DATE(1970,1,1)</f>
        <v>42295.817002314812</v>
      </c>
      <c r="U3521" t="b">
        <f>AND(L3521,N3521)</f>
        <v>0</v>
      </c>
    </row>
    <row r="3522" spans="1:21" ht="20" customHeight="1" x14ac:dyDescent="0.35">
      <c r="A3522" s="13">
        <f>F3522/E3522</f>
        <v>7.0433333333333334E-2</v>
      </c>
      <c r="B3522">
        <v>3849</v>
      </c>
      <c r="C3522" s="3" t="s">
        <v>3846</v>
      </c>
      <c r="D3522" s="3" t="s">
        <v>7958</v>
      </c>
      <c r="E3522" s="5">
        <v>30000</v>
      </c>
      <c r="F3522" s="5">
        <v>2113</v>
      </c>
      <c r="G3522" t="s">
        <v>8221</v>
      </c>
      <c r="H3522" t="s">
        <v>8236</v>
      </c>
      <c r="I3522" t="s">
        <v>8249</v>
      </c>
      <c r="J3522">
        <v>1434047084</v>
      </c>
      <c r="K3522">
        <v>1431455084</v>
      </c>
      <c r="L3522" t="b">
        <v>1</v>
      </c>
      <c r="M3522">
        <v>28</v>
      </c>
      <c r="N3522" t="b">
        <v>0</v>
      </c>
      <c r="O3522" t="s">
        <v>8271</v>
      </c>
      <c r="P3522" s="9">
        <f>IFERROR(F3522/M3522,"NULL")</f>
        <v>75.464285714285708</v>
      </c>
      <c r="Q3522" t="str">
        <f>LEFT(O3522,SEARCH("/",O3522,1)-1)</f>
        <v>theater</v>
      </c>
      <c r="R3522" t="str">
        <f>RIGHT(O3522,LEN(O3522)-SEARCH("/",O3522,1))</f>
        <v>plays</v>
      </c>
      <c r="S3522" s="17">
        <f>(((K3522/60)/60)/24)+DATE(1970,1,1)</f>
        <v>42136.767175925925</v>
      </c>
      <c r="T3522" s="15">
        <f>(((J3522/60)/60)/24)+DATE(1970,1,1)</f>
        <v>42166.767175925925</v>
      </c>
      <c r="U3522" t="b">
        <f>AND(L3522,N3522)</f>
        <v>0</v>
      </c>
    </row>
    <row r="3523" spans="1:21" ht="20" customHeight="1" x14ac:dyDescent="0.35">
      <c r="A3523" s="13">
        <f>F3523/E3523</f>
        <v>3.7999999999999999E-2</v>
      </c>
      <c r="B3523">
        <v>3850</v>
      </c>
      <c r="C3523" s="3" t="s">
        <v>3847</v>
      </c>
      <c r="D3523" s="3" t="s">
        <v>7959</v>
      </c>
      <c r="E3523" s="5">
        <v>1000</v>
      </c>
      <c r="F3523" s="5">
        <v>38</v>
      </c>
      <c r="G3523" t="s">
        <v>8221</v>
      </c>
      <c r="H3523" t="s">
        <v>8224</v>
      </c>
      <c r="I3523" t="s">
        <v>8246</v>
      </c>
      <c r="J3523">
        <v>1420081143</v>
      </c>
      <c r="K3523">
        <v>1417489143</v>
      </c>
      <c r="L3523" t="b">
        <v>1</v>
      </c>
      <c r="M3523">
        <v>4</v>
      </c>
      <c r="N3523" t="b">
        <v>0</v>
      </c>
      <c r="O3523" t="s">
        <v>8271</v>
      </c>
      <c r="P3523" s="9">
        <f>IFERROR(F3523/M3523,"NULL")</f>
        <v>9.5</v>
      </c>
      <c r="Q3523" t="str">
        <f>LEFT(O3523,SEARCH("/",O3523,1)-1)</f>
        <v>theater</v>
      </c>
      <c r="R3523" t="str">
        <f>RIGHT(O3523,LEN(O3523)-SEARCH("/",O3523,1))</f>
        <v>plays</v>
      </c>
      <c r="S3523" s="17">
        <f>(((K3523/60)/60)/24)+DATE(1970,1,1)</f>
        <v>41975.124340277776</v>
      </c>
      <c r="T3523" s="15">
        <f>(((J3523/60)/60)/24)+DATE(1970,1,1)</f>
        <v>42005.124340277776</v>
      </c>
      <c r="U3523" t="b">
        <f>AND(L3523,N3523)</f>
        <v>0</v>
      </c>
    </row>
    <row r="3524" spans="1:21" ht="20" customHeight="1" x14ac:dyDescent="0.35">
      <c r="A3524" s="13">
        <f>F3524/E3524</f>
        <v>0.34079999999999999</v>
      </c>
      <c r="B3524">
        <v>3851</v>
      </c>
      <c r="C3524" s="3" t="s">
        <v>3848</v>
      </c>
      <c r="D3524" s="3" t="s">
        <v>7960</v>
      </c>
      <c r="E3524" s="5">
        <v>2500</v>
      </c>
      <c r="F3524" s="5">
        <v>852</v>
      </c>
      <c r="G3524" t="s">
        <v>8221</v>
      </c>
      <c r="H3524" t="s">
        <v>8225</v>
      </c>
      <c r="I3524" t="s">
        <v>8247</v>
      </c>
      <c r="J3524">
        <v>1437129179</v>
      </c>
      <c r="K3524">
        <v>1434537179</v>
      </c>
      <c r="L3524" t="b">
        <v>1</v>
      </c>
      <c r="M3524">
        <v>24</v>
      </c>
      <c r="N3524" t="b">
        <v>0</v>
      </c>
      <c r="O3524" t="s">
        <v>8271</v>
      </c>
      <c r="P3524" s="9">
        <f>IFERROR(F3524/M3524,"NULL")</f>
        <v>35.5</v>
      </c>
      <c r="Q3524" t="str">
        <f>LEFT(O3524,SEARCH("/",O3524,1)-1)</f>
        <v>theater</v>
      </c>
      <c r="R3524" t="str">
        <f>RIGHT(O3524,LEN(O3524)-SEARCH("/",O3524,1))</f>
        <v>plays</v>
      </c>
      <c r="S3524" s="17">
        <f>(((K3524/60)/60)/24)+DATE(1970,1,1)</f>
        <v>42172.439571759256</v>
      </c>
      <c r="T3524" s="15">
        <f>(((J3524/60)/60)/24)+DATE(1970,1,1)</f>
        <v>42202.439571759256</v>
      </c>
      <c r="U3524" t="b">
        <f>AND(L3524,N3524)</f>
        <v>0</v>
      </c>
    </row>
    <row r="3525" spans="1:21" ht="20" customHeight="1" x14ac:dyDescent="0.35">
      <c r="A3525" s="13">
        <f>F3525/E3525</f>
        <v>2E-3</v>
      </c>
      <c r="B3525">
        <v>3852</v>
      </c>
      <c r="C3525" s="3" t="s">
        <v>3849</v>
      </c>
      <c r="D3525" s="3" t="s">
        <v>7961</v>
      </c>
      <c r="E3525" s="5">
        <v>10000</v>
      </c>
      <c r="F3525" s="5">
        <v>20</v>
      </c>
      <c r="G3525" t="s">
        <v>8221</v>
      </c>
      <c r="H3525" t="s">
        <v>8224</v>
      </c>
      <c r="I3525" t="s">
        <v>8246</v>
      </c>
      <c r="J3525">
        <v>1427427276</v>
      </c>
      <c r="K3525">
        <v>1425270876</v>
      </c>
      <c r="L3525" t="b">
        <v>0</v>
      </c>
      <c r="M3525">
        <v>2</v>
      </c>
      <c r="N3525" t="b">
        <v>0</v>
      </c>
      <c r="O3525" t="s">
        <v>8271</v>
      </c>
      <c r="P3525" s="9">
        <f>IFERROR(F3525/M3525,"NULL")</f>
        <v>10</v>
      </c>
      <c r="Q3525" t="str">
        <f>LEFT(O3525,SEARCH("/",O3525,1)-1)</f>
        <v>theater</v>
      </c>
      <c r="R3525" t="str">
        <f>RIGHT(O3525,LEN(O3525)-SEARCH("/",O3525,1))</f>
        <v>plays</v>
      </c>
      <c r="S3525" s="17">
        <f>(((K3525/60)/60)/24)+DATE(1970,1,1)</f>
        <v>42065.190694444449</v>
      </c>
      <c r="T3525" s="15">
        <f>(((J3525/60)/60)/24)+DATE(1970,1,1)</f>
        <v>42090.149027777778</v>
      </c>
      <c r="U3525" t="b">
        <f>AND(L3525,N3525)</f>
        <v>0</v>
      </c>
    </row>
    <row r="3526" spans="1:21" ht="20" customHeight="1" x14ac:dyDescent="0.35">
      <c r="A3526" s="13">
        <f>F3526/E3526</f>
        <v>2.5999999999999998E-4</v>
      </c>
      <c r="B3526">
        <v>3853</v>
      </c>
      <c r="C3526" s="3" t="s">
        <v>3850</v>
      </c>
      <c r="D3526" s="3" t="s">
        <v>7962</v>
      </c>
      <c r="E3526" s="5">
        <v>100000</v>
      </c>
      <c r="F3526" s="5">
        <v>26</v>
      </c>
      <c r="G3526" t="s">
        <v>8221</v>
      </c>
      <c r="H3526" t="s">
        <v>8224</v>
      </c>
      <c r="I3526" t="s">
        <v>8246</v>
      </c>
      <c r="J3526">
        <v>1409602178</v>
      </c>
      <c r="K3526">
        <v>1406578178</v>
      </c>
      <c r="L3526" t="b">
        <v>0</v>
      </c>
      <c r="M3526">
        <v>2</v>
      </c>
      <c r="N3526" t="b">
        <v>0</v>
      </c>
      <c r="O3526" t="s">
        <v>8271</v>
      </c>
      <c r="P3526" s="9">
        <f>IFERROR(F3526/M3526,"NULL")</f>
        <v>13</v>
      </c>
      <c r="Q3526" t="str">
        <f>LEFT(O3526,SEARCH("/",O3526,1)-1)</f>
        <v>theater</v>
      </c>
      <c r="R3526" t="str">
        <f>RIGHT(O3526,LEN(O3526)-SEARCH("/",O3526,1))</f>
        <v>plays</v>
      </c>
      <c r="S3526" s="17">
        <f>(((K3526/60)/60)/24)+DATE(1970,1,1)</f>
        <v>41848.84002314815</v>
      </c>
      <c r="T3526" s="15">
        <f>(((J3526/60)/60)/24)+DATE(1970,1,1)</f>
        <v>41883.84002314815</v>
      </c>
      <c r="U3526" t="b">
        <f>AND(L3526,N3526)</f>
        <v>0</v>
      </c>
    </row>
    <row r="3527" spans="1:21" ht="20" customHeight="1" x14ac:dyDescent="0.35">
      <c r="A3527" s="13">
        <f>F3527/E3527</f>
        <v>0.16254545454545455</v>
      </c>
      <c r="B3527">
        <v>3854</v>
      </c>
      <c r="C3527" s="3" t="s">
        <v>3851</v>
      </c>
      <c r="D3527" s="3" t="s">
        <v>7963</v>
      </c>
      <c r="E3527" s="5">
        <v>11000</v>
      </c>
      <c r="F3527" s="5">
        <v>1788</v>
      </c>
      <c r="G3527" t="s">
        <v>8221</v>
      </c>
      <c r="H3527" t="s">
        <v>8224</v>
      </c>
      <c r="I3527" t="s">
        <v>8246</v>
      </c>
      <c r="J3527">
        <v>1431206058</v>
      </c>
      <c r="K3527">
        <v>1428614058</v>
      </c>
      <c r="L3527" t="b">
        <v>0</v>
      </c>
      <c r="M3527">
        <v>20</v>
      </c>
      <c r="N3527" t="b">
        <v>0</v>
      </c>
      <c r="O3527" t="s">
        <v>8271</v>
      </c>
      <c r="P3527" s="9">
        <f>IFERROR(F3527/M3527,"NULL")</f>
        <v>89.4</v>
      </c>
      <c r="Q3527" t="str">
        <f>LEFT(O3527,SEARCH("/",O3527,1)-1)</f>
        <v>theater</v>
      </c>
      <c r="R3527" t="str">
        <f>RIGHT(O3527,LEN(O3527)-SEARCH("/",O3527,1))</f>
        <v>plays</v>
      </c>
      <c r="S3527" s="17">
        <f>(((K3527/60)/60)/24)+DATE(1970,1,1)</f>
        <v>42103.884930555556</v>
      </c>
      <c r="T3527" s="15">
        <f>(((J3527/60)/60)/24)+DATE(1970,1,1)</f>
        <v>42133.884930555556</v>
      </c>
      <c r="U3527" t="b">
        <f>AND(L3527,N3527)</f>
        <v>0</v>
      </c>
    </row>
    <row r="3528" spans="1:21" ht="20" customHeight="1" x14ac:dyDescent="0.35">
      <c r="A3528" s="13">
        <f>F3528/E3528</f>
        <v>2.5000000000000001E-2</v>
      </c>
      <c r="B3528">
        <v>3855</v>
      </c>
      <c r="C3528" s="3" t="s">
        <v>3852</v>
      </c>
      <c r="D3528" s="3" t="s">
        <v>7964</v>
      </c>
      <c r="E3528" s="5">
        <v>1000</v>
      </c>
      <c r="F3528" s="5">
        <v>25</v>
      </c>
      <c r="G3528" t="s">
        <v>8221</v>
      </c>
      <c r="H3528" t="s">
        <v>8224</v>
      </c>
      <c r="I3528" t="s">
        <v>8246</v>
      </c>
      <c r="J3528">
        <v>1427408271</v>
      </c>
      <c r="K3528">
        <v>1424819871</v>
      </c>
      <c r="L3528" t="b">
        <v>0</v>
      </c>
      <c r="M3528">
        <v>1</v>
      </c>
      <c r="N3528" t="b">
        <v>0</v>
      </c>
      <c r="O3528" t="s">
        <v>8271</v>
      </c>
      <c r="P3528" s="9">
        <f>IFERROR(F3528/M3528,"NULL")</f>
        <v>25</v>
      </c>
      <c r="Q3528" t="str">
        <f>LEFT(O3528,SEARCH("/",O3528,1)-1)</f>
        <v>theater</v>
      </c>
      <c r="R3528" t="str">
        <f>RIGHT(O3528,LEN(O3528)-SEARCH("/",O3528,1))</f>
        <v>plays</v>
      </c>
      <c r="S3528" s="17">
        <f>(((K3528/60)/60)/24)+DATE(1970,1,1)</f>
        <v>42059.970729166671</v>
      </c>
      <c r="T3528" s="15">
        <f>(((J3528/60)/60)/24)+DATE(1970,1,1)</f>
        <v>42089.929062499999</v>
      </c>
      <c r="U3528" t="b">
        <f>AND(L3528,N3528)</f>
        <v>0</v>
      </c>
    </row>
    <row r="3529" spans="1:21" ht="20" customHeight="1" x14ac:dyDescent="0.35">
      <c r="A3529" s="13">
        <f>F3529/E3529</f>
        <v>2.0000000000000001E-4</v>
      </c>
      <c r="B3529">
        <v>3856</v>
      </c>
      <c r="C3529" s="3" t="s">
        <v>3853</v>
      </c>
      <c r="D3529" s="3" t="s">
        <v>7965</v>
      </c>
      <c r="E3529" s="5">
        <v>5000</v>
      </c>
      <c r="F3529" s="5">
        <v>1</v>
      </c>
      <c r="G3529" t="s">
        <v>8221</v>
      </c>
      <c r="H3529" t="s">
        <v>8224</v>
      </c>
      <c r="I3529" t="s">
        <v>8246</v>
      </c>
      <c r="J3529">
        <v>1425833403</v>
      </c>
      <c r="K3529">
        <v>1423245003</v>
      </c>
      <c r="L3529" t="b">
        <v>0</v>
      </c>
      <c r="M3529">
        <v>1</v>
      </c>
      <c r="N3529" t="b">
        <v>0</v>
      </c>
      <c r="O3529" t="s">
        <v>8271</v>
      </c>
      <c r="P3529" s="9">
        <f>IFERROR(F3529/M3529,"NULL")</f>
        <v>1</v>
      </c>
      <c r="Q3529" t="str">
        <f>LEFT(O3529,SEARCH("/",O3529,1)-1)</f>
        <v>theater</v>
      </c>
      <c r="R3529" t="str">
        <f>RIGHT(O3529,LEN(O3529)-SEARCH("/",O3529,1))</f>
        <v>plays</v>
      </c>
      <c r="S3529" s="17">
        <f>(((K3529/60)/60)/24)+DATE(1970,1,1)</f>
        <v>42041.743090277778</v>
      </c>
      <c r="T3529" s="15">
        <f>(((J3529/60)/60)/24)+DATE(1970,1,1)</f>
        <v>42071.701423611114</v>
      </c>
      <c r="U3529" t="b">
        <f>AND(L3529,N3529)</f>
        <v>0</v>
      </c>
    </row>
    <row r="3530" spans="1:21" ht="20" customHeight="1" x14ac:dyDescent="0.35">
      <c r="A3530" s="13">
        <f>F3530/E3530</f>
        <v>5.1999999999999998E-2</v>
      </c>
      <c r="B3530">
        <v>3857</v>
      </c>
      <c r="C3530" s="3" t="s">
        <v>3854</v>
      </c>
      <c r="D3530" s="3" t="s">
        <v>7966</v>
      </c>
      <c r="E3530" s="5">
        <v>5000</v>
      </c>
      <c r="F3530" s="5">
        <v>260</v>
      </c>
      <c r="G3530" t="s">
        <v>8221</v>
      </c>
      <c r="H3530" t="s">
        <v>8224</v>
      </c>
      <c r="I3530" t="s">
        <v>8246</v>
      </c>
      <c r="J3530">
        <v>1406913120</v>
      </c>
      <c r="K3530">
        <v>1404927690</v>
      </c>
      <c r="L3530" t="b">
        <v>0</v>
      </c>
      <c r="M3530">
        <v>4</v>
      </c>
      <c r="N3530" t="b">
        <v>0</v>
      </c>
      <c r="O3530" t="s">
        <v>8271</v>
      </c>
      <c r="P3530" s="9">
        <f>IFERROR(F3530/M3530,"NULL")</f>
        <v>65</v>
      </c>
      <c r="Q3530" t="str">
        <f>LEFT(O3530,SEARCH("/",O3530,1)-1)</f>
        <v>theater</v>
      </c>
      <c r="R3530" t="str">
        <f>RIGHT(O3530,LEN(O3530)-SEARCH("/",O3530,1))</f>
        <v>plays</v>
      </c>
      <c r="S3530" s="17">
        <f>(((K3530/60)/60)/24)+DATE(1970,1,1)</f>
        <v>41829.73715277778</v>
      </c>
      <c r="T3530" s="15">
        <f>(((J3530/60)/60)/24)+DATE(1970,1,1)</f>
        <v>41852.716666666667</v>
      </c>
      <c r="U3530" t="b">
        <f>AND(L3530,N3530)</f>
        <v>0</v>
      </c>
    </row>
    <row r="3531" spans="1:21" ht="20" customHeight="1" x14ac:dyDescent="0.35">
      <c r="A3531" s="13">
        <f>F3531/E3531</f>
        <v>0.02</v>
      </c>
      <c r="B3531">
        <v>3858</v>
      </c>
      <c r="C3531" s="3" t="s">
        <v>3855</v>
      </c>
      <c r="D3531" s="3" t="s">
        <v>7967</v>
      </c>
      <c r="E3531" s="5">
        <v>500</v>
      </c>
      <c r="F3531" s="5">
        <v>10</v>
      </c>
      <c r="G3531" t="s">
        <v>8221</v>
      </c>
      <c r="H3531" t="s">
        <v>8225</v>
      </c>
      <c r="I3531" t="s">
        <v>8247</v>
      </c>
      <c r="J3531">
        <v>1432328400</v>
      </c>
      <c r="K3531">
        <v>1430734844</v>
      </c>
      <c r="L3531" t="b">
        <v>0</v>
      </c>
      <c r="M3531">
        <v>1</v>
      </c>
      <c r="N3531" t="b">
        <v>0</v>
      </c>
      <c r="O3531" t="s">
        <v>8271</v>
      </c>
      <c r="P3531" s="9">
        <f>IFERROR(F3531/M3531,"NULL")</f>
        <v>10</v>
      </c>
      <c r="Q3531" t="str">
        <f>LEFT(O3531,SEARCH("/",O3531,1)-1)</f>
        <v>theater</v>
      </c>
      <c r="R3531" t="str">
        <f>RIGHT(O3531,LEN(O3531)-SEARCH("/",O3531,1))</f>
        <v>plays</v>
      </c>
      <c r="S3531" s="17">
        <f>(((K3531/60)/60)/24)+DATE(1970,1,1)</f>
        <v>42128.431064814817</v>
      </c>
      <c r="T3531" s="15">
        <f>(((J3531/60)/60)/24)+DATE(1970,1,1)</f>
        <v>42146.875</v>
      </c>
      <c r="U3531" t="b">
        <f>AND(L3531,N3531)</f>
        <v>0</v>
      </c>
    </row>
    <row r="3532" spans="1:21" ht="20" customHeight="1" x14ac:dyDescent="0.35">
      <c r="A3532" s="13">
        <f>F3532/E3532</f>
        <v>4.0000000000000002E-4</v>
      </c>
      <c r="B3532">
        <v>3859</v>
      </c>
      <c r="C3532" s="3" t="s">
        <v>3856</v>
      </c>
      <c r="D3532" s="3" t="s">
        <v>7968</v>
      </c>
      <c r="E3532" s="5">
        <v>2500</v>
      </c>
      <c r="F3532" s="5">
        <v>1</v>
      </c>
      <c r="G3532" t="s">
        <v>8221</v>
      </c>
      <c r="H3532" t="s">
        <v>8224</v>
      </c>
      <c r="I3532" t="s">
        <v>8246</v>
      </c>
      <c r="J3532">
        <v>1403730000</v>
      </c>
      <c r="K3532">
        <v>1401485207</v>
      </c>
      <c r="L3532" t="b">
        <v>0</v>
      </c>
      <c r="M3532">
        <v>1</v>
      </c>
      <c r="N3532" t="b">
        <v>0</v>
      </c>
      <c r="O3532" t="s">
        <v>8271</v>
      </c>
      <c r="P3532" s="9">
        <f>IFERROR(F3532/M3532,"NULL")</f>
        <v>1</v>
      </c>
      <c r="Q3532" t="str">
        <f>LEFT(O3532,SEARCH("/",O3532,1)-1)</f>
        <v>theater</v>
      </c>
      <c r="R3532" t="str">
        <f>RIGHT(O3532,LEN(O3532)-SEARCH("/",O3532,1))</f>
        <v>plays</v>
      </c>
      <c r="S3532" s="17">
        <f>(((K3532/60)/60)/24)+DATE(1970,1,1)</f>
        <v>41789.893599537041</v>
      </c>
      <c r="T3532" s="15">
        <f>(((J3532/60)/60)/24)+DATE(1970,1,1)</f>
        <v>41815.875</v>
      </c>
      <c r="U3532" t="b">
        <f>AND(L3532,N3532)</f>
        <v>0</v>
      </c>
    </row>
    <row r="3533" spans="1:21" ht="20" customHeight="1" x14ac:dyDescent="0.35">
      <c r="A3533" s="13">
        <f>F3533/E3533</f>
        <v>0.17666666666666667</v>
      </c>
      <c r="B3533">
        <v>3860</v>
      </c>
      <c r="C3533" s="3" t="s">
        <v>3857</v>
      </c>
      <c r="D3533" s="3" t="s">
        <v>7969</v>
      </c>
      <c r="E3533" s="5">
        <v>6000</v>
      </c>
      <c r="F3533" s="5">
        <v>1060</v>
      </c>
      <c r="G3533" t="s">
        <v>8221</v>
      </c>
      <c r="H3533" t="s">
        <v>8224</v>
      </c>
      <c r="I3533" t="s">
        <v>8246</v>
      </c>
      <c r="J3533">
        <v>1407858710</v>
      </c>
      <c r="K3533">
        <v>1405266710</v>
      </c>
      <c r="L3533" t="b">
        <v>0</v>
      </c>
      <c r="M3533">
        <v>13</v>
      </c>
      <c r="N3533" t="b">
        <v>0</v>
      </c>
      <c r="O3533" t="s">
        <v>8271</v>
      </c>
      <c r="P3533" s="9">
        <f>IFERROR(F3533/M3533,"NULL")</f>
        <v>81.538461538461533</v>
      </c>
      <c r="Q3533" t="str">
        <f>LEFT(O3533,SEARCH("/",O3533,1)-1)</f>
        <v>theater</v>
      </c>
      <c r="R3533" t="str">
        <f>RIGHT(O3533,LEN(O3533)-SEARCH("/",O3533,1))</f>
        <v>plays</v>
      </c>
      <c r="S3533" s="17">
        <f>(((K3533/60)/60)/24)+DATE(1970,1,1)</f>
        <v>41833.660995370366</v>
      </c>
      <c r="T3533" s="15">
        <f>(((J3533/60)/60)/24)+DATE(1970,1,1)</f>
        <v>41863.660995370366</v>
      </c>
      <c r="U3533" t="b">
        <f>AND(L3533,N3533)</f>
        <v>0</v>
      </c>
    </row>
    <row r="3534" spans="1:21" ht="20" customHeight="1" x14ac:dyDescent="0.35">
      <c r="A3534" s="13">
        <f>F3534/E3534</f>
        <v>0.05</v>
      </c>
      <c r="B3534">
        <v>3861</v>
      </c>
      <c r="C3534" s="3" t="s">
        <v>3858</v>
      </c>
      <c r="D3534" s="3" t="s">
        <v>7970</v>
      </c>
      <c r="E3534" s="5">
        <v>2000</v>
      </c>
      <c r="F3534" s="5">
        <v>100</v>
      </c>
      <c r="G3534" t="s">
        <v>8221</v>
      </c>
      <c r="H3534" t="s">
        <v>8224</v>
      </c>
      <c r="I3534" t="s">
        <v>8246</v>
      </c>
      <c r="J3534">
        <v>1415828820</v>
      </c>
      <c r="K3534">
        <v>1412258977</v>
      </c>
      <c r="L3534" t="b">
        <v>0</v>
      </c>
      <c r="M3534">
        <v>1</v>
      </c>
      <c r="N3534" t="b">
        <v>0</v>
      </c>
      <c r="O3534" t="s">
        <v>8271</v>
      </c>
      <c r="P3534" s="9">
        <f>IFERROR(F3534/M3534,"NULL")</f>
        <v>100</v>
      </c>
      <c r="Q3534" t="str">
        <f>LEFT(O3534,SEARCH("/",O3534,1)-1)</f>
        <v>theater</v>
      </c>
      <c r="R3534" t="str">
        <f>RIGHT(O3534,LEN(O3534)-SEARCH("/",O3534,1))</f>
        <v>plays</v>
      </c>
      <c r="S3534" s="17">
        <f>(((K3534/60)/60)/24)+DATE(1970,1,1)</f>
        <v>41914.590011574073</v>
      </c>
      <c r="T3534" s="15">
        <f>(((J3534/60)/60)/24)+DATE(1970,1,1)</f>
        <v>41955.907638888893</v>
      </c>
      <c r="U3534" t="b">
        <f>AND(L3534,N3534)</f>
        <v>0</v>
      </c>
    </row>
    <row r="3535" spans="1:21" ht="20" customHeight="1" x14ac:dyDescent="0.35">
      <c r="A3535" s="13">
        <f>F3535/E3535</f>
        <v>1.3333333333333334E-4</v>
      </c>
      <c r="B3535">
        <v>3862</v>
      </c>
      <c r="C3535" s="3" t="s">
        <v>3859</v>
      </c>
      <c r="D3535" s="3" t="s">
        <v>7971</v>
      </c>
      <c r="E3535" s="5">
        <v>7500</v>
      </c>
      <c r="F3535" s="5">
        <v>1</v>
      </c>
      <c r="G3535" t="s">
        <v>8221</v>
      </c>
      <c r="H3535" t="s">
        <v>8224</v>
      </c>
      <c r="I3535" t="s">
        <v>8246</v>
      </c>
      <c r="J3535">
        <v>1473699540</v>
      </c>
      <c r="K3535">
        <v>1472451356</v>
      </c>
      <c r="L3535" t="b">
        <v>0</v>
      </c>
      <c r="M3535">
        <v>1</v>
      </c>
      <c r="N3535" t="b">
        <v>0</v>
      </c>
      <c r="O3535" t="s">
        <v>8271</v>
      </c>
      <c r="P3535" s="9">
        <f>IFERROR(F3535/M3535,"NULL")</f>
        <v>1</v>
      </c>
      <c r="Q3535" t="str">
        <f>LEFT(O3535,SEARCH("/",O3535,1)-1)</f>
        <v>theater</v>
      </c>
      <c r="R3535" t="str">
        <f>RIGHT(O3535,LEN(O3535)-SEARCH("/",O3535,1))</f>
        <v>plays</v>
      </c>
      <c r="S3535" s="17">
        <f>(((K3535/60)/60)/24)+DATE(1970,1,1)</f>
        <v>42611.261064814811</v>
      </c>
      <c r="T3535" s="15">
        <f>(((J3535/60)/60)/24)+DATE(1970,1,1)</f>
        <v>42625.707638888889</v>
      </c>
      <c r="U3535" t="b">
        <f>AND(L3535,N3535)</f>
        <v>0</v>
      </c>
    </row>
    <row r="3536" spans="1:21" ht="20" customHeight="1" x14ac:dyDescent="0.35">
      <c r="A3536" s="13">
        <f>F3536/E3536</f>
        <v>0</v>
      </c>
      <c r="B3536">
        <v>3863</v>
      </c>
      <c r="C3536" s="3" t="s">
        <v>3860</v>
      </c>
      <c r="D3536" s="3" t="s">
        <v>7972</v>
      </c>
      <c r="E3536" s="5">
        <v>6000</v>
      </c>
      <c r="F3536" s="5">
        <v>0</v>
      </c>
      <c r="G3536" t="s">
        <v>8221</v>
      </c>
      <c r="H3536" t="s">
        <v>8224</v>
      </c>
      <c r="I3536" t="s">
        <v>8246</v>
      </c>
      <c r="J3536">
        <v>1446739905</v>
      </c>
      <c r="K3536">
        <v>1441552305</v>
      </c>
      <c r="L3536" t="b">
        <v>0</v>
      </c>
      <c r="M3536">
        <v>0</v>
      </c>
      <c r="N3536" t="b">
        <v>0</v>
      </c>
      <c r="O3536" t="s">
        <v>8271</v>
      </c>
      <c r="P3536" s="9" t="str">
        <f>IFERROR(F3536/M3536,"NULL")</f>
        <v>NULL</v>
      </c>
      <c r="Q3536" t="str">
        <f>LEFT(O3536,SEARCH("/",O3536,1)-1)</f>
        <v>theater</v>
      </c>
      <c r="R3536" t="str">
        <f>RIGHT(O3536,LEN(O3536)-SEARCH("/",O3536,1))</f>
        <v>plays</v>
      </c>
      <c r="S3536" s="17">
        <f>(((K3536/60)/60)/24)+DATE(1970,1,1)</f>
        <v>42253.633159722223</v>
      </c>
      <c r="T3536" s="15">
        <f>(((J3536/60)/60)/24)+DATE(1970,1,1)</f>
        <v>42313.674826388888</v>
      </c>
      <c r="U3536" t="b">
        <f>AND(L3536,N3536)</f>
        <v>0</v>
      </c>
    </row>
    <row r="3537" spans="1:21" ht="20" customHeight="1" x14ac:dyDescent="0.35">
      <c r="A3537" s="13">
        <f>F3537/E3537</f>
        <v>1.2E-2</v>
      </c>
      <c r="B3537">
        <v>3864</v>
      </c>
      <c r="C3537" s="3" t="s">
        <v>3861</v>
      </c>
      <c r="D3537" s="3" t="s">
        <v>7973</v>
      </c>
      <c r="E3537" s="5">
        <v>5000</v>
      </c>
      <c r="F3537" s="5">
        <v>60</v>
      </c>
      <c r="G3537" t="s">
        <v>8221</v>
      </c>
      <c r="H3537" t="s">
        <v>8224</v>
      </c>
      <c r="I3537" t="s">
        <v>8246</v>
      </c>
      <c r="J3537">
        <v>1447799054</v>
      </c>
      <c r="K3537">
        <v>1445203454</v>
      </c>
      <c r="L3537" t="b">
        <v>0</v>
      </c>
      <c r="M3537">
        <v>3</v>
      </c>
      <c r="N3537" t="b">
        <v>0</v>
      </c>
      <c r="O3537" t="s">
        <v>8271</v>
      </c>
      <c r="P3537" s="9">
        <f>IFERROR(F3537/M3537,"NULL")</f>
        <v>20</v>
      </c>
      <c r="Q3537" t="str">
        <f>LEFT(O3537,SEARCH("/",O3537,1)-1)</f>
        <v>theater</v>
      </c>
      <c r="R3537" t="str">
        <f>RIGHT(O3537,LEN(O3537)-SEARCH("/",O3537,1))</f>
        <v>plays</v>
      </c>
      <c r="S3537" s="17">
        <f>(((K3537/60)/60)/24)+DATE(1970,1,1)</f>
        <v>42295.891828703709</v>
      </c>
      <c r="T3537" s="15">
        <f>(((J3537/60)/60)/24)+DATE(1970,1,1)</f>
        <v>42325.933495370366</v>
      </c>
      <c r="U3537" t="b">
        <f>AND(L3537,N3537)</f>
        <v>0</v>
      </c>
    </row>
    <row r="3538" spans="1:21" ht="20" customHeight="1" x14ac:dyDescent="0.35">
      <c r="A3538" s="13">
        <f>F3538/E3538</f>
        <v>0.26937422295897223</v>
      </c>
      <c r="B3538">
        <v>3865</v>
      </c>
      <c r="C3538" s="3" t="s">
        <v>3862</v>
      </c>
      <c r="D3538" s="3" t="s">
        <v>7974</v>
      </c>
      <c r="E3538" s="5">
        <v>2413</v>
      </c>
      <c r="F3538" s="5">
        <v>650</v>
      </c>
      <c r="G3538" t="s">
        <v>8221</v>
      </c>
      <c r="H3538" t="s">
        <v>8229</v>
      </c>
      <c r="I3538" t="s">
        <v>8251</v>
      </c>
      <c r="J3538">
        <v>1409376600</v>
      </c>
      <c r="K3538">
        <v>1405957098</v>
      </c>
      <c r="L3538" t="b">
        <v>0</v>
      </c>
      <c r="M3538">
        <v>14</v>
      </c>
      <c r="N3538" t="b">
        <v>0</v>
      </c>
      <c r="O3538" t="s">
        <v>8271</v>
      </c>
      <c r="P3538" s="9">
        <f>IFERROR(F3538/M3538,"NULL")</f>
        <v>46.428571428571431</v>
      </c>
      <c r="Q3538" t="str">
        <f>LEFT(O3538,SEARCH("/",O3538,1)-1)</f>
        <v>theater</v>
      </c>
      <c r="R3538" t="str">
        <f>RIGHT(O3538,LEN(O3538)-SEARCH("/",O3538,1))</f>
        <v>plays</v>
      </c>
      <c r="S3538" s="17">
        <f>(((K3538/60)/60)/24)+DATE(1970,1,1)</f>
        <v>41841.651597222226</v>
      </c>
      <c r="T3538" s="15">
        <f>(((J3538/60)/60)/24)+DATE(1970,1,1)</f>
        <v>41881.229166666664</v>
      </c>
      <c r="U3538" t="b">
        <f>AND(L3538,N3538)</f>
        <v>0</v>
      </c>
    </row>
    <row r="3539" spans="1:21" ht="20" customHeight="1" x14ac:dyDescent="0.35">
      <c r="A3539" s="13">
        <f>F3539/E3539</f>
        <v>5.4999999999999997E-3</v>
      </c>
      <c r="B3539">
        <v>3866</v>
      </c>
      <c r="C3539" s="3" t="s">
        <v>3863</v>
      </c>
      <c r="D3539" s="3" t="s">
        <v>7975</v>
      </c>
      <c r="E3539" s="5">
        <v>2000</v>
      </c>
      <c r="F3539" s="5">
        <v>11</v>
      </c>
      <c r="G3539" t="s">
        <v>8221</v>
      </c>
      <c r="H3539" t="s">
        <v>8224</v>
      </c>
      <c r="I3539" t="s">
        <v>8246</v>
      </c>
      <c r="J3539">
        <v>1458703740</v>
      </c>
      <c r="K3539">
        <v>1454453021</v>
      </c>
      <c r="L3539" t="b">
        <v>0</v>
      </c>
      <c r="M3539">
        <v>2</v>
      </c>
      <c r="N3539" t="b">
        <v>0</v>
      </c>
      <c r="O3539" t="s">
        <v>8271</v>
      </c>
      <c r="P3539" s="9">
        <f>IFERROR(F3539/M3539,"NULL")</f>
        <v>5.5</v>
      </c>
      <c r="Q3539" t="str">
        <f>LEFT(O3539,SEARCH("/",O3539,1)-1)</f>
        <v>theater</v>
      </c>
      <c r="R3539" t="str">
        <f>RIGHT(O3539,LEN(O3539)-SEARCH("/",O3539,1))</f>
        <v>plays</v>
      </c>
      <c r="S3539" s="17">
        <f>(((K3539/60)/60)/24)+DATE(1970,1,1)</f>
        <v>42402.947002314817</v>
      </c>
      <c r="T3539" s="15">
        <f>(((J3539/60)/60)/24)+DATE(1970,1,1)</f>
        <v>42452.145138888889</v>
      </c>
      <c r="U3539" t="b">
        <f>AND(L3539,N3539)</f>
        <v>0</v>
      </c>
    </row>
    <row r="3540" spans="1:21" ht="20" customHeight="1" x14ac:dyDescent="0.35">
      <c r="A3540" s="13">
        <f>F3540/E3540</f>
        <v>0.1255</v>
      </c>
      <c r="B3540">
        <v>3867</v>
      </c>
      <c r="C3540" s="3" t="s">
        <v>3864</v>
      </c>
      <c r="D3540" s="3" t="s">
        <v>7976</v>
      </c>
      <c r="E3540" s="5">
        <v>2000</v>
      </c>
      <c r="F3540" s="5">
        <v>251</v>
      </c>
      <c r="G3540" t="s">
        <v>8221</v>
      </c>
      <c r="H3540" t="s">
        <v>8224</v>
      </c>
      <c r="I3540" t="s">
        <v>8246</v>
      </c>
      <c r="J3540">
        <v>1466278339</v>
      </c>
      <c r="K3540">
        <v>1463686339</v>
      </c>
      <c r="L3540" t="b">
        <v>0</v>
      </c>
      <c r="M3540">
        <v>5</v>
      </c>
      <c r="N3540" t="b">
        <v>0</v>
      </c>
      <c r="O3540" t="s">
        <v>8271</v>
      </c>
      <c r="P3540" s="9">
        <f>IFERROR(F3540/M3540,"NULL")</f>
        <v>50.2</v>
      </c>
      <c r="Q3540" t="str">
        <f>LEFT(O3540,SEARCH("/",O3540,1)-1)</f>
        <v>theater</v>
      </c>
      <c r="R3540" t="str">
        <f>RIGHT(O3540,LEN(O3540)-SEARCH("/",O3540,1))</f>
        <v>plays</v>
      </c>
      <c r="S3540" s="17">
        <f>(((K3540/60)/60)/24)+DATE(1970,1,1)</f>
        <v>42509.814108796301</v>
      </c>
      <c r="T3540" s="15">
        <f>(((J3540/60)/60)/24)+DATE(1970,1,1)</f>
        <v>42539.814108796301</v>
      </c>
      <c r="U3540" t="b">
        <f>AND(L3540,N3540)</f>
        <v>0</v>
      </c>
    </row>
    <row r="3541" spans="1:21" ht="20" customHeight="1" x14ac:dyDescent="0.35">
      <c r="A3541" s="13">
        <f>F3541/E3541</f>
        <v>0.27100000000000002</v>
      </c>
      <c r="B3541">
        <v>3888</v>
      </c>
      <c r="C3541" s="3" t="s">
        <v>3885</v>
      </c>
      <c r="D3541" s="3" t="s">
        <v>7996</v>
      </c>
      <c r="E3541" s="5">
        <v>2000</v>
      </c>
      <c r="F3541" s="5">
        <v>542</v>
      </c>
      <c r="G3541" t="s">
        <v>8221</v>
      </c>
      <c r="H3541" t="s">
        <v>8225</v>
      </c>
      <c r="I3541" t="s">
        <v>8247</v>
      </c>
      <c r="J3541">
        <v>1488114358</v>
      </c>
      <c r="K3541">
        <v>1485522358</v>
      </c>
      <c r="L3541" t="b">
        <v>0</v>
      </c>
      <c r="M3541">
        <v>14</v>
      </c>
      <c r="N3541" t="b">
        <v>0</v>
      </c>
      <c r="O3541" t="s">
        <v>8271</v>
      </c>
      <c r="P3541" s="9">
        <f>IFERROR(F3541/M3541,"NULL")</f>
        <v>38.714285714285715</v>
      </c>
      <c r="Q3541" t="str">
        <f>LEFT(O3541,SEARCH("/",O3541,1)-1)</f>
        <v>theater</v>
      </c>
      <c r="R3541" t="str">
        <f>RIGHT(O3541,LEN(O3541)-SEARCH("/",O3541,1))</f>
        <v>plays</v>
      </c>
      <c r="S3541" s="17">
        <f>(((K3541/60)/60)/24)+DATE(1970,1,1)</f>
        <v>42762.545810185184</v>
      </c>
      <c r="T3541" s="15">
        <f>(((J3541/60)/60)/24)+DATE(1970,1,1)</f>
        <v>42792.545810185184</v>
      </c>
      <c r="U3541" t="b">
        <f>AND(L3541,N3541)</f>
        <v>0</v>
      </c>
    </row>
    <row r="3542" spans="1:21" ht="20" customHeight="1" x14ac:dyDescent="0.35">
      <c r="A3542" s="13">
        <f>F3542/E3542</f>
        <v>1.4749999999999999E-2</v>
      </c>
      <c r="B3542">
        <v>3889</v>
      </c>
      <c r="C3542" s="3" t="s">
        <v>3886</v>
      </c>
      <c r="D3542" s="3" t="s">
        <v>7997</v>
      </c>
      <c r="E3542" s="5">
        <v>8000</v>
      </c>
      <c r="F3542" s="5">
        <v>118</v>
      </c>
      <c r="G3542" t="s">
        <v>8221</v>
      </c>
      <c r="H3542" t="s">
        <v>8224</v>
      </c>
      <c r="I3542" t="s">
        <v>8246</v>
      </c>
      <c r="J3542">
        <v>1420413960</v>
      </c>
      <c r="K3542">
        <v>1417651630</v>
      </c>
      <c r="L3542" t="b">
        <v>0</v>
      </c>
      <c r="M3542">
        <v>9</v>
      </c>
      <c r="N3542" t="b">
        <v>0</v>
      </c>
      <c r="O3542" t="s">
        <v>8271</v>
      </c>
      <c r="P3542" s="9">
        <f>IFERROR(F3542/M3542,"NULL")</f>
        <v>13.111111111111111</v>
      </c>
      <c r="Q3542" t="str">
        <f>LEFT(O3542,SEARCH("/",O3542,1)-1)</f>
        <v>theater</v>
      </c>
      <c r="R3542" t="str">
        <f>RIGHT(O3542,LEN(O3542)-SEARCH("/",O3542,1))</f>
        <v>plays</v>
      </c>
      <c r="S3542" s="17">
        <f>(((K3542/60)/60)/24)+DATE(1970,1,1)</f>
        <v>41977.004976851851</v>
      </c>
      <c r="T3542" s="15">
        <f>(((J3542/60)/60)/24)+DATE(1970,1,1)</f>
        <v>42008.976388888885</v>
      </c>
      <c r="U3542" t="b">
        <f>AND(L3542,N3542)</f>
        <v>0</v>
      </c>
    </row>
    <row r="3543" spans="1:21" ht="20" customHeight="1" x14ac:dyDescent="0.35">
      <c r="A3543" s="13">
        <f>F3543/E3543</f>
        <v>0.16826666666666668</v>
      </c>
      <c r="B3543">
        <v>3890</v>
      </c>
      <c r="C3543" s="3" t="s">
        <v>3887</v>
      </c>
      <c r="D3543" s="3" t="s">
        <v>7998</v>
      </c>
      <c r="E3543" s="5">
        <v>15000</v>
      </c>
      <c r="F3543" s="5">
        <v>2524</v>
      </c>
      <c r="G3543" t="s">
        <v>8221</v>
      </c>
      <c r="H3543" t="s">
        <v>8224</v>
      </c>
      <c r="I3543" t="s">
        <v>8246</v>
      </c>
      <c r="J3543">
        <v>1439662344</v>
      </c>
      <c r="K3543">
        <v>1434478344</v>
      </c>
      <c r="L3543" t="b">
        <v>0</v>
      </c>
      <c r="M3543">
        <v>8</v>
      </c>
      <c r="N3543" t="b">
        <v>0</v>
      </c>
      <c r="O3543" t="s">
        <v>8271</v>
      </c>
      <c r="P3543" s="9">
        <f>IFERROR(F3543/M3543,"NULL")</f>
        <v>315.5</v>
      </c>
      <c r="Q3543" t="str">
        <f>LEFT(O3543,SEARCH("/",O3543,1)-1)</f>
        <v>theater</v>
      </c>
      <c r="R3543" t="str">
        <f>RIGHT(O3543,LEN(O3543)-SEARCH("/",O3543,1))</f>
        <v>plays</v>
      </c>
      <c r="S3543" s="17">
        <f>(((K3543/60)/60)/24)+DATE(1970,1,1)</f>
        <v>42171.758611111116</v>
      </c>
      <c r="T3543" s="15">
        <f>(((J3543/60)/60)/24)+DATE(1970,1,1)</f>
        <v>42231.758611111116</v>
      </c>
      <c r="U3543" t="b">
        <f>AND(L3543,N3543)</f>
        <v>0</v>
      </c>
    </row>
    <row r="3544" spans="1:21" ht="20" customHeight="1" x14ac:dyDescent="0.35">
      <c r="A3544" s="13">
        <f>F3544/E3544</f>
        <v>0.32500000000000001</v>
      </c>
      <c r="B3544">
        <v>3891</v>
      </c>
      <c r="C3544" s="3" t="s">
        <v>3888</v>
      </c>
      <c r="D3544" s="3" t="s">
        <v>7999</v>
      </c>
      <c r="E3544" s="5">
        <v>800</v>
      </c>
      <c r="F3544" s="5">
        <v>260</v>
      </c>
      <c r="G3544" t="s">
        <v>8221</v>
      </c>
      <c r="H3544" t="s">
        <v>8224</v>
      </c>
      <c r="I3544" t="s">
        <v>8246</v>
      </c>
      <c r="J3544">
        <v>1427086740</v>
      </c>
      <c r="K3544">
        <v>1424488244</v>
      </c>
      <c r="L3544" t="b">
        <v>0</v>
      </c>
      <c r="M3544">
        <v>7</v>
      </c>
      <c r="N3544" t="b">
        <v>0</v>
      </c>
      <c r="O3544" t="s">
        <v>8271</v>
      </c>
      <c r="P3544" s="9">
        <f>IFERROR(F3544/M3544,"NULL")</f>
        <v>37.142857142857146</v>
      </c>
      <c r="Q3544" t="str">
        <f>LEFT(O3544,SEARCH("/",O3544,1)-1)</f>
        <v>theater</v>
      </c>
      <c r="R3544" t="str">
        <f>RIGHT(O3544,LEN(O3544)-SEARCH("/",O3544,1))</f>
        <v>plays</v>
      </c>
      <c r="S3544" s="17">
        <f>(((K3544/60)/60)/24)+DATE(1970,1,1)</f>
        <v>42056.1324537037</v>
      </c>
      <c r="T3544" s="15">
        <f>(((J3544/60)/60)/24)+DATE(1970,1,1)</f>
        <v>42086.207638888889</v>
      </c>
      <c r="U3544" t="b">
        <f>AND(L3544,N3544)</f>
        <v>0</v>
      </c>
    </row>
    <row r="3545" spans="1:21" ht="20" customHeight="1" x14ac:dyDescent="0.35">
      <c r="A3545" s="13">
        <f>F3545/E3545</f>
        <v>0</v>
      </c>
      <c r="B3545">
        <v>3892</v>
      </c>
      <c r="C3545" s="3" t="s">
        <v>3889</v>
      </c>
      <c r="D3545" s="3" t="s">
        <v>8000</v>
      </c>
      <c r="E3545" s="5">
        <v>1000</v>
      </c>
      <c r="F3545" s="5">
        <v>0</v>
      </c>
      <c r="G3545" t="s">
        <v>8221</v>
      </c>
      <c r="H3545" t="s">
        <v>8224</v>
      </c>
      <c r="I3545" t="s">
        <v>8246</v>
      </c>
      <c r="J3545">
        <v>1408863600</v>
      </c>
      <c r="K3545">
        <v>1408203557</v>
      </c>
      <c r="L3545" t="b">
        <v>0</v>
      </c>
      <c r="M3545">
        <v>0</v>
      </c>
      <c r="N3545" t="b">
        <v>0</v>
      </c>
      <c r="O3545" t="s">
        <v>8271</v>
      </c>
      <c r="P3545" s="9" t="str">
        <f>IFERROR(F3545/M3545,"NULL")</f>
        <v>NULL</v>
      </c>
      <c r="Q3545" t="str">
        <f>LEFT(O3545,SEARCH("/",O3545,1)-1)</f>
        <v>theater</v>
      </c>
      <c r="R3545" t="str">
        <f>RIGHT(O3545,LEN(O3545)-SEARCH("/",O3545,1))</f>
        <v>plays</v>
      </c>
      <c r="S3545" s="17">
        <f>(((K3545/60)/60)/24)+DATE(1970,1,1)</f>
        <v>41867.652280092596</v>
      </c>
      <c r="T3545" s="15">
        <f>(((J3545/60)/60)/24)+DATE(1970,1,1)</f>
        <v>41875.291666666664</v>
      </c>
      <c r="U3545" t="b">
        <f>AND(L3545,N3545)</f>
        <v>0</v>
      </c>
    </row>
    <row r="3546" spans="1:21" ht="20" customHeight="1" x14ac:dyDescent="0.35">
      <c r="A3546" s="13">
        <f>F3546/E3546</f>
        <v>0.2155</v>
      </c>
      <c r="B3546">
        <v>3893</v>
      </c>
      <c r="C3546" s="3" t="s">
        <v>3890</v>
      </c>
      <c r="D3546" s="3" t="s">
        <v>8001</v>
      </c>
      <c r="E3546" s="5">
        <v>50000</v>
      </c>
      <c r="F3546" s="5">
        <v>10775</v>
      </c>
      <c r="G3546" t="s">
        <v>8221</v>
      </c>
      <c r="H3546" t="s">
        <v>8224</v>
      </c>
      <c r="I3546" t="s">
        <v>8246</v>
      </c>
      <c r="J3546">
        <v>1404194400</v>
      </c>
      <c r="K3546">
        <v>1400600840</v>
      </c>
      <c r="L3546" t="b">
        <v>0</v>
      </c>
      <c r="M3546">
        <v>84</v>
      </c>
      <c r="N3546" t="b">
        <v>0</v>
      </c>
      <c r="O3546" t="s">
        <v>8271</v>
      </c>
      <c r="P3546" s="9">
        <f>IFERROR(F3546/M3546,"NULL")</f>
        <v>128.27380952380952</v>
      </c>
      <c r="Q3546" t="str">
        <f>LEFT(O3546,SEARCH("/",O3546,1)-1)</f>
        <v>theater</v>
      </c>
      <c r="R3546" t="str">
        <f>RIGHT(O3546,LEN(O3546)-SEARCH("/",O3546,1))</f>
        <v>plays</v>
      </c>
      <c r="S3546" s="17">
        <f>(((K3546/60)/60)/24)+DATE(1970,1,1)</f>
        <v>41779.657870370371</v>
      </c>
      <c r="T3546" s="15">
        <f>(((J3546/60)/60)/24)+DATE(1970,1,1)</f>
        <v>41821.25</v>
      </c>
      <c r="U3546" t="b">
        <f>AND(L3546,N3546)</f>
        <v>0</v>
      </c>
    </row>
    <row r="3547" spans="1:21" ht="20" customHeight="1" x14ac:dyDescent="0.35">
      <c r="A3547" s="13">
        <f>F3547/E3547</f>
        <v>3.4666666666666665E-2</v>
      </c>
      <c r="B3547">
        <v>3894</v>
      </c>
      <c r="C3547" s="3" t="s">
        <v>3891</v>
      </c>
      <c r="D3547" s="3" t="s">
        <v>8002</v>
      </c>
      <c r="E3547" s="5">
        <v>15000</v>
      </c>
      <c r="F3547" s="5">
        <v>520</v>
      </c>
      <c r="G3547" t="s">
        <v>8221</v>
      </c>
      <c r="H3547" t="s">
        <v>8224</v>
      </c>
      <c r="I3547" t="s">
        <v>8246</v>
      </c>
      <c r="J3547">
        <v>1481000340</v>
      </c>
      <c r="K3547">
        <v>1478386812</v>
      </c>
      <c r="L3547" t="b">
        <v>0</v>
      </c>
      <c r="M3547">
        <v>11</v>
      </c>
      <c r="N3547" t="b">
        <v>0</v>
      </c>
      <c r="O3547" t="s">
        <v>8271</v>
      </c>
      <c r="P3547" s="9">
        <f>IFERROR(F3547/M3547,"NULL")</f>
        <v>47.272727272727273</v>
      </c>
      <c r="Q3547" t="str">
        <f>LEFT(O3547,SEARCH("/",O3547,1)-1)</f>
        <v>theater</v>
      </c>
      <c r="R3547" t="str">
        <f>RIGHT(O3547,LEN(O3547)-SEARCH("/",O3547,1))</f>
        <v>plays</v>
      </c>
      <c r="S3547" s="17">
        <f>(((K3547/60)/60)/24)+DATE(1970,1,1)</f>
        <v>42679.958472222221</v>
      </c>
      <c r="T3547" s="15">
        <f>(((J3547/60)/60)/24)+DATE(1970,1,1)</f>
        <v>42710.207638888889</v>
      </c>
      <c r="U3547" t="b">
        <f>AND(L3547,N3547)</f>
        <v>0</v>
      </c>
    </row>
    <row r="3548" spans="1:21" ht="20" customHeight="1" x14ac:dyDescent="0.35">
      <c r="A3548" s="13">
        <f>F3548/E3548</f>
        <v>0.05</v>
      </c>
      <c r="B3548">
        <v>3895</v>
      </c>
      <c r="C3548" s="3" t="s">
        <v>3892</v>
      </c>
      <c r="D3548" s="3" t="s">
        <v>8003</v>
      </c>
      <c r="E3548" s="5">
        <v>1000</v>
      </c>
      <c r="F3548" s="5">
        <v>50</v>
      </c>
      <c r="G3548" t="s">
        <v>8221</v>
      </c>
      <c r="H3548" t="s">
        <v>8224</v>
      </c>
      <c r="I3548" t="s">
        <v>8246</v>
      </c>
      <c r="J3548">
        <v>1425103218</v>
      </c>
      <c r="K3548">
        <v>1422424818</v>
      </c>
      <c r="L3548" t="b">
        <v>0</v>
      </c>
      <c r="M3548">
        <v>1</v>
      </c>
      <c r="N3548" t="b">
        <v>0</v>
      </c>
      <c r="O3548" t="s">
        <v>8271</v>
      </c>
      <c r="P3548" s="9">
        <f>IFERROR(F3548/M3548,"NULL")</f>
        <v>50</v>
      </c>
      <c r="Q3548" t="str">
        <f>LEFT(O3548,SEARCH("/",O3548,1)-1)</f>
        <v>theater</v>
      </c>
      <c r="R3548" t="str">
        <f>RIGHT(O3548,LEN(O3548)-SEARCH("/",O3548,1))</f>
        <v>plays</v>
      </c>
      <c r="S3548" s="17">
        <f>(((K3548/60)/60)/24)+DATE(1970,1,1)</f>
        <v>42032.250208333338</v>
      </c>
      <c r="T3548" s="15">
        <f>(((J3548/60)/60)/24)+DATE(1970,1,1)</f>
        <v>42063.250208333338</v>
      </c>
      <c r="U3548" t="b">
        <f>AND(L3548,N3548)</f>
        <v>0</v>
      </c>
    </row>
    <row r="3549" spans="1:21" ht="20" customHeight="1" x14ac:dyDescent="0.35">
      <c r="A3549" s="13">
        <f>F3549/E3549</f>
        <v>0.10625</v>
      </c>
      <c r="B3549">
        <v>3896</v>
      </c>
      <c r="C3549" s="3" t="s">
        <v>3893</v>
      </c>
      <c r="D3549" s="3" t="s">
        <v>8004</v>
      </c>
      <c r="E3549" s="5">
        <v>1600</v>
      </c>
      <c r="F3549" s="5">
        <v>170</v>
      </c>
      <c r="G3549" t="s">
        <v>8221</v>
      </c>
      <c r="H3549" t="s">
        <v>8224</v>
      </c>
      <c r="I3549" t="s">
        <v>8246</v>
      </c>
      <c r="J3549">
        <v>1402979778</v>
      </c>
      <c r="K3549">
        <v>1401770178</v>
      </c>
      <c r="L3549" t="b">
        <v>0</v>
      </c>
      <c r="M3549">
        <v>4</v>
      </c>
      <c r="N3549" t="b">
        <v>0</v>
      </c>
      <c r="O3549" t="s">
        <v>8271</v>
      </c>
      <c r="P3549" s="9">
        <f>IFERROR(F3549/M3549,"NULL")</f>
        <v>42.5</v>
      </c>
      <c r="Q3549" t="str">
        <f>LEFT(O3549,SEARCH("/",O3549,1)-1)</f>
        <v>theater</v>
      </c>
      <c r="R3549" t="str">
        <f>RIGHT(O3549,LEN(O3549)-SEARCH("/",O3549,1))</f>
        <v>plays</v>
      </c>
      <c r="S3549" s="17">
        <f>(((K3549/60)/60)/24)+DATE(1970,1,1)</f>
        <v>41793.191875000004</v>
      </c>
      <c r="T3549" s="15">
        <f>(((J3549/60)/60)/24)+DATE(1970,1,1)</f>
        <v>41807.191875000004</v>
      </c>
      <c r="U3549" t="b">
        <f>AND(L3549,N3549)</f>
        <v>0</v>
      </c>
    </row>
    <row r="3550" spans="1:21" ht="20" customHeight="1" x14ac:dyDescent="0.35">
      <c r="A3550" s="13">
        <f>F3550/E3550</f>
        <v>0.17599999999999999</v>
      </c>
      <c r="B3550">
        <v>3897</v>
      </c>
      <c r="C3550" s="3" t="s">
        <v>3894</v>
      </c>
      <c r="D3550" s="3" t="s">
        <v>8005</v>
      </c>
      <c r="E3550" s="5">
        <v>2500</v>
      </c>
      <c r="F3550" s="5">
        <v>440</v>
      </c>
      <c r="G3550" t="s">
        <v>8221</v>
      </c>
      <c r="H3550" t="s">
        <v>8228</v>
      </c>
      <c r="I3550" t="s">
        <v>8250</v>
      </c>
      <c r="J3550">
        <v>1420750683</v>
      </c>
      <c r="K3550">
        <v>1418158683</v>
      </c>
      <c r="L3550" t="b">
        <v>0</v>
      </c>
      <c r="M3550">
        <v>10</v>
      </c>
      <c r="N3550" t="b">
        <v>0</v>
      </c>
      <c r="O3550" t="s">
        <v>8271</v>
      </c>
      <c r="P3550" s="9">
        <f>IFERROR(F3550/M3550,"NULL")</f>
        <v>44</v>
      </c>
      <c r="Q3550" t="str">
        <f>LEFT(O3550,SEARCH("/",O3550,1)-1)</f>
        <v>theater</v>
      </c>
      <c r="R3550" t="str">
        <f>RIGHT(O3550,LEN(O3550)-SEARCH("/",O3550,1))</f>
        <v>plays</v>
      </c>
      <c r="S3550" s="17">
        <f>(((K3550/60)/60)/24)+DATE(1970,1,1)</f>
        <v>41982.87364583333</v>
      </c>
      <c r="T3550" s="15">
        <f>(((J3550/60)/60)/24)+DATE(1970,1,1)</f>
        <v>42012.87364583333</v>
      </c>
      <c r="U3550" t="b">
        <f>AND(L3550,N3550)</f>
        <v>0</v>
      </c>
    </row>
    <row r="3551" spans="1:21" ht="20" customHeight="1" x14ac:dyDescent="0.35">
      <c r="A3551" s="13">
        <f>F3551/E3551</f>
        <v>0.3256</v>
      </c>
      <c r="B3551">
        <v>3898</v>
      </c>
      <c r="C3551" s="3" t="s">
        <v>3895</v>
      </c>
      <c r="D3551" s="3" t="s">
        <v>8006</v>
      </c>
      <c r="E3551" s="5">
        <v>2500</v>
      </c>
      <c r="F3551" s="5">
        <v>814</v>
      </c>
      <c r="G3551" t="s">
        <v>8221</v>
      </c>
      <c r="H3551" t="s">
        <v>8225</v>
      </c>
      <c r="I3551" t="s">
        <v>8247</v>
      </c>
      <c r="J3551">
        <v>1439827200</v>
      </c>
      <c r="K3551">
        <v>1436355270</v>
      </c>
      <c r="L3551" t="b">
        <v>0</v>
      </c>
      <c r="M3551">
        <v>16</v>
      </c>
      <c r="N3551" t="b">
        <v>0</v>
      </c>
      <c r="O3551" t="s">
        <v>8271</v>
      </c>
      <c r="P3551" s="9">
        <f>IFERROR(F3551/M3551,"NULL")</f>
        <v>50.875</v>
      </c>
      <c r="Q3551" t="str">
        <f>LEFT(O3551,SEARCH("/",O3551,1)-1)</f>
        <v>theater</v>
      </c>
      <c r="R3551" t="str">
        <f>RIGHT(O3551,LEN(O3551)-SEARCH("/",O3551,1))</f>
        <v>plays</v>
      </c>
      <c r="S3551" s="17">
        <f>(((K3551/60)/60)/24)+DATE(1970,1,1)</f>
        <v>42193.482291666667</v>
      </c>
      <c r="T3551" s="15">
        <f>(((J3551/60)/60)/24)+DATE(1970,1,1)</f>
        <v>42233.666666666672</v>
      </c>
      <c r="U3551" t="b">
        <f>AND(L3551,N3551)</f>
        <v>0</v>
      </c>
    </row>
    <row r="3552" spans="1:21" ht="20" customHeight="1" x14ac:dyDescent="0.35">
      <c r="A3552" s="13">
        <f>F3552/E3552</f>
        <v>1.2500000000000001E-2</v>
      </c>
      <c r="B3552">
        <v>3899</v>
      </c>
      <c r="C3552" s="3" t="s">
        <v>3896</v>
      </c>
      <c r="D3552" s="3" t="s">
        <v>8007</v>
      </c>
      <c r="E3552" s="5">
        <v>10000</v>
      </c>
      <c r="F3552" s="5">
        <v>125</v>
      </c>
      <c r="G3552" t="s">
        <v>8221</v>
      </c>
      <c r="H3552" t="s">
        <v>8224</v>
      </c>
      <c r="I3552" t="s">
        <v>8246</v>
      </c>
      <c r="J3552">
        <v>1407868561</v>
      </c>
      <c r="K3552">
        <v>1406140561</v>
      </c>
      <c r="L3552" t="b">
        <v>0</v>
      </c>
      <c r="M3552">
        <v>2</v>
      </c>
      <c r="N3552" t="b">
        <v>0</v>
      </c>
      <c r="O3552" t="s">
        <v>8271</v>
      </c>
      <c r="P3552" s="9">
        <f>IFERROR(F3552/M3552,"NULL")</f>
        <v>62.5</v>
      </c>
      <c r="Q3552" t="str">
        <f>LEFT(O3552,SEARCH("/",O3552,1)-1)</f>
        <v>theater</v>
      </c>
      <c r="R3552" t="str">
        <f>RIGHT(O3552,LEN(O3552)-SEARCH("/",O3552,1))</f>
        <v>plays</v>
      </c>
      <c r="S3552" s="17">
        <f>(((K3552/60)/60)/24)+DATE(1970,1,1)</f>
        <v>41843.775011574071</v>
      </c>
      <c r="T3552" s="15">
        <f>(((J3552/60)/60)/24)+DATE(1970,1,1)</f>
        <v>41863.775011574071</v>
      </c>
      <c r="U3552" t="b">
        <f>AND(L3552,N3552)</f>
        <v>0</v>
      </c>
    </row>
    <row r="3553" spans="1:21" ht="20" customHeight="1" x14ac:dyDescent="0.35">
      <c r="A3553" s="13">
        <f>F3553/E3553</f>
        <v>5.3999999999999999E-2</v>
      </c>
      <c r="B3553">
        <v>3900</v>
      </c>
      <c r="C3553" s="3" t="s">
        <v>3897</v>
      </c>
      <c r="D3553" s="3" t="s">
        <v>8008</v>
      </c>
      <c r="E3553" s="5">
        <v>2500</v>
      </c>
      <c r="F3553" s="5">
        <v>135</v>
      </c>
      <c r="G3553" t="s">
        <v>8221</v>
      </c>
      <c r="H3553" t="s">
        <v>8224</v>
      </c>
      <c r="I3553" t="s">
        <v>8246</v>
      </c>
      <c r="J3553">
        <v>1433988791</v>
      </c>
      <c r="K3553">
        <v>1431396791</v>
      </c>
      <c r="L3553" t="b">
        <v>0</v>
      </c>
      <c r="M3553">
        <v>5</v>
      </c>
      <c r="N3553" t="b">
        <v>0</v>
      </c>
      <c r="O3553" t="s">
        <v>8271</v>
      </c>
      <c r="P3553" s="9">
        <f>IFERROR(F3553/M3553,"NULL")</f>
        <v>27</v>
      </c>
      <c r="Q3553" t="str">
        <f>LEFT(O3553,SEARCH("/",O3553,1)-1)</f>
        <v>theater</v>
      </c>
      <c r="R3553" t="str">
        <f>RIGHT(O3553,LEN(O3553)-SEARCH("/",O3553,1))</f>
        <v>plays</v>
      </c>
      <c r="S3553" s="17">
        <f>(((K3553/60)/60)/24)+DATE(1970,1,1)</f>
        <v>42136.092488425929</v>
      </c>
      <c r="T3553" s="15">
        <f>(((J3553/60)/60)/24)+DATE(1970,1,1)</f>
        <v>42166.092488425929</v>
      </c>
      <c r="U3553" t="b">
        <f>AND(L3553,N3553)</f>
        <v>0</v>
      </c>
    </row>
    <row r="3554" spans="1:21" ht="20" customHeight="1" x14ac:dyDescent="0.35">
      <c r="A3554" s="13">
        <f>F3554/E3554</f>
        <v>8.3333333333333332E-3</v>
      </c>
      <c r="B3554">
        <v>3901</v>
      </c>
      <c r="C3554" s="3" t="s">
        <v>3898</v>
      </c>
      <c r="D3554" s="3" t="s">
        <v>8009</v>
      </c>
      <c r="E3554" s="5">
        <v>3000</v>
      </c>
      <c r="F3554" s="5">
        <v>25</v>
      </c>
      <c r="G3554" t="s">
        <v>8221</v>
      </c>
      <c r="H3554" t="s">
        <v>8224</v>
      </c>
      <c r="I3554" t="s">
        <v>8246</v>
      </c>
      <c r="J3554">
        <v>1450554599</v>
      </c>
      <c r="K3554">
        <v>1447098599</v>
      </c>
      <c r="L3554" t="b">
        <v>0</v>
      </c>
      <c r="M3554">
        <v>1</v>
      </c>
      <c r="N3554" t="b">
        <v>0</v>
      </c>
      <c r="O3554" t="s">
        <v>8271</v>
      </c>
      <c r="P3554" s="9">
        <f>IFERROR(F3554/M3554,"NULL")</f>
        <v>25</v>
      </c>
      <c r="Q3554" t="str">
        <f>LEFT(O3554,SEARCH("/",O3554,1)-1)</f>
        <v>theater</v>
      </c>
      <c r="R3554" t="str">
        <f>RIGHT(O3554,LEN(O3554)-SEARCH("/",O3554,1))</f>
        <v>plays</v>
      </c>
      <c r="S3554" s="17">
        <f>(((K3554/60)/60)/24)+DATE(1970,1,1)</f>
        <v>42317.826377314821</v>
      </c>
      <c r="T3554" s="15">
        <f>(((J3554/60)/60)/24)+DATE(1970,1,1)</f>
        <v>42357.826377314821</v>
      </c>
      <c r="U3554" t="b">
        <f>AND(L3554,N3554)</f>
        <v>0</v>
      </c>
    </row>
    <row r="3555" spans="1:21" ht="20" customHeight="1" x14ac:dyDescent="0.35">
      <c r="A3555" s="13">
        <f>F3555/E3555</f>
        <v>0.48833333333333334</v>
      </c>
      <c r="B3555">
        <v>3902</v>
      </c>
      <c r="C3555" s="3" t="s">
        <v>3899</v>
      </c>
      <c r="D3555" s="3" t="s">
        <v>8010</v>
      </c>
      <c r="E3555" s="5">
        <v>3000</v>
      </c>
      <c r="F3555" s="5">
        <v>1465</v>
      </c>
      <c r="G3555" t="s">
        <v>8221</v>
      </c>
      <c r="H3555" t="s">
        <v>8225</v>
      </c>
      <c r="I3555" t="s">
        <v>8247</v>
      </c>
      <c r="J3555">
        <v>1479125642</v>
      </c>
      <c r="K3555">
        <v>1476962042</v>
      </c>
      <c r="L3555" t="b">
        <v>0</v>
      </c>
      <c r="M3555">
        <v>31</v>
      </c>
      <c r="N3555" t="b">
        <v>0</v>
      </c>
      <c r="O3555" t="s">
        <v>8271</v>
      </c>
      <c r="P3555" s="9">
        <f>IFERROR(F3555/M3555,"NULL")</f>
        <v>47.258064516129032</v>
      </c>
      <c r="Q3555" t="str">
        <f>LEFT(O3555,SEARCH("/",O3555,1)-1)</f>
        <v>theater</v>
      </c>
      <c r="R3555" t="str">
        <f>RIGHT(O3555,LEN(O3555)-SEARCH("/",O3555,1))</f>
        <v>plays</v>
      </c>
      <c r="S3555" s="17">
        <f>(((K3555/60)/60)/24)+DATE(1970,1,1)</f>
        <v>42663.468078703707</v>
      </c>
      <c r="T3555" s="15">
        <f>(((J3555/60)/60)/24)+DATE(1970,1,1)</f>
        <v>42688.509745370371</v>
      </c>
      <c r="U3555" t="b">
        <f>AND(L3555,N3555)</f>
        <v>0</v>
      </c>
    </row>
    <row r="3556" spans="1:21" ht="20" customHeight="1" x14ac:dyDescent="0.35">
      <c r="A3556" s="13">
        <f>F3556/E3556</f>
        <v>0</v>
      </c>
      <c r="B3556">
        <v>3903</v>
      </c>
      <c r="C3556" s="3" t="s">
        <v>3900</v>
      </c>
      <c r="D3556" s="3" t="s">
        <v>8011</v>
      </c>
      <c r="E3556" s="5">
        <v>1500</v>
      </c>
      <c r="F3556" s="5">
        <v>0</v>
      </c>
      <c r="G3556" t="s">
        <v>8221</v>
      </c>
      <c r="H3556" t="s">
        <v>8224</v>
      </c>
      <c r="I3556" t="s">
        <v>8246</v>
      </c>
      <c r="J3556">
        <v>1439581080</v>
      </c>
      <c r="K3556">
        <v>1435709765</v>
      </c>
      <c r="L3556" t="b">
        <v>0</v>
      </c>
      <c r="M3556">
        <v>0</v>
      </c>
      <c r="N3556" t="b">
        <v>0</v>
      </c>
      <c r="O3556" t="s">
        <v>8271</v>
      </c>
      <c r="P3556" s="9" t="str">
        <f>IFERROR(F3556/M3556,"NULL")</f>
        <v>NULL</v>
      </c>
      <c r="Q3556" t="str">
        <f>LEFT(O3556,SEARCH("/",O3556,1)-1)</f>
        <v>theater</v>
      </c>
      <c r="R3556" t="str">
        <f>RIGHT(O3556,LEN(O3556)-SEARCH("/",O3556,1))</f>
        <v>plays</v>
      </c>
      <c r="S3556" s="17">
        <f>(((K3556/60)/60)/24)+DATE(1970,1,1)</f>
        <v>42186.01116898148</v>
      </c>
      <c r="T3556" s="15">
        <f>(((J3556/60)/60)/24)+DATE(1970,1,1)</f>
        <v>42230.818055555559</v>
      </c>
      <c r="U3556" t="b">
        <f>AND(L3556,N3556)</f>
        <v>0</v>
      </c>
    </row>
    <row r="3557" spans="1:21" ht="20" customHeight="1" x14ac:dyDescent="0.35">
      <c r="A3557" s="13">
        <f>F3557/E3557</f>
        <v>2.9999999999999997E-4</v>
      </c>
      <c r="B3557">
        <v>3904</v>
      </c>
      <c r="C3557" s="3" t="s">
        <v>3901</v>
      </c>
      <c r="D3557" s="3" t="s">
        <v>8012</v>
      </c>
      <c r="E3557" s="5">
        <v>10000</v>
      </c>
      <c r="F3557" s="5">
        <v>3</v>
      </c>
      <c r="G3557" t="s">
        <v>8221</v>
      </c>
      <c r="H3557" t="s">
        <v>8224</v>
      </c>
      <c r="I3557" t="s">
        <v>8246</v>
      </c>
      <c r="J3557">
        <v>1429074240</v>
      </c>
      <c r="K3557">
        <v>1427866200</v>
      </c>
      <c r="L3557" t="b">
        <v>0</v>
      </c>
      <c r="M3557">
        <v>2</v>
      </c>
      <c r="N3557" t="b">
        <v>0</v>
      </c>
      <c r="O3557" t="s">
        <v>8271</v>
      </c>
      <c r="P3557" s="9">
        <f>IFERROR(F3557/M3557,"NULL")</f>
        <v>1.5</v>
      </c>
      <c r="Q3557" t="str">
        <f>LEFT(O3557,SEARCH("/",O3557,1)-1)</f>
        <v>theater</v>
      </c>
      <c r="R3557" t="str">
        <f>RIGHT(O3557,LEN(O3557)-SEARCH("/",O3557,1))</f>
        <v>plays</v>
      </c>
      <c r="S3557" s="17">
        <f>(((K3557/60)/60)/24)+DATE(1970,1,1)</f>
        <v>42095.229166666672</v>
      </c>
      <c r="T3557" s="15">
        <f>(((J3557/60)/60)/24)+DATE(1970,1,1)</f>
        <v>42109.211111111115</v>
      </c>
      <c r="U3557" t="b">
        <f>AND(L3557,N3557)</f>
        <v>0</v>
      </c>
    </row>
    <row r="3558" spans="1:21" ht="20" customHeight="1" x14ac:dyDescent="0.35">
      <c r="A3558" s="13">
        <f>F3558/E3558</f>
        <v>0.11533333333333333</v>
      </c>
      <c r="B3558">
        <v>3905</v>
      </c>
      <c r="C3558" s="3" t="s">
        <v>3902</v>
      </c>
      <c r="D3558" s="3" t="s">
        <v>8013</v>
      </c>
      <c r="E3558" s="5">
        <v>1500</v>
      </c>
      <c r="F3558" s="5">
        <v>173</v>
      </c>
      <c r="G3558" t="s">
        <v>8221</v>
      </c>
      <c r="H3558" t="s">
        <v>8225</v>
      </c>
      <c r="I3558" t="s">
        <v>8247</v>
      </c>
      <c r="J3558">
        <v>1434063600</v>
      </c>
      <c r="K3558">
        <v>1430405903</v>
      </c>
      <c r="L3558" t="b">
        <v>0</v>
      </c>
      <c r="M3558">
        <v>7</v>
      </c>
      <c r="N3558" t="b">
        <v>0</v>
      </c>
      <c r="O3558" t="s">
        <v>8271</v>
      </c>
      <c r="P3558" s="9">
        <f>IFERROR(F3558/M3558,"NULL")</f>
        <v>24.714285714285715</v>
      </c>
      <c r="Q3558" t="str">
        <f>LEFT(O3558,SEARCH("/",O3558,1)-1)</f>
        <v>theater</v>
      </c>
      <c r="R3558" t="str">
        <f>RIGHT(O3558,LEN(O3558)-SEARCH("/",O3558,1))</f>
        <v>plays</v>
      </c>
      <c r="S3558" s="17">
        <f>(((K3558/60)/60)/24)+DATE(1970,1,1)</f>
        <v>42124.623877314814</v>
      </c>
      <c r="T3558" s="15">
        <f>(((J3558/60)/60)/24)+DATE(1970,1,1)</f>
        <v>42166.958333333328</v>
      </c>
      <c r="U3558" t="b">
        <f>AND(L3558,N3558)</f>
        <v>0</v>
      </c>
    </row>
    <row r="3559" spans="1:21" ht="20" customHeight="1" x14ac:dyDescent="0.35">
      <c r="A3559" s="13">
        <f>F3559/E3559</f>
        <v>0.67333333333333334</v>
      </c>
      <c r="B3559">
        <v>3906</v>
      </c>
      <c r="C3559" s="3" t="s">
        <v>3903</v>
      </c>
      <c r="D3559" s="3" t="s">
        <v>8014</v>
      </c>
      <c r="E3559" s="5">
        <v>1500</v>
      </c>
      <c r="F3559" s="5">
        <v>1010</v>
      </c>
      <c r="G3559" t="s">
        <v>8221</v>
      </c>
      <c r="H3559" t="s">
        <v>8225</v>
      </c>
      <c r="I3559" t="s">
        <v>8247</v>
      </c>
      <c r="J3559">
        <v>1435325100</v>
      </c>
      <c r="K3559">
        <v>1432072893</v>
      </c>
      <c r="L3559" t="b">
        <v>0</v>
      </c>
      <c r="M3559">
        <v>16</v>
      </c>
      <c r="N3559" t="b">
        <v>0</v>
      </c>
      <c r="O3559" t="s">
        <v>8271</v>
      </c>
      <c r="P3559" s="9">
        <f>IFERROR(F3559/M3559,"NULL")</f>
        <v>63.125</v>
      </c>
      <c r="Q3559" t="str">
        <f>LEFT(O3559,SEARCH("/",O3559,1)-1)</f>
        <v>theater</v>
      </c>
      <c r="R3559" t="str">
        <f>RIGHT(O3559,LEN(O3559)-SEARCH("/",O3559,1))</f>
        <v>plays</v>
      </c>
      <c r="S3559" s="17">
        <f>(((K3559/60)/60)/24)+DATE(1970,1,1)</f>
        <v>42143.917743055557</v>
      </c>
      <c r="T3559" s="15">
        <f>(((J3559/60)/60)/24)+DATE(1970,1,1)</f>
        <v>42181.559027777781</v>
      </c>
      <c r="U3559" t="b">
        <f>AND(L3559,N3559)</f>
        <v>0</v>
      </c>
    </row>
    <row r="3560" spans="1:21" ht="20" customHeight="1" x14ac:dyDescent="0.35">
      <c r="A3560" s="13">
        <f>F3560/E3560</f>
        <v>0.153</v>
      </c>
      <c r="B3560">
        <v>3907</v>
      </c>
      <c r="C3560" s="3" t="s">
        <v>3904</v>
      </c>
      <c r="D3560" s="3" t="s">
        <v>8015</v>
      </c>
      <c r="E3560" s="5">
        <v>1000</v>
      </c>
      <c r="F3560" s="5">
        <v>153</v>
      </c>
      <c r="G3560" t="s">
        <v>8221</v>
      </c>
      <c r="H3560" t="s">
        <v>8224</v>
      </c>
      <c r="I3560" t="s">
        <v>8246</v>
      </c>
      <c r="J3560">
        <v>1414354080</v>
      </c>
      <c r="K3560">
        <v>1411587606</v>
      </c>
      <c r="L3560" t="b">
        <v>0</v>
      </c>
      <c r="M3560">
        <v>4</v>
      </c>
      <c r="N3560" t="b">
        <v>0</v>
      </c>
      <c r="O3560" t="s">
        <v>8271</v>
      </c>
      <c r="P3560" s="9">
        <f>IFERROR(F3560/M3560,"NULL")</f>
        <v>38.25</v>
      </c>
      <c r="Q3560" t="str">
        <f>LEFT(O3560,SEARCH("/",O3560,1)-1)</f>
        <v>theater</v>
      </c>
      <c r="R3560" t="str">
        <f>RIGHT(O3560,LEN(O3560)-SEARCH("/",O3560,1))</f>
        <v>plays</v>
      </c>
      <c r="S3560" s="17">
        <f>(((K3560/60)/60)/24)+DATE(1970,1,1)</f>
        <v>41906.819513888891</v>
      </c>
      <c r="T3560" s="15">
        <f>(((J3560/60)/60)/24)+DATE(1970,1,1)</f>
        <v>41938.838888888888</v>
      </c>
      <c r="U3560" t="b">
        <f>AND(L3560,N3560)</f>
        <v>0</v>
      </c>
    </row>
    <row r="3561" spans="1:21" ht="20" customHeight="1" x14ac:dyDescent="0.35">
      <c r="A3561" s="13">
        <f>F3561/E3561</f>
        <v>8.666666666666667E-2</v>
      </c>
      <c r="B3561">
        <v>3908</v>
      </c>
      <c r="C3561" s="3" t="s">
        <v>3905</v>
      </c>
      <c r="D3561" s="3" t="s">
        <v>8016</v>
      </c>
      <c r="E3561" s="5">
        <v>750</v>
      </c>
      <c r="F3561" s="5">
        <v>65</v>
      </c>
      <c r="G3561" t="s">
        <v>8221</v>
      </c>
      <c r="H3561" t="s">
        <v>8224</v>
      </c>
      <c r="I3561" t="s">
        <v>8246</v>
      </c>
      <c r="J3561">
        <v>1406603696</v>
      </c>
      <c r="K3561">
        <v>1405307696</v>
      </c>
      <c r="L3561" t="b">
        <v>0</v>
      </c>
      <c r="M3561">
        <v>4</v>
      </c>
      <c r="N3561" t="b">
        <v>0</v>
      </c>
      <c r="O3561" t="s">
        <v>8271</v>
      </c>
      <c r="P3561" s="9">
        <f>IFERROR(F3561/M3561,"NULL")</f>
        <v>16.25</v>
      </c>
      <c r="Q3561" t="str">
        <f>LEFT(O3561,SEARCH("/",O3561,1)-1)</f>
        <v>theater</v>
      </c>
      <c r="R3561" t="str">
        <f>RIGHT(O3561,LEN(O3561)-SEARCH("/",O3561,1))</f>
        <v>plays</v>
      </c>
      <c r="S3561" s="17">
        <f>(((K3561/60)/60)/24)+DATE(1970,1,1)</f>
        <v>41834.135370370372</v>
      </c>
      <c r="T3561" s="15">
        <f>(((J3561/60)/60)/24)+DATE(1970,1,1)</f>
        <v>41849.135370370372</v>
      </c>
      <c r="U3561" t="b">
        <f>AND(L3561,N3561)</f>
        <v>0</v>
      </c>
    </row>
    <row r="3562" spans="1:21" ht="20" customHeight="1" x14ac:dyDescent="0.35">
      <c r="A3562" s="13">
        <f>F3562/E3562</f>
        <v>2.2499999999999998E-3</v>
      </c>
      <c r="B3562">
        <v>3909</v>
      </c>
      <c r="C3562" s="3" t="s">
        <v>3906</v>
      </c>
      <c r="D3562" s="3" t="s">
        <v>8017</v>
      </c>
      <c r="E3562" s="5">
        <v>60000</v>
      </c>
      <c r="F3562" s="5">
        <v>135</v>
      </c>
      <c r="G3562" t="s">
        <v>8221</v>
      </c>
      <c r="H3562" t="s">
        <v>8224</v>
      </c>
      <c r="I3562" t="s">
        <v>8246</v>
      </c>
      <c r="J3562">
        <v>1410424642</v>
      </c>
      <c r="K3562">
        <v>1407832642</v>
      </c>
      <c r="L3562" t="b">
        <v>0</v>
      </c>
      <c r="M3562">
        <v>4</v>
      </c>
      <c r="N3562" t="b">
        <v>0</v>
      </c>
      <c r="O3562" t="s">
        <v>8271</v>
      </c>
      <c r="P3562" s="9">
        <f>IFERROR(F3562/M3562,"NULL")</f>
        <v>33.75</v>
      </c>
      <c r="Q3562" t="str">
        <f>LEFT(O3562,SEARCH("/",O3562,1)-1)</f>
        <v>theater</v>
      </c>
      <c r="R3562" t="str">
        <f>RIGHT(O3562,LEN(O3562)-SEARCH("/",O3562,1))</f>
        <v>plays</v>
      </c>
      <c r="S3562" s="17">
        <f>(((K3562/60)/60)/24)+DATE(1970,1,1)</f>
        <v>41863.359282407408</v>
      </c>
      <c r="T3562" s="15">
        <f>(((J3562/60)/60)/24)+DATE(1970,1,1)</f>
        <v>41893.359282407408</v>
      </c>
      <c r="U3562" t="b">
        <f>AND(L3562,N3562)</f>
        <v>0</v>
      </c>
    </row>
    <row r="3563" spans="1:21" ht="20" customHeight="1" x14ac:dyDescent="0.35">
      <c r="A3563" s="13">
        <f>F3563/E3563</f>
        <v>3.0833333333333334E-2</v>
      </c>
      <c r="B3563">
        <v>3910</v>
      </c>
      <c r="C3563" s="3" t="s">
        <v>3907</v>
      </c>
      <c r="D3563" s="3" t="s">
        <v>8018</v>
      </c>
      <c r="E3563" s="5">
        <v>6000</v>
      </c>
      <c r="F3563" s="5">
        <v>185</v>
      </c>
      <c r="G3563" t="s">
        <v>8221</v>
      </c>
      <c r="H3563" t="s">
        <v>8224</v>
      </c>
      <c r="I3563" t="s">
        <v>8246</v>
      </c>
      <c r="J3563">
        <v>1441649397</v>
      </c>
      <c r="K3563">
        <v>1439057397</v>
      </c>
      <c r="L3563" t="b">
        <v>0</v>
      </c>
      <c r="M3563">
        <v>3</v>
      </c>
      <c r="N3563" t="b">
        <v>0</v>
      </c>
      <c r="O3563" t="s">
        <v>8271</v>
      </c>
      <c r="P3563" s="9">
        <f>IFERROR(F3563/M3563,"NULL")</f>
        <v>61.666666666666664</v>
      </c>
      <c r="Q3563" t="str">
        <f>LEFT(O3563,SEARCH("/",O3563,1)-1)</f>
        <v>theater</v>
      </c>
      <c r="R3563" t="str">
        <f>RIGHT(O3563,LEN(O3563)-SEARCH("/",O3563,1))</f>
        <v>plays</v>
      </c>
      <c r="S3563" s="17">
        <f>(((K3563/60)/60)/24)+DATE(1970,1,1)</f>
        <v>42224.756909722222</v>
      </c>
      <c r="T3563" s="15">
        <f>(((J3563/60)/60)/24)+DATE(1970,1,1)</f>
        <v>42254.756909722222</v>
      </c>
      <c r="U3563" t="b">
        <f>AND(L3563,N3563)</f>
        <v>0</v>
      </c>
    </row>
    <row r="3564" spans="1:21" ht="20" customHeight="1" x14ac:dyDescent="0.35">
      <c r="A3564" s="13">
        <f>F3564/E3564</f>
        <v>0.37412499999999999</v>
      </c>
      <c r="B3564">
        <v>3911</v>
      </c>
      <c r="C3564" s="3" t="s">
        <v>3908</v>
      </c>
      <c r="D3564" s="3" t="s">
        <v>8019</v>
      </c>
      <c r="E3564" s="5">
        <v>8000</v>
      </c>
      <c r="F3564" s="5">
        <v>2993</v>
      </c>
      <c r="G3564" t="s">
        <v>8221</v>
      </c>
      <c r="H3564" t="s">
        <v>8224</v>
      </c>
      <c r="I3564" t="s">
        <v>8246</v>
      </c>
      <c r="J3564">
        <v>1417033777</v>
      </c>
      <c r="K3564">
        <v>1414438177</v>
      </c>
      <c r="L3564" t="b">
        <v>0</v>
      </c>
      <c r="M3564">
        <v>36</v>
      </c>
      <c r="N3564" t="b">
        <v>0</v>
      </c>
      <c r="O3564" t="s">
        <v>8271</v>
      </c>
      <c r="P3564" s="9">
        <f>IFERROR(F3564/M3564,"NULL")</f>
        <v>83.138888888888886</v>
      </c>
      <c r="Q3564" t="str">
        <f>LEFT(O3564,SEARCH("/",O3564,1)-1)</f>
        <v>theater</v>
      </c>
      <c r="R3564" t="str">
        <f>RIGHT(O3564,LEN(O3564)-SEARCH("/",O3564,1))</f>
        <v>plays</v>
      </c>
      <c r="S3564" s="17">
        <f>(((K3564/60)/60)/24)+DATE(1970,1,1)</f>
        <v>41939.8122337963</v>
      </c>
      <c r="T3564" s="15">
        <f>(((J3564/60)/60)/24)+DATE(1970,1,1)</f>
        <v>41969.853900462964</v>
      </c>
      <c r="U3564" t="b">
        <f>AND(L3564,N3564)</f>
        <v>0</v>
      </c>
    </row>
    <row r="3565" spans="1:21" ht="20" customHeight="1" x14ac:dyDescent="0.35">
      <c r="A3565" s="13">
        <f>F3565/E3565</f>
        <v>6.666666666666667E-5</v>
      </c>
      <c r="B3565">
        <v>3912</v>
      </c>
      <c r="C3565" s="3" t="s">
        <v>3909</v>
      </c>
      <c r="D3565" s="3" t="s">
        <v>8020</v>
      </c>
      <c r="E3565" s="5">
        <v>15000</v>
      </c>
      <c r="F3565" s="5">
        <v>1</v>
      </c>
      <c r="G3565" t="s">
        <v>8221</v>
      </c>
      <c r="H3565" t="s">
        <v>8224</v>
      </c>
      <c r="I3565" t="s">
        <v>8246</v>
      </c>
      <c r="J3565">
        <v>1429936500</v>
      </c>
      <c r="K3565">
        <v>1424759330</v>
      </c>
      <c r="L3565" t="b">
        <v>0</v>
      </c>
      <c r="M3565">
        <v>1</v>
      </c>
      <c r="N3565" t="b">
        <v>0</v>
      </c>
      <c r="O3565" t="s">
        <v>8271</v>
      </c>
      <c r="P3565" s="9">
        <f>IFERROR(F3565/M3565,"NULL")</f>
        <v>1</v>
      </c>
      <c r="Q3565" t="str">
        <f>LEFT(O3565,SEARCH("/",O3565,1)-1)</f>
        <v>theater</v>
      </c>
      <c r="R3565" t="str">
        <f>RIGHT(O3565,LEN(O3565)-SEARCH("/",O3565,1))</f>
        <v>plays</v>
      </c>
      <c r="S3565" s="17">
        <f>(((K3565/60)/60)/24)+DATE(1970,1,1)</f>
        <v>42059.270023148143</v>
      </c>
      <c r="T3565" s="15">
        <f>(((J3565/60)/60)/24)+DATE(1970,1,1)</f>
        <v>42119.190972222219</v>
      </c>
      <c r="U3565" t="b">
        <f>AND(L3565,N3565)</f>
        <v>0</v>
      </c>
    </row>
    <row r="3566" spans="1:21" ht="20" customHeight="1" x14ac:dyDescent="0.35">
      <c r="A3566" s="13">
        <f>F3566/E3566</f>
        <v>0.1</v>
      </c>
      <c r="B3566">
        <v>3913</v>
      </c>
      <c r="C3566" s="3" t="s">
        <v>3910</v>
      </c>
      <c r="D3566" s="3" t="s">
        <v>8021</v>
      </c>
      <c r="E3566" s="5">
        <v>10000</v>
      </c>
      <c r="F3566" s="5">
        <v>1000</v>
      </c>
      <c r="G3566" t="s">
        <v>8221</v>
      </c>
      <c r="H3566" t="s">
        <v>8224</v>
      </c>
      <c r="I3566" t="s">
        <v>8246</v>
      </c>
      <c r="J3566">
        <v>1448863449</v>
      </c>
      <c r="K3566">
        <v>1446267849</v>
      </c>
      <c r="L3566" t="b">
        <v>0</v>
      </c>
      <c r="M3566">
        <v>7</v>
      </c>
      <c r="N3566" t="b">
        <v>0</v>
      </c>
      <c r="O3566" t="s">
        <v>8271</v>
      </c>
      <c r="P3566" s="9">
        <f>IFERROR(F3566/M3566,"NULL")</f>
        <v>142.85714285714286</v>
      </c>
      <c r="Q3566" t="str">
        <f>LEFT(O3566,SEARCH("/",O3566,1)-1)</f>
        <v>theater</v>
      </c>
      <c r="R3566" t="str">
        <f>RIGHT(O3566,LEN(O3566)-SEARCH("/",O3566,1))</f>
        <v>plays</v>
      </c>
      <c r="S3566" s="17">
        <f>(((K3566/60)/60)/24)+DATE(1970,1,1)</f>
        <v>42308.211215277777</v>
      </c>
      <c r="T3566" s="15">
        <f>(((J3566/60)/60)/24)+DATE(1970,1,1)</f>
        <v>42338.252881944441</v>
      </c>
      <c r="U3566" t="b">
        <f>AND(L3566,N3566)</f>
        <v>0</v>
      </c>
    </row>
    <row r="3567" spans="1:21" ht="20" customHeight="1" x14ac:dyDescent="0.35">
      <c r="A3567" s="13">
        <f>F3567/E3567</f>
        <v>0.36359999999999998</v>
      </c>
      <c r="B3567">
        <v>3914</v>
      </c>
      <c r="C3567" s="3" t="s">
        <v>3911</v>
      </c>
      <c r="D3567" s="3" t="s">
        <v>8022</v>
      </c>
      <c r="E3567" s="5">
        <v>2500</v>
      </c>
      <c r="F3567" s="5">
        <v>909</v>
      </c>
      <c r="G3567" t="s">
        <v>8221</v>
      </c>
      <c r="H3567" t="s">
        <v>8225</v>
      </c>
      <c r="I3567" t="s">
        <v>8247</v>
      </c>
      <c r="J3567">
        <v>1431298740</v>
      </c>
      <c r="K3567">
        <v>1429558756</v>
      </c>
      <c r="L3567" t="b">
        <v>0</v>
      </c>
      <c r="M3567">
        <v>27</v>
      </c>
      <c r="N3567" t="b">
        <v>0</v>
      </c>
      <c r="O3567" t="s">
        <v>8271</v>
      </c>
      <c r="P3567" s="9">
        <f>IFERROR(F3567/M3567,"NULL")</f>
        <v>33.666666666666664</v>
      </c>
      <c r="Q3567" t="str">
        <f>LEFT(O3567,SEARCH("/",O3567,1)-1)</f>
        <v>theater</v>
      </c>
      <c r="R3567" t="str">
        <f>RIGHT(O3567,LEN(O3567)-SEARCH("/",O3567,1))</f>
        <v>plays</v>
      </c>
      <c r="S3567" s="17">
        <f>(((K3567/60)/60)/24)+DATE(1970,1,1)</f>
        <v>42114.818935185183</v>
      </c>
      <c r="T3567" s="15">
        <f>(((J3567/60)/60)/24)+DATE(1970,1,1)</f>
        <v>42134.957638888889</v>
      </c>
      <c r="U3567" t="b">
        <f>AND(L3567,N3567)</f>
        <v>0</v>
      </c>
    </row>
    <row r="3568" spans="1:21" ht="20" customHeight="1" x14ac:dyDescent="0.35">
      <c r="A3568" s="13">
        <f>F3568/E3568</f>
        <v>3.3333333333333335E-3</v>
      </c>
      <c r="B3568">
        <v>3915</v>
      </c>
      <c r="C3568" s="3" t="s">
        <v>3912</v>
      </c>
      <c r="D3568" s="3" t="s">
        <v>8023</v>
      </c>
      <c r="E3568" s="5">
        <v>1500</v>
      </c>
      <c r="F3568" s="5">
        <v>5</v>
      </c>
      <c r="G3568" t="s">
        <v>8221</v>
      </c>
      <c r="H3568" t="s">
        <v>8225</v>
      </c>
      <c r="I3568" t="s">
        <v>8247</v>
      </c>
      <c r="J3568">
        <v>1464824309</v>
      </c>
      <c r="K3568">
        <v>1462232309</v>
      </c>
      <c r="L3568" t="b">
        <v>0</v>
      </c>
      <c r="M3568">
        <v>1</v>
      </c>
      <c r="N3568" t="b">
        <v>0</v>
      </c>
      <c r="O3568" t="s">
        <v>8271</v>
      </c>
      <c r="P3568" s="9">
        <f>IFERROR(F3568/M3568,"NULL")</f>
        <v>5</v>
      </c>
      <c r="Q3568" t="str">
        <f>LEFT(O3568,SEARCH("/",O3568,1)-1)</f>
        <v>theater</v>
      </c>
      <c r="R3568" t="str">
        <f>RIGHT(O3568,LEN(O3568)-SEARCH("/",O3568,1))</f>
        <v>plays</v>
      </c>
      <c r="S3568" s="17">
        <f>(((K3568/60)/60)/24)+DATE(1970,1,1)</f>
        <v>42492.98505787037</v>
      </c>
      <c r="T3568" s="15">
        <f>(((J3568/60)/60)/24)+DATE(1970,1,1)</f>
        <v>42522.98505787037</v>
      </c>
      <c r="U3568" t="b">
        <f>AND(L3568,N3568)</f>
        <v>0</v>
      </c>
    </row>
    <row r="3569" spans="1:21" ht="20" customHeight="1" x14ac:dyDescent="0.35">
      <c r="A3569" s="13">
        <f>F3569/E3569</f>
        <v>0</v>
      </c>
      <c r="B3569">
        <v>3916</v>
      </c>
      <c r="C3569" s="3" t="s">
        <v>3913</v>
      </c>
      <c r="D3569" s="3" t="s">
        <v>8024</v>
      </c>
      <c r="E3569" s="5">
        <v>2000</v>
      </c>
      <c r="F3569" s="5">
        <v>0</v>
      </c>
      <c r="G3569" t="s">
        <v>8221</v>
      </c>
      <c r="H3569" t="s">
        <v>8232</v>
      </c>
      <c r="I3569" t="s">
        <v>8253</v>
      </c>
      <c r="J3569">
        <v>1464952752</v>
      </c>
      <c r="K3569">
        <v>1462360752</v>
      </c>
      <c r="L3569" t="b">
        <v>0</v>
      </c>
      <c r="M3569">
        <v>0</v>
      </c>
      <c r="N3569" t="b">
        <v>0</v>
      </c>
      <c r="O3569" t="s">
        <v>8271</v>
      </c>
      <c r="P3569" s="9" t="str">
        <f>IFERROR(F3569/M3569,"NULL")</f>
        <v>NULL</v>
      </c>
      <c r="Q3569" t="str">
        <f>LEFT(O3569,SEARCH("/",O3569,1)-1)</f>
        <v>theater</v>
      </c>
      <c r="R3569" t="str">
        <f>RIGHT(O3569,LEN(O3569)-SEARCH("/",O3569,1))</f>
        <v>plays</v>
      </c>
      <c r="S3569" s="17">
        <f>(((K3569/60)/60)/24)+DATE(1970,1,1)</f>
        <v>42494.471666666665</v>
      </c>
      <c r="T3569" s="15">
        <f>(((J3569/60)/60)/24)+DATE(1970,1,1)</f>
        <v>42524.471666666665</v>
      </c>
      <c r="U3569" t="b">
        <f>AND(L3569,N3569)</f>
        <v>0</v>
      </c>
    </row>
    <row r="3570" spans="1:21" ht="20" customHeight="1" x14ac:dyDescent="0.35">
      <c r="A3570" s="13">
        <f>F3570/E3570</f>
        <v>2.8571428571428571E-3</v>
      </c>
      <c r="B3570">
        <v>3917</v>
      </c>
      <c r="C3570" s="3" t="s">
        <v>3914</v>
      </c>
      <c r="D3570" s="3" t="s">
        <v>8025</v>
      </c>
      <c r="E3570" s="5">
        <v>3500</v>
      </c>
      <c r="F3570" s="5">
        <v>10</v>
      </c>
      <c r="G3570" t="s">
        <v>8221</v>
      </c>
      <c r="H3570" t="s">
        <v>8225</v>
      </c>
      <c r="I3570" t="s">
        <v>8247</v>
      </c>
      <c r="J3570">
        <v>1410439161</v>
      </c>
      <c r="K3570">
        <v>1407847161</v>
      </c>
      <c r="L3570" t="b">
        <v>0</v>
      </c>
      <c r="M3570">
        <v>1</v>
      </c>
      <c r="N3570" t="b">
        <v>0</v>
      </c>
      <c r="O3570" t="s">
        <v>8271</v>
      </c>
      <c r="P3570" s="9">
        <f>IFERROR(F3570/M3570,"NULL")</f>
        <v>10</v>
      </c>
      <c r="Q3570" t="str">
        <f>LEFT(O3570,SEARCH("/",O3570,1)-1)</f>
        <v>theater</v>
      </c>
      <c r="R3570" t="str">
        <f>RIGHT(O3570,LEN(O3570)-SEARCH("/",O3570,1))</f>
        <v>plays</v>
      </c>
      <c r="S3570" s="17">
        <f>(((K3570/60)/60)/24)+DATE(1970,1,1)</f>
        <v>41863.527326388888</v>
      </c>
      <c r="T3570" s="15">
        <f>(((J3570/60)/60)/24)+DATE(1970,1,1)</f>
        <v>41893.527326388888</v>
      </c>
      <c r="U3570" t="b">
        <f>AND(L3570,N3570)</f>
        <v>0</v>
      </c>
    </row>
    <row r="3571" spans="1:21" ht="20" customHeight="1" x14ac:dyDescent="0.35">
      <c r="A3571" s="13">
        <f>F3571/E3571</f>
        <v>2E-3</v>
      </c>
      <c r="B3571">
        <v>3918</v>
      </c>
      <c r="C3571" s="3" t="s">
        <v>3915</v>
      </c>
      <c r="D3571" s="3" t="s">
        <v>8026</v>
      </c>
      <c r="E3571" s="5">
        <v>60000</v>
      </c>
      <c r="F3571" s="5">
        <v>120</v>
      </c>
      <c r="G3571" t="s">
        <v>8221</v>
      </c>
      <c r="H3571" t="s">
        <v>8225</v>
      </c>
      <c r="I3571" t="s">
        <v>8247</v>
      </c>
      <c r="J3571">
        <v>1407168000</v>
      </c>
      <c r="K3571">
        <v>1406131023</v>
      </c>
      <c r="L3571" t="b">
        <v>0</v>
      </c>
      <c r="M3571">
        <v>3</v>
      </c>
      <c r="N3571" t="b">
        <v>0</v>
      </c>
      <c r="O3571" t="s">
        <v>8271</v>
      </c>
      <c r="P3571" s="9">
        <f>IFERROR(F3571/M3571,"NULL")</f>
        <v>40</v>
      </c>
      <c r="Q3571" t="str">
        <f>LEFT(O3571,SEARCH("/",O3571,1)-1)</f>
        <v>theater</v>
      </c>
      <c r="R3571" t="str">
        <f>RIGHT(O3571,LEN(O3571)-SEARCH("/",O3571,1))</f>
        <v>plays</v>
      </c>
      <c r="S3571" s="17">
        <f>(((K3571/60)/60)/24)+DATE(1970,1,1)</f>
        <v>41843.664618055554</v>
      </c>
      <c r="T3571" s="15">
        <f>(((J3571/60)/60)/24)+DATE(1970,1,1)</f>
        <v>41855.666666666664</v>
      </c>
      <c r="U3571" t="b">
        <f>AND(L3571,N3571)</f>
        <v>0</v>
      </c>
    </row>
    <row r="3572" spans="1:21" ht="20" customHeight="1" x14ac:dyDescent="0.35">
      <c r="A3572" s="13">
        <f>F3572/E3572</f>
        <v>1.7999999999999999E-2</v>
      </c>
      <c r="B3572">
        <v>3919</v>
      </c>
      <c r="C3572" s="3" t="s">
        <v>3916</v>
      </c>
      <c r="D3572" s="3" t="s">
        <v>8027</v>
      </c>
      <c r="E3572" s="5">
        <v>5000</v>
      </c>
      <c r="F3572" s="5">
        <v>90</v>
      </c>
      <c r="G3572" t="s">
        <v>8221</v>
      </c>
      <c r="H3572" t="s">
        <v>8225</v>
      </c>
      <c r="I3572" t="s">
        <v>8247</v>
      </c>
      <c r="J3572">
        <v>1453075200</v>
      </c>
      <c r="K3572">
        <v>1450628773</v>
      </c>
      <c r="L3572" t="b">
        <v>0</v>
      </c>
      <c r="M3572">
        <v>3</v>
      </c>
      <c r="N3572" t="b">
        <v>0</v>
      </c>
      <c r="O3572" t="s">
        <v>8271</v>
      </c>
      <c r="P3572" s="9">
        <f>IFERROR(F3572/M3572,"NULL")</f>
        <v>30</v>
      </c>
      <c r="Q3572" t="str">
        <f>LEFT(O3572,SEARCH("/",O3572,1)-1)</f>
        <v>theater</v>
      </c>
      <c r="R3572" t="str">
        <f>RIGHT(O3572,LEN(O3572)-SEARCH("/",O3572,1))</f>
        <v>plays</v>
      </c>
      <c r="S3572" s="17">
        <f>(((K3572/60)/60)/24)+DATE(1970,1,1)</f>
        <v>42358.684872685189</v>
      </c>
      <c r="T3572" s="15">
        <f>(((J3572/60)/60)/24)+DATE(1970,1,1)</f>
        <v>42387</v>
      </c>
      <c r="U3572" t="b">
        <f>AND(L3572,N3572)</f>
        <v>0</v>
      </c>
    </row>
    <row r="3573" spans="1:21" ht="20" customHeight="1" x14ac:dyDescent="0.35">
      <c r="A3573" s="13">
        <f>F3573/E3573</f>
        <v>5.3999999999999999E-2</v>
      </c>
      <c r="B3573">
        <v>3920</v>
      </c>
      <c r="C3573" s="3" t="s">
        <v>3917</v>
      </c>
      <c r="D3573" s="3" t="s">
        <v>8028</v>
      </c>
      <c r="E3573" s="5">
        <v>2500</v>
      </c>
      <c r="F3573" s="5">
        <v>135</v>
      </c>
      <c r="G3573" t="s">
        <v>8221</v>
      </c>
      <c r="H3573" t="s">
        <v>8225</v>
      </c>
      <c r="I3573" t="s">
        <v>8247</v>
      </c>
      <c r="J3573">
        <v>1479032260</v>
      </c>
      <c r="K3573">
        <v>1476436660</v>
      </c>
      <c r="L3573" t="b">
        <v>0</v>
      </c>
      <c r="M3573">
        <v>3</v>
      </c>
      <c r="N3573" t="b">
        <v>0</v>
      </c>
      <c r="O3573" t="s">
        <v>8271</v>
      </c>
      <c r="P3573" s="9">
        <f>IFERROR(F3573/M3573,"NULL")</f>
        <v>45</v>
      </c>
      <c r="Q3573" t="str">
        <f>LEFT(O3573,SEARCH("/",O3573,1)-1)</f>
        <v>theater</v>
      </c>
      <c r="R3573" t="str">
        <f>RIGHT(O3573,LEN(O3573)-SEARCH("/",O3573,1))</f>
        <v>plays</v>
      </c>
      <c r="S3573" s="17">
        <f>(((K3573/60)/60)/24)+DATE(1970,1,1)</f>
        <v>42657.38726851852</v>
      </c>
      <c r="T3573" s="15">
        <f>(((J3573/60)/60)/24)+DATE(1970,1,1)</f>
        <v>42687.428935185191</v>
      </c>
      <c r="U3573" t="b">
        <f>AND(L3573,N3573)</f>
        <v>0</v>
      </c>
    </row>
    <row r="3574" spans="1:21" ht="20" customHeight="1" x14ac:dyDescent="0.35">
      <c r="A3574" s="13">
        <f>F3574/E3574</f>
        <v>0</v>
      </c>
      <c r="B3574">
        <v>3921</v>
      </c>
      <c r="C3574" s="3" t="s">
        <v>3918</v>
      </c>
      <c r="D3574" s="3" t="s">
        <v>8029</v>
      </c>
      <c r="E3574" s="5">
        <v>3000</v>
      </c>
      <c r="F3574" s="5">
        <v>0</v>
      </c>
      <c r="G3574" t="s">
        <v>8221</v>
      </c>
      <c r="H3574" t="s">
        <v>8225</v>
      </c>
      <c r="I3574" t="s">
        <v>8247</v>
      </c>
      <c r="J3574">
        <v>1414346400</v>
      </c>
      <c r="K3574">
        <v>1413291655</v>
      </c>
      <c r="L3574" t="b">
        <v>0</v>
      </c>
      <c r="M3574">
        <v>0</v>
      </c>
      <c r="N3574" t="b">
        <v>0</v>
      </c>
      <c r="O3574" t="s">
        <v>8271</v>
      </c>
      <c r="P3574" s="9" t="str">
        <f>IFERROR(F3574/M3574,"NULL")</f>
        <v>NULL</v>
      </c>
      <c r="Q3574" t="str">
        <f>LEFT(O3574,SEARCH("/",O3574,1)-1)</f>
        <v>theater</v>
      </c>
      <c r="R3574" t="str">
        <f>RIGHT(O3574,LEN(O3574)-SEARCH("/",O3574,1))</f>
        <v>plays</v>
      </c>
      <c r="S3574" s="17">
        <f>(((K3574/60)/60)/24)+DATE(1970,1,1)</f>
        <v>41926.542303240742</v>
      </c>
      <c r="T3574" s="15">
        <f>(((J3574/60)/60)/24)+DATE(1970,1,1)</f>
        <v>41938.75</v>
      </c>
      <c r="U3574" t="b">
        <f>AND(L3574,N3574)</f>
        <v>0</v>
      </c>
    </row>
    <row r="3575" spans="1:21" ht="20" customHeight="1" x14ac:dyDescent="0.35">
      <c r="A3575" s="13">
        <f>F3575/E3575</f>
        <v>8.1333333333333327E-2</v>
      </c>
      <c r="B3575">
        <v>3922</v>
      </c>
      <c r="C3575" s="3" t="s">
        <v>3919</v>
      </c>
      <c r="D3575" s="3" t="s">
        <v>8030</v>
      </c>
      <c r="E3575" s="5">
        <v>750</v>
      </c>
      <c r="F3575" s="5">
        <v>61</v>
      </c>
      <c r="G3575" t="s">
        <v>8221</v>
      </c>
      <c r="H3575" t="s">
        <v>8224</v>
      </c>
      <c r="I3575" t="s">
        <v>8246</v>
      </c>
      <c r="J3575">
        <v>1425337200</v>
      </c>
      <c r="K3575">
        <v>1421432810</v>
      </c>
      <c r="L3575" t="b">
        <v>0</v>
      </c>
      <c r="M3575">
        <v>6</v>
      </c>
      <c r="N3575" t="b">
        <v>0</v>
      </c>
      <c r="O3575" t="s">
        <v>8271</v>
      </c>
      <c r="P3575" s="9">
        <f>IFERROR(F3575/M3575,"NULL")</f>
        <v>10.166666666666666</v>
      </c>
      <c r="Q3575" t="str">
        <f>LEFT(O3575,SEARCH("/",O3575,1)-1)</f>
        <v>theater</v>
      </c>
      <c r="R3575" t="str">
        <f>RIGHT(O3575,LEN(O3575)-SEARCH("/",O3575,1))</f>
        <v>plays</v>
      </c>
      <c r="S3575" s="17">
        <f>(((K3575/60)/60)/24)+DATE(1970,1,1)</f>
        <v>42020.768634259264</v>
      </c>
      <c r="T3575" s="15">
        <f>(((J3575/60)/60)/24)+DATE(1970,1,1)</f>
        <v>42065.958333333328</v>
      </c>
      <c r="U3575" t="b">
        <f>AND(L3575,N3575)</f>
        <v>0</v>
      </c>
    </row>
    <row r="3576" spans="1:21" ht="20" customHeight="1" x14ac:dyDescent="0.35">
      <c r="A3576" s="13">
        <f>F3576/E3576</f>
        <v>0.12034782608695652</v>
      </c>
      <c r="B3576">
        <v>3923</v>
      </c>
      <c r="C3576" s="3" t="s">
        <v>3920</v>
      </c>
      <c r="D3576" s="3" t="s">
        <v>8031</v>
      </c>
      <c r="E3576" s="5">
        <v>11500</v>
      </c>
      <c r="F3576" s="5">
        <v>1384</v>
      </c>
      <c r="G3576" t="s">
        <v>8221</v>
      </c>
      <c r="H3576" t="s">
        <v>8225</v>
      </c>
      <c r="I3576" t="s">
        <v>8247</v>
      </c>
      <c r="J3576">
        <v>1428622271</v>
      </c>
      <c r="K3576">
        <v>1426203071</v>
      </c>
      <c r="L3576" t="b">
        <v>0</v>
      </c>
      <c r="M3576">
        <v>17</v>
      </c>
      <c r="N3576" t="b">
        <v>0</v>
      </c>
      <c r="O3576" t="s">
        <v>8271</v>
      </c>
      <c r="P3576" s="9">
        <f>IFERROR(F3576/M3576,"NULL")</f>
        <v>81.411764705882348</v>
      </c>
      <c r="Q3576" t="str">
        <f>LEFT(O3576,SEARCH("/",O3576,1)-1)</f>
        <v>theater</v>
      </c>
      <c r="R3576" t="str">
        <f>RIGHT(O3576,LEN(O3576)-SEARCH("/",O3576,1))</f>
        <v>plays</v>
      </c>
      <c r="S3576" s="17">
        <f>(((K3576/60)/60)/24)+DATE(1970,1,1)</f>
        <v>42075.979988425926</v>
      </c>
      <c r="T3576" s="15">
        <f>(((J3576/60)/60)/24)+DATE(1970,1,1)</f>
        <v>42103.979988425926</v>
      </c>
      <c r="U3576" t="b">
        <f>AND(L3576,N3576)</f>
        <v>0</v>
      </c>
    </row>
    <row r="3577" spans="1:21" ht="20" customHeight="1" x14ac:dyDescent="0.35">
      <c r="A3577" s="13">
        <f>F3577/E3577</f>
        <v>0.15266666666666667</v>
      </c>
      <c r="B3577">
        <v>3924</v>
      </c>
      <c r="C3577" s="3" t="s">
        <v>3921</v>
      </c>
      <c r="D3577" s="3" t="s">
        <v>8032</v>
      </c>
      <c r="E3577" s="5">
        <v>15000</v>
      </c>
      <c r="F3577" s="5">
        <v>2290</v>
      </c>
      <c r="G3577" t="s">
        <v>8221</v>
      </c>
      <c r="H3577" t="s">
        <v>8224</v>
      </c>
      <c r="I3577" t="s">
        <v>8246</v>
      </c>
      <c r="J3577">
        <v>1403823722</v>
      </c>
      <c r="K3577">
        <v>1401231722</v>
      </c>
      <c r="L3577" t="b">
        <v>0</v>
      </c>
      <c r="M3577">
        <v>40</v>
      </c>
      <c r="N3577" t="b">
        <v>0</v>
      </c>
      <c r="O3577" t="s">
        <v>8271</v>
      </c>
      <c r="P3577" s="9">
        <f>IFERROR(F3577/M3577,"NULL")</f>
        <v>57.25</v>
      </c>
      <c r="Q3577" t="str">
        <f>LEFT(O3577,SEARCH("/",O3577,1)-1)</f>
        <v>theater</v>
      </c>
      <c r="R3577" t="str">
        <f>RIGHT(O3577,LEN(O3577)-SEARCH("/",O3577,1))</f>
        <v>plays</v>
      </c>
      <c r="S3577" s="17">
        <f>(((K3577/60)/60)/24)+DATE(1970,1,1)</f>
        <v>41786.959745370368</v>
      </c>
      <c r="T3577" s="15">
        <f>(((J3577/60)/60)/24)+DATE(1970,1,1)</f>
        <v>41816.959745370368</v>
      </c>
      <c r="U3577" t="b">
        <f>AND(L3577,N3577)</f>
        <v>0</v>
      </c>
    </row>
    <row r="3578" spans="1:21" ht="20" customHeight="1" x14ac:dyDescent="0.35">
      <c r="A3578" s="13">
        <f>F3578/E3578</f>
        <v>0.1</v>
      </c>
      <c r="B3578">
        <v>3925</v>
      </c>
      <c r="C3578" s="3" t="s">
        <v>3922</v>
      </c>
      <c r="D3578" s="3" t="s">
        <v>8033</v>
      </c>
      <c r="E3578" s="5">
        <v>150</v>
      </c>
      <c r="F3578" s="5">
        <v>15</v>
      </c>
      <c r="G3578" t="s">
        <v>8221</v>
      </c>
      <c r="H3578" t="s">
        <v>8224</v>
      </c>
      <c r="I3578" t="s">
        <v>8246</v>
      </c>
      <c r="J3578">
        <v>1406753639</v>
      </c>
      <c r="K3578">
        <v>1404161639</v>
      </c>
      <c r="L3578" t="b">
        <v>0</v>
      </c>
      <c r="M3578">
        <v>3</v>
      </c>
      <c r="N3578" t="b">
        <v>0</v>
      </c>
      <c r="O3578" t="s">
        <v>8271</v>
      </c>
      <c r="P3578" s="9">
        <f>IFERROR(F3578/M3578,"NULL")</f>
        <v>5</v>
      </c>
      <c r="Q3578" t="str">
        <f>LEFT(O3578,SEARCH("/",O3578,1)-1)</f>
        <v>theater</v>
      </c>
      <c r="R3578" t="str">
        <f>RIGHT(O3578,LEN(O3578)-SEARCH("/",O3578,1))</f>
        <v>plays</v>
      </c>
      <c r="S3578" s="17">
        <f>(((K3578/60)/60)/24)+DATE(1970,1,1)</f>
        <v>41820.870821759258</v>
      </c>
      <c r="T3578" s="15">
        <f>(((J3578/60)/60)/24)+DATE(1970,1,1)</f>
        <v>41850.870821759258</v>
      </c>
      <c r="U3578" t="b">
        <f>AND(L3578,N3578)</f>
        <v>0</v>
      </c>
    </row>
    <row r="3579" spans="1:21" ht="20" customHeight="1" x14ac:dyDescent="0.35">
      <c r="A3579" s="13">
        <f>F3579/E3579</f>
        <v>3.0000000000000001E-3</v>
      </c>
      <c r="B3579">
        <v>3926</v>
      </c>
      <c r="C3579" s="3" t="s">
        <v>3923</v>
      </c>
      <c r="D3579" s="3" t="s">
        <v>8034</v>
      </c>
      <c r="E3579" s="5">
        <v>5000</v>
      </c>
      <c r="F3579" s="5">
        <v>15</v>
      </c>
      <c r="G3579" t="s">
        <v>8221</v>
      </c>
      <c r="H3579" t="s">
        <v>8226</v>
      </c>
      <c r="I3579" t="s">
        <v>8248</v>
      </c>
      <c r="J3579">
        <v>1419645748</v>
      </c>
      <c r="K3579">
        <v>1417053748</v>
      </c>
      <c r="L3579" t="b">
        <v>0</v>
      </c>
      <c r="M3579">
        <v>1</v>
      </c>
      <c r="N3579" t="b">
        <v>0</v>
      </c>
      <c r="O3579" t="s">
        <v>8271</v>
      </c>
      <c r="P3579" s="9">
        <f>IFERROR(F3579/M3579,"NULL")</f>
        <v>15</v>
      </c>
      <c r="Q3579" t="str">
        <f>LEFT(O3579,SEARCH("/",O3579,1)-1)</f>
        <v>theater</v>
      </c>
      <c r="R3579" t="str">
        <f>RIGHT(O3579,LEN(O3579)-SEARCH("/",O3579,1))</f>
        <v>plays</v>
      </c>
      <c r="S3579" s="17">
        <f>(((K3579/60)/60)/24)+DATE(1970,1,1)</f>
        <v>41970.085046296299</v>
      </c>
      <c r="T3579" s="15">
        <f>(((J3579/60)/60)/24)+DATE(1970,1,1)</f>
        <v>42000.085046296299</v>
      </c>
      <c r="U3579" t="b">
        <f>AND(L3579,N3579)</f>
        <v>0</v>
      </c>
    </row>
    <row r="3580" spans="1:21" ht="20" customHeight="1" x14ac:dyDescent="0.35">
      <c r="A3580" s="13">
        <f>F3580/E3580</f>
        <v>0.01</v>
      </c>
      <c r="B3580">
        <v>3927</v>
      </c>
      <c r="C3580" s="3" t="s">
        <v>3924</v>
      </c>
      <c r="D3580" s="3" t="s">
        <v>8035</v>
      </c>
      <c r="E3580" s="5">
        <v>2500</v>
      </c>
      <c r="F3580" s="5">
        <v>25</v>
      </c>
      <c r="G3580" t="s">
        <v>8221</v>
      </c>
      <c r="H3580" t="s">
        <v>8225</v>
      </c>
      <c r="I3580" t="s">
        <v>8247</v>
      </c>
      <c r="J3580">
        <v>1407565504</v>
      </c>
      <c r="K3580">
        <v>1404973504</v>
      </c>
      <c r="L3580" t="b">
        <v>0</v>
      </c>
      <c r="M3580">
        <v>2</v>
      </c>
      <c r="N3580" t="b">
        <v>0</v>
      </c>
      <c r="O3580" t="s">
        <v>8271</v>
      </c>
      <c r="P3580" s="9">
        <f>IFERROR(F3580/M3580,"NULL")</f>
        <v>12.5</v>
      </c>
      <c r="Q3580" t="str">
        <f>LEFT(O3580,SEARCH("/",O3580,1)-1)</f>
        <v>theater</v>
      </c>
      <c r="R3580" t="str">
        <f>RIGHT(O3580,LEN(O3580)-SEARCH("/",O3580,1))</f>
        <v>plays</v>
      </c>
      <c r="S3580" s="17">
        <f>(((K3580/60)/60)/24)+DATE(1970,1,1)</f>
        <v>41830.267407407409</v>
      </c>
      <c r="T3580" s="15">
        <f>(((J3580/60)/60)/24)+DATE(1970,1,1)</f>
        <v>41860.267407407409</v>
      </c>
      <c r="U3580" t="b">
        <f>AND(L3580,N3580)</f>
        <v>0</v>
      </c>
    </row>
    <row r="3581" spans="1:21" ht="20" customHeight="1" x14ac:dyDescent="0.35">
      <c r="A3581" s="13">
        <f>F3581/E3581</f>
        <v>0.13020000000000001</v>
      </c>
      <c r="B3581">
        <v>3928</v>
      </c>
      <c r="C3581" s="3" t="s">
        <v>3925</v>
      </c>
      <c r="D3581" s="3" t="s">
        <v>8036</v>
      </c>
      <c r="E3581" s="5">
        <v>5000</v>
      </c>
      <c r="F3581" s="5">
        <v>651</v>
      </c>
      <c r="G3581" t="s">
        <v>8221</v>
      </c>
      <c r="H3581" t="s">
        <v>8224</v>
      </c>
      <c r="I3581" t="s">
        <v>8246</v>
      </c>
      <c r="J3581">
        <v>1444971540</v>
      </c>
      <c r="K3581">
        <v>1442593427</v>
      </c>
      <c r="L3581" t="b">
        <v>0</v>
      </c>
      <c r="M3581">
        <v>7</v>
      </c>
      <c r="N3581" t="b">
        <v>0</v>
      </c>
      <c r="O3581" t="s">
        <v>8271</v>
      </c>
      <c r="P3581" s="9">
        <f>IFERROR(F3581/M3581,"NULL")</f>
        <v>93</v>
      </c>
      <c r="Q3581" t="str">
        <f>LEFT(O3581,SEARCH("/",O3581,1)-1)</f>
        <v>theater</v>
      </c>
      <c r="R3581" t="str">
        <f>RIGHT(O3581,LEN(O3581)-SEARCH("/",O3581,1))</f>
        <v>plays</v>
      </c>
      <c r="S3581" s="17">
        <f>(((K3581/60)/60)/24)+DATE(1970,1,1)</f>
        <v>42265.683182870373</v>
      </c>
      <c r="T3581" s="15">
        <f>(((J3581/60)/60)/24)+DATE(1970,1,1)</f>
        <v>42293.207638888889</v>
      </c>
      <c r="U3581" t="b">
        <f>AND(L3581,N3581)</f>
        <v>0</v>
      </c>
    </row>
    <row r="3582" spans="1:21" ht="20" customHeight="1" x14ac:dyDescent="0.35">
      <c r="A3582" s="13">
        <f>F3582/E3582</f>
        <v>2.265E-2</v>
      </c>
      <c r="B3582">
        <v>3929</v>
      </c>
      <c r="C3582" s="3" t="s">
        <v>3926</v>
      </c>
      <c r="D3582" s="3" t="s">
        <v>8037</v>
      </c>
      <c r="E3582" s="5">
        <v>20000</v>
      </c>
      <c r="F3582" s="5">
        <v>453</v>
      </c>
      <c r="G3582" t="s">
        <v>8221</v>
      </c>
      <c r="H3582" t="s">
        <v>8224</v>
      </c>
      <c r="I3582" t="s">
        <v>8246</v>
      </c>
      <c r="J3582">
        <v>1474228265</v>
      </c>
      <c r="K3582">
        <v>1471636265</v>
      </c>
      <c r="L3582" t="b">
        <v>0</v>
      </c>
      <c r="M3582">
        <v>14</v>
      </c>
      <c r="N3582" t="b">
        <v>0</v>
      </c>
      <c r="O3582" t="s">
        <v>8271</v>
      </c>
      <c r="P3582" s="9">
        <f>IFERROR(F3582/M3582,"NULL")</f>
        <v>32.357142857142854</v>
      </c>
      <c r="Q3582" t="str">
        <f>LEFT(O3582,SEARCH("/",O3582,1)-1)</f>
        <v>theater</v>
      </c>
      <c r="R3582" t="str">
        <f>RIGHT(O3582,LEN(O3582)-SEARCH("/",O3582,1))</f>
        <v>plays</v>
      </c>
      <c r="S3582" s="17">
        <f>(((K3582/60)/60)/24)+DATE(1970,1,1)</f>
        <v>42601.827141203699</v>
      </c>
      <c r="T3582" s="15">
        <f>(((J3582/60)/60)/24)+DATE(1970,1,1)</f>
        <v>42631.827141203699</v>
      </c>
      <c r="U3582" t="b">
        <f>AND(L3582,N3582)</f>
        <v>0</v>
      </c>
    </row>
    <row r="3583" spans="1:21" ht="20" customHeight="1" x14ac:dyDescent="0.35">
      <c r="A3583" s="13">
        <f>F3583/E3583</f>
        <v>0</v>
      </c>
      <c r="B3583">
        <v>3930</v>
      </c>
      <c r="C3583" s="3" t="s">
        <v>3927</v>
      </c>
      <c r="D3583" s="3" t="s">
        <v>8038</v>
      </c>
      <c r="E3583" s="5">
        <v>10000</v>
      </c>
      <c r="F3583" s="5">
        <v>0</v>
      </c>
      <c r="G3583" t="s">
        <v>8221</v>
      </c>
      <c r="H3583" t="s">
        <v>8226</v>
      </c>
      <c r="I3583" t="s">
        <v>8248</v>
      </c>
      <c r="J3583">
        <v>1459490400</v>
      </c>
      <c r="K3583">
        <v>1457078868</v>
      </c>
      <c r="L3583" t="b">
        <v>0</v>
      </c>
      <c r="M3583">
        <v>0</v>
      </c>
      <c r="N3583" t="b">
        <v>0</v>
      </c>
      <c r="O3583" t="s">
        <v>8271</v>
      </c>
      <c r="P3583" s="9" t="str">
        <f>IFERROR(F3583/M3583,"NULL")</f>
        <v>NULL</v>
      </c>
      <c r="Q3583" t="str">
        <f>LEFT(O3583,SEARCH("/",O3583,1)-1)</f>
        <v>theater</v>
      </c>
      <c r="R3583" t="str">
        <f>RIGHT(O3583,LEN(O3583)-SEARCH("/",O3583,1))</f>
        <v>plays</v>
      </c>
      <c r="S3583" s="17">
        <f>(((K3583/60)/60)/24)+DATE(1970,1,1)</f>
        <v>42433.338749999995</v>
      </c>
      <c r="T3583" s="15">
        <f>(((J3583/60)/60)/24)+DATE(1970,1,1)</f>
        <v>42461.25</v>
      </c>
      <c r="U3583" t="b">
        <f>AND(L3583,N3583)</f>
        <v>0</v>
      </c>
    </row>
    <row r="3584" spans="1:21" ht="20" customHeight="1" x14ac:dyDescent="0.35">
      <c r="A3584" s="13">
        <f>F3584/E3584</f>
        <v>0</v>
      </c>
      <c r="B3584">
        <v>3931</v>
      </c>
      <c r="C3584" s="3" t="s">
        <v>3928</v>
      </c>
      <c r="D3584" s="3" t="s">
        <v>8039</v>
      </c>
      <c r="E3584" s="5">
        <v>8000</v>
      </c>
      <c r="F3584" s="5">
        <v>0</v>
      </c>
      <c r="G3584" t="s">
        <v>8221</v>
      </c>
      <c r="H3584" t="s">
        <v>8224</v>
      </c>
      <c r="I3584" t="s">
        <v>8246</v>
      </c>
      <c r="J3584">
        <v>1441510707</v>
      </c>
      <c r="K3584">
        <v>1439350707</v>
      </c>
      <c r="L3584" t="b">
        <v>0</v>
      </c>
      <c r="M3584">
        <v>0</v>
      </c>
      <c r="N3584" t="b">
        <v>0</v>
      </c>
      <c r="O3584" t="s">
        <v>8271</v>
      </c>
      <c r="P3584" s="9" t="str">
        <f>IFERROR(F3584/M3584,"NULL")</f>
        <v>NULL</v>
      </c>
      <c r="Q3584" t="str">
        <f>LEFT(O3584,SEARCH("/",O3584,1)-1)</f>
        <v>theater</v>
      </c>
      <c r="R3584" t="str">
        <f>RIGHT(O3584,LEN(O3584)-SEARCH("/",O3584,1))</f>
        <v>plays</v>
      </c>
      <c r="S3584" s="17">
        <f>(((K3584/60)/60)/24)+DATE(1970,1,1)</f>
        <v>42228.151701388888</v>
      </c>
      <c r="T3584" s="15">
        <f>(((J3584/60)/60)/24)+DATE(1970,1,1)</f>
        <v>42253.151701388888</v>
      </c>
      <c r="U3584" t="b">
        <f>AND(L3584,N3584)</f>
        <v>0</v>
      </c>
    </row>
    <row r="3585" spans="1:21" ht="20" customHeight="1" x14ac:dyDescent="0.35">
      <c r="A3585" s="13">
        <f>F3585/E3585</f>
        <v>8.3333333333333331E-5</v>
      </c>
      <c r="B3585">
        <v>3932</v>
      </c>
      <c r="C3585" s="3" t="s">
        <v>3929</v>
      </c>
      <c r="D3585" s="3" t="s">
        <v>8040</v>
      </c>
      <c r="E3585" s="5">
        <v>12000</v>
      </c>
      <c r="F3585" s="5">
        <v>1</v>
      </c>
      <c r="G3585" t="s">
        <v>8221</v>
      </c>
      <c r="H3585" t="s">
        <v>8224</v>
      </c>
      <c r="I3585" t="s">
        <v>8246</v>
      </c>
      <c r="J3585">
        <v>1458097364</v>
      </c>
      <c r="K3585">
        <v>1455508964</v>
      </c>
      <c r="L3585" t="b">
        <v>0</v>
      </c>
      <c r="M3585">
        <v>1</v>
      </c>
      <c r="N3585" t="b">
        <v>0</v>
      </c>
      <c r="O3585" t="s">
        <v>8271</v>
      </c>
      <c r="P3585" s="9">
        <f>IFERROR(F3585/M3585,"NULL")</f>
        <v>1</v>
      </c>
      <c r="Q3585" t="str">
        <f>LEFT(O3585,SEARCH("/",O3585,1)-1)</f>
        <v>theater</v>
      </c>
      <c r="R3585" t="str">
        <f>RIGHT(O3585,LEN(O3585)-SEARCH("/",O3585,1))</f>
        <v>plays</v>
      </c>
      <c r="S3585" s="17">
        <f>(((K3585/60)/60)/24)+DATE(1970,1,1)</f>
        <v>42415.168564814812</v>
      </c>
      <c r="T3585" s="15">
        <f>(((J3585/60)/60)/24)+DATE(1970,1,1)</f>
        <v>42445.126898148148</v>
      </c>
      <c r="U3585" t="b">
        <f>AND(L3585,N3585)</f>
        <v>0</v>
      </c>
    </row>
    <row r="3586" spans="1:21" ht="20" customHeight="1" x14ac:dyDescent="0.35">
      <c r="A3586" s="13">
        <f>F3586/E3586</f>
        <v>0.15742857142857142</v>
      </c>
      <c r="B3586">
        <v>3933</v>
      </c>
      <c r="C3586" s="3" t="s">
        <v>3930</v>
      </c>
      <c r="D3586" s="3" t="s">
        <v>8041</v>
      </c>
      <c r="E3586" s="5">
        <v>7000</v>
      </c>
      <c r="F3586" s="5">
        <v>1102</v>
      </c>
      <c r="G3586" t="s">
        <v>8221</v>
      </c>
      <c r="H3586" t="s">
        <v>8224</v>
      </c>
      <c r="I3586" t="s">
        <v>8246</v>
      </c>
      <c r="J3586">
        <v>1468716180</v>
      </c>
      <c r="K3586">
        <v>1466205262</v>
      </c>
      <c r="L3586" t="b">
        <v>0</v>
      </c>
      <c r="M3586">
        <v>12</v>
      </c>
      <c r="N3586" t="b">
        <v>0</v>
      </c>
      <c r="O3586" t="s">
        <v>8271</v>
      </c>
      <c r="P3586" s="9">
        <f>IFERROR(F3586/M3586,"NULL")</f>
        <v>91.833333333333329</v>
      </c>
      <c r="Q3586" t="str">
        <f>LEFT(O3586,SEARCH("/",O3586,1)-1)</f>
        <v>theater</v>
      </c>
      <c r="R3586" t="str">
        <f>RIGHT(O3586,LEN(O3586)-SEARCH("/",O3586,1))</f>
        <v>plays</v>
      </c>
      <c r="S3586" s="17">
        <f>(((K3586/60)/60)/24)+DATE(1970,1,1)</f>
        <v>42538.968310185184</v>
      </c>
      <c r="T3586" s="15">
        <f>(((J3586/60)/60)/24)+DATE(1970,1,1)</f>
        <v>42568.029861111107</v>
      </c>
      <c r="U3586" t="b">
        <f>AND(L3586,N3586)</f>
        <v>0</v>
      </c>
    </row>
    <row r="3587" spans="1:21" ht="20" customHeight="1" x14ac:dyDescent="0.35">
      <c r="A3587" s="13">
        <f>F3587/E3587</f>
        <v>0.11</v>
      </c>
      <c r="B3587">
        <v>3934</v>
      </c>
      <c r="C3587" s="3" t="s">
        <v>3931</v>
      </c>
      <c r="D3587" s="3" t="s">
        <v>8042</v>
      </c>
      <c r="E3587" s="5">
        <v>5000</v>
      </c>
      <c r="F3587" s="5">
        <v>550</v>
      </c>
      <c r="G3587" t="s">
        <v>8221</v>
      </c>
      <c r="H3587" t="s">
        <v>8224</v>
      </c>
      <c r="I3587" t="s">
        <v>8246</v>
      </c>
      <c r="J3587">
        <v>1443704400</v>
      </c>
      <c r="K3587">
        <v>1439827639</v>
      </c>
      <c r="L3587" t="b">
        <v>0</v>
      </c>
      <c r="M3587">
        <v>12</v>
      </c>
      <c r="N3587" t="b">
        <v>0</v>
      </c>
      <c r="O3587" t="s">
        <v>8271</v>
      </c>
      <c r="P3587" s="9">
        <f>IFERROR(F3587/M3587,"NULL")</f>
        <v>45.833333333333336</v>
      </c>
      <c r="Q3587" t="str">
        <f>LEFT(O3587,SEARCH("/",O3587,1)-1)</f>
        <v>theater</v>
      </c>
      <c r="R3587" t="str">
        <f>RIGHT(O3587,LEN(O3587)-SEARCH("/",O3587,1))</f>
        <v>plays</v>
      </c>
      <c r="S3587" s="17">
        <f>(((K3587/60)/60)/24)+DATE(1970,1,1)</f>
        <v>42233.671747685185</v>
      </c>
      <c r="T3587" s="15">
        <f>(((J3587/60)/60)/24)+DATE(1970,1,1)</f>
        <v>42278.541666666672</v>
      </c>
      <c r="U3587" t="b">
        <f>AND(L3587,N3587)</f>
        <v>0</v>
      </c>
    </row>
    <row r="3588" spans="1:21" ht="20" customHeight="1" x14ac:dyDescent="0.35">
      <c r="A3588" s="13">
        <f>F3588/E3588</f>
        <v>0.43833333333333335</v>
      </c>
      <c r="B3588">
        <v>3935</v>
      </c>
      <c r="C3588" s="3" t="s">
        <v>3932</v>
      </c>
      <c r="D3588" s="3" t="s">
        <v>8043</v>
      </c>
      <c r="E3588" s="5">
        <v>3000</v>
      </c>
      <c r="F3588" s="5">
        <v>1315</v>
      </c>
      <c r="G3588" t="s">
        <v>8221</v>
      </c>
      <c r="H3588" t="s">
        <v>8225</v>
      </c>
      <c r="I3588" t="s">
        <v>8247</v>
      </c>
      <c r="J3588">
        <v>1443973546</v>
      </c>
      <c r="K3588">
        <v>1438789546</v>
      </c>
      <c r="L3588" t="b">
        <v>0</v>
      </c>
      <c r="M3588">
        <v>23</v>
      </c>
      <c r="N3588" t="b">
        <v>0</v>
      </c>
      <c r="O3588" t="s">
        <v>8271</v>
      </c>
      <c r="P3588" s="9">
        <f>IFERROR(F3588/M3588,"NULL")</f>
        <v>57.173913043478258</v>
      </c>
      <c r="Q3588" t="str">
        <f>LEFT(O3588,SEARCH("/",O3588,1)-1)</f>
        <v>theater</v>
      </c>
      <c r="R3588" t="str">
        <f>RIGHT(O3588,LEN(O3588)-SEARCH("/",O3588,1))</f>
        <v>plays</v>
      </c>
      <c r="S3588" s="17">
        <f>(((K3588/60)/60)/24)+DATE(1970,1,1)</f>
        <v>42221.656782407401</v>
      </c>
      <c r="T3588" s="15">
        <f>(((J3588/60)/60)/24)+DATE(1970,1,1)</f>
        <v>42281.656782407401</v>
      </c>
      <c r="U3588" t="b">
        <f>AND(L3588,N3588)</f>
        <v>0</v>
      </c>
    </row>
    <row r="3589" spans="1:21" ht="20" customHeight="1" x14ac:dyDescent="0.35">
      <c r="A3589" s="13">
        <f>F3589/E3589</f>
        <v>0</v>
      </c>
      <c r="B3589">
        <v>3936</v>
      </c>
      <c r="C3589" s="3" t="s">
        <v>3933</v>
      </c>
      <c r="D3589" s="3" t="s">
        <v>8044</v>
      </c>
      <c r="E3589" s="5">
        <v>20000</v>
      </c>
      <c r="F3589" s="5">
        <v>0</v>
      </c>
      <c r="G3589" t="s">
        <v>8221</v>
      </c>
      <c r="H3589" t="s">
        <v>8224</v>
      </c>
      <c r="I3589" t="s">
        <v>8246</v>
      </c>
      <c r="J3589">
        <v>1480576720</v>
      </c>
      <c r="K3589">
        <v>1477981120</v>
      </c>
      <c r="L3589" t="b">
        <v>0</v>
      </c>
      <c r="M3589">
        <v>0</v>
      </c>
      <c r="N3589" t="b">
        <v>0</v>
      </c>
      <c r="O3589" t="s">
        <v>8271</v>
      </c>
      <c r="P3589" s="9" t="str">
        <f>IFERROR(F3589/M3589,"NULL")</f>
        <v>NULL</v>
      </c>
      <c r="Q3589" t="str">
        <f>LEFT(O3589,SEARCH("/",O3589,1)-1)</f>
        <v>theater</v>
      </c>
      <c r="R3589" t="str">
        <f>RIGHT(O3589,LEN(O3589)-SEARCH("/",O3589,1))</f>
        <v>plays</v>
      </c>
      <c r="S3589" s="17">
        <f>(((K3589/60)/60)/24)+DATE(1970,1,1)</f>
        <v>42675.262962962966</v>
      </c>
      <c r="T3589" s="15">
        <f>(((J3589/60)/60)/24)+DATE(1970,1,1)</f>
        <v>42705.304629629631</v>
      </c>
      <c r="U3589" t="b">
        <f>AND(L3589,N3589)</f>
        <v>0</v>
      </c>
    </row>
    <row r="3590" spans="1:21" ht="20" customHeight="1" x14ac:dyDescent="0.35">
      <c r="A3590" s="13">
        <f>F3590/E3590</f>
        <v>0.86135181975736563</v>
      </c>
      <c r="B3590">
        <v>3937</v>
      </c>
      <c r="C3590" s="3" t="s">
        <v>3934</v>
      </c>
      <c r="D3590" s="3" t="s">
        <v>8045</v>
      </c>
      <c r="E3590" s="5">
        <v>2885</v>
      </c>
      <c r="F3590" s="5">
        <v>2485</v>
      </c>
      <c r="G3590" t="s">
        <v>8221</v>
      </c>
      <c r="H3590" t="s">
        <v>8224</v>
      </c>
      <c r="I3590" t="s">
        <v>8246</v>
      </c>
      <c r="J3590">
        <v>1468249760</v>
      </c>
      <c r="K3590">
        <v>1465830560</v>
      </c>
      <c r="L3590" t="b">
        <v>0</v>
      </c>
      <c r="M3590">
        <v>10</v>
      </c>
      <c r="N3590" t="b">
        <v>0</v>
      </c>
      <c r="O3590" t="s">
        <v>8271</v>
      </c>
      <c r="P3590" s="9">
        <f>IFERROR(F3590/M3590,"NULL")</f>
        <v>248.5</v>
      </c>
      <c r="Q3590" t="str">
        <f>LEFT(O3590,SEARCH("/",O3590,1)-1)</f>
        <v>theater</v>
      </c>
      <c r="R3590" t="str">
        <f>RIGHT(O3590,LEN(O3590)-SEARCH("/",O3590,1))</f>
        <v>plays</v>
      </c>
      <c r="S3590" s="17">
        <f>(((K3590/60)/60)/24)+DATE(1970,1,1)</f>
        <v>42534.631481481483</v>
      </c>
      <c r="T3590" s="15">
        <f>(((J3590/60)/60)/24)+DATE(1970,1,1)</f>
        <v>42562.631481481483</v>
      </c>
      <c r="U3590" t="b">
        <f>AND(L3590,N3590)</f>
        <v>0</v>
      </c>
    </row>
    <row r="3591" spans="1:21" ht="20" customHeight="1" x14ac:dyDescent="0.35">
      <c r="A3591" s="13">
        <f>F3591/E3591</f>
        <v>0.12196620583717357</v>
      </c>
      <c r="B3591">
        <v>3938</v>
      </c>
      <c r="C3591" s="3" t="s">
        <v>3935</v>
      </c>
      <c r="D3591" s="3" t="s">
        <v>8046</v>
      </c>
      <c r="E3591" s="5">
        <v>3255</v>
      </c>
      <c r="F3591" s="5">
        <v>397</v>
      </c>
      <c r="G3591" t="s">
        <v>8221</v>
      </c>
      <c r="H3591" t="s">
        <v>8224</v>
      </c>
      <c r="I3591" t="s">
        <v>8246</v>
      </c>
      <c r="J3591">
        <v>1435441454</v>
      </c>
      <c r="K3591">
        <v>1432763054</v>
      </c>
      <c r="L3591" t="b">
        <v>0</v>
      </c>
      <c r="M3591">
        <v>5</v>
      </c>
      <c r="N3591" t="b">
        <v>0</v>
      </c>
      <c r="O3591" t="s">
        <v>8271</v>
      </c>
      <c r="P3591" s="9">
        <f>IFERROR(F3591/M3591,"NULL")</f>
        <v>79.400000000000006</v>
      </c>
      <c r="Q3591" t="str">
        <f>LEFT(O3591,SEARCH("/",O3591,1)-1)</f>
        <v>theater</v>
      </c>
      <c r="R3591" t="str">
        <f>RIGHT(O3591,LEN(O3591)-SEARCH("/",O3591,1))</f>
        <v>plays</v>
      </c>
      <c r="S3591" s="17">
        <f>(((K3591/60)/60)/24)+DATE(1970,1,1)</f>
        <v>42151.905717592599</v>
      </c>
      <c r="T3591" s="15">
        <f>(((J3591/60)/60)/24)+DATE(1970,1,1)</f>
        <v>42182.905717592599</v>
      </c>
      <c r="U3591" t="b">
        <f>AND(L3591,N3591)</f>
        <v>0</v>
      </c>
    </row>
    <row r="3592" spans="1:21" ht="20" customHeight="1" x14ac:dyDescent="0.35">
      <c r="A3592" s="13">
        <f>F3592/E3592</f>
        <v>1E-3</v>
      </c>
      <c r="B3592">
        <v>3939</v>
      </c>
      <c r="C3592" s="3" t="s">
        <v>3936</v>
      </c>
      <c r="D3592" s="3" t="s">
        <v>8047</v>
      </c>
      <c r="E3592" s="5">
        <v>5000</v>
      </c>
      <c r="F3592" s="5">
        <v>5</v>
      </c>
      <c r="G3592" t="s">
        <v>8221</v>
      </c>
      <c r="H3592" t="s">
        <v>8226</v>
      </c>
      <c r="I3592" t="s">
        <v>8248</v>
      </c>
      <c r="J3592">
        <v>1412656200</v>
      </c>
      <c r="K3592">
        <v>1412328979</v>
      </c>
      <c r="L3592" t="b">
        <v>0</v>
      </c>
      <c r="M3592">
        <v>1</v>
      </c>
      <c r="N3592" t="b">
        <v>0</v>
      </c>
      <c r="O3592" t="s">
        <v>8271</v>
      </c>
      <c r="P3592" s="9">
        <f>IFERROR(F3592/M3592,"NULL")</f>
        <v>5</v>
      </c>
      <c r="Q3592" t="str">
        <f>LEFT(O3592,SEARCH("/",O3592,1)-1)</f>
        <v>theater</v>
      </c>
      <c r="R3592" t="str">
        <f>RIGHT(O3592,LEN(O3592)-SEARCH("/",O3592,1))</f>
        <v>plays</v>
      </c>
      <c r="S3592" s="17">
        <f>(((K3592/60)/60)/24)+DATE(1970,1,1)</f>
        <v>41915.400219907409</v>
      </c>
      <c r="T3592" s="15">
        <f>(((J3592/60)/60)/24)+DATE(1970,1,1)</f>
        <v>41919.1875</v>
      </c>
      <c r="U3592" t="b">
        <f>AND(L3592,N3592)</f>
        <v>0</v>
      </c>
    </row>
    <row r="3593" spans="1:21" ht="20" customHeight="1" x14ac:dyDescent="0.35">
      <c r="A3593" s="13">
        <f>F3593/E3593</f>
        <v>2.2000000000000001E-3</v>
      </c>
      <c r="B3593">
        <v>3940</v>
      </c>
      <c r="C3593" s="3" t="s">
        <v>3937</v>
      </c>
      <c r="D3593" s="3" t="s">
        <v>8048</v>
      </c>
      <c r="E3593" s="5">
        <v>5000</v>
      </c>
      <c r="F3593" s="5">
        <v>11</v>
      </c>
      <c r="G3593" t="s">
        <v>8221</v>
      </c>
      <c r="H3593" t="s">
        <v>8224</v>
      </c>
      <c r="I3593" t="s">
        <v>8246</v>
      </c>
      <c r="J3593">
        <v>1420199351</v>
      </c>
      <c r="K3593">
        <v>1416311351</v>
      </c>
      <c r="L3593" t="b">
        <v>0</v>
      </c>
      <c r="M3593">
        <v>2</v>
      </c>
      <c r="N3593" t="b">
        <v>0</v>
      </c>
      <c r="O3593" t="s">
        <v>8271</v>
      </c>
      <c r="P3593" s="9">
        <f>IFERROR(F3593/M3593,"NULL")</f>
        <v>5.5</v>
      </c>
      <c r="Q3593" t="str">
        <f>LEFT(O3593,SEARCH("/",O3593,1)-1)</f>
        <v>theater</v>
      </c>
      <c r="R3593" t="str">
        <f>RIGHT(O3593,LEN(O3593)-SEARCH("/",O3593,1))</f>
        <v>plays</v>
      </c>
      <c r="S3593" s="17">
        <f>(((K3593/60)/60)/24)+DATE(1970,1,1)</f>
        <v>41961.492488425924</v>
      </c>
      <c r="T3593" s="15">
        <f>(((J3593/60)/60)/24)+DATE(1970,1,1)</f>
        <v>42006.492488425924</v>
      </c>
      <c r="U3593" t="b">
        <f>AND(L3593,N3593)</f>
        <v>0</v>
      </c>
    </row>
    <row r="3594" spans="1:21" ht="20" customHeight="1" x14ac:dyDescent="0.35">
      <c r="A3594" s="13">
        <f>F3594/E3594</f>
        <v>9.0909090909090905E-3</v>
      </c>
      <c r="B3594">
        <v>3941</v>
      </c>
      <c r="C3594" s="3" t="s">
        <v>3938</v>
      </c>
      <c r="D3594" s="3" t="s">
        <v>8049</v>
      </c>
      <c r="E3594" s="5">
        <v>5500</v>
      </c>
      <c r="F3594" s="5">
        <v>50</v>
      </c>
      <c r="G3594" t="s">
        <v>8221</v>
      </c>
      <c r="H3594" t="s">
        <v>8224</v>
      </c>
      <c r="I3594" t="s">
        <v>8246</v>
      </c>
      <c r="J3594">
        <v>1416877200</v>
      </c>
      <c r="K3594">
        <v>1414505137</v>
      </c>
      <c r="L3594" t="b">
        <v>0</v>
      </c>
      <c r="M3594">
        <v>2</v>
      </c>
      <c r="N3594" t="b">
        <v>0</v>
      </c>
      <c r="O3594" t="s">
        <v>8271</v>
      </c>
      <c r="P3594" s="9">
        <f>IFERROR(F3594/M3594,"NULL")</f>
        <v>25</v>
      </c>
      <c r="Q3594" t="str">
        <f>LEFT(O3594,SEARCH("/",O3594,1)-1)</f>
        <v>theater</v>
      </c>
      <c r="R3594" t="str">
        <f>RIGHT(O3594,LEN(O3594)-SEARCH("/",O3594,1))</f>
        <v>plays</v>
      </c>
      <c r="S3594" s="17">
        <f>(((K3594/60)/60)/24)+DATE(1970,1,1)</f>
        <v>41940.587233796294</v>
      </c>
      <c r="T3594" s="15">
        <f>(((J3594/60)/60)/24)+DATE(1970,1,1)</f>
        <v>41968.041666666672</v>
      </c>
      <c r="U3594" t="b">
        <f>AND(L3594,N3594)</f>
        <v>0</v>
      </c>
    </row>
    <row r="3595" spans="1:21" ht="20" customHeight="1" x14ac:dyDescent="0.35">
      <c r="A3595" s="13">
        <f>F3595/E3595</f>
        <v>0</v>
      </c>
      <c r="B3595">
        <v>3942</v>
      </c>
      <c r="C3595" s="3" t="s">
        <v>3939</v>
      </c>
      <c r="D3595" s="3" t="s">
        <v>8050</v>
      </c>
      <c r="E3595" s="5">
        <v>1200</v>
      </c>
      <c r="F3595" s="5">
        <v>0</v>
      </c>
      <c r="G3595" t="s">
        <v>8221</v>
      </c>
      <c r="H3595" t="s">
        <v>8224</v>
      </c>
      <c r="I3595" t="s">
        <v>8246</v>
      </c>
      <c r="J3595">
        <v>1434490914</v>
      </c>
      <c r="K3595">
        <v>1429306914</v>
      </c>
      <c r="L3595" t="b">
        <v>0</v>
      </c>
      <c r="M3595">
        <v>0</v>
      </c>
      <c r="N3595" t="b">
        <v>0</v>
      </c>
      <c r="O3595" t="s">
        <v>8271</v>
      </c>
      <c r="P3595" s="9" t="str">
        <f>IFERROR(F3595/M3595,"NULL")</f>
        <v>NULL</v>
      </c>
      <c r="Q3595" t="str">
        <f>LEFT(O3595,SEARCH("/",O3595,1)-1)</f>
        <v>theater</v>
      </c>
      <c r="R3595" t="str">
        <f>RIGHT(O3595,LEN(O3595)-SEARCH("/",O3595,1))</f>
        <v>plays</v>
      </c>
      <c r="S3595" s="17">
        <f>(((K3595/60)/60)/24)+DATE(1970,1,1)</f>
        <v>42111.904097222221</v>
      </c>
      <c r="T3595" s="15">
        <f>(((J3595/60)/60)/24)+DATE(1970,1,1)</f>
        <v>42171.904097222221</v>
      </c>
      <c r="U3595" t="b">
        <f>AND(L3595,N3595)</f>
        <v>0</v>
      </c>
    </row>
    <row r="3596" spans="1:21" ht="20" customHeight="1" x14ac:dyDescent="0.35">
      <c r="A3596" s="13">
        <f>F3596/E3596</f>
        <v>0.35639999999999999</v>
      </c>
      <c r="B3596">
        <v>3943</v>
      </c>
      <c r="C3596" s="3" t="s">
        <v>3940</v>
      </c>
      <c r="D3596" s="3" t="s">
        <v>8051</v>
      </c>
      <c r="E3596" s="5">
        <v>5000</v>
      </c>
      <c r="F3596" s="5">
        <v>1782</v>
      </c>
      <c r="G3596" t="s">
        <v>8221</v>
      </c>
      <c r="H3596" t="s">
        <v>8224</v>
      </c>
      <c r="I3596" t="s">
        <v>8246</v>
      </c>
      <c r="J3596">
        <v>1446483000</v>
      </c>
      <c r="K3596">
        <v>1443811268</v>
      </c>
      <c r="L3596" t="b">
        <v>0</v>
      </c>
      <c r="M3596">
        <v>13</v>
      </c>
      <c r="N3596" t="b">
        <v>0</v>
      </c>
      <c r="O3596" t="s">
        <v>8271</v>
      </c>
      <c r="P3596" s="9">
        <f>IFERROR(F3596/M3596,"NULL")</f>
        <v>137.07692307692307</v>
      </c>
      <c r="Q3596" t="str">
        <f>LEFT(O3596,SEARCH("/",O3596,1)-1)</f>
        <v>theater</v>
      </c>
      <c r="R3596" t="str">
        <f>RIGHT(O3596,LEN(O3596)-SEARCH("/",O3596,1))</f>
        <v>plays</v>
      </c>
      <c r="S3596" s="17">
        <f>(((K3596/60)/60)/24)+DATE(1970,1,1)</f>
        <v>42279.778564814813</v>
      </c>
      <c r="T3596" s="15">
        <f>(((J3596/60)/60)/24)+DATE(1970,1,1)</f>
        <v>42310.701388888891</v>
      </c>
      <c r="U3596" t="b">
        <f>AND(L3596,N3596)</f>
        <v>0</v>
      </c>
    </row>
    <row r="3597" spans="1:21" ht="20" customHeight="1" x14ac:dyDescent="0.35">
      <c r="A3597" s="13">
        <f>F3597/E3597</f>
        <v>0</v>
      </c>
      <c r="B3597">
        <v>3944</v>
      </c>
      <c r="C3597" s="3" t="s">
        <v>3941</v>
      </c>
      <c r="D3597" s="3" t="s">
        <v>8052</v>
      </c>
      <c r="E3597" s="5">
        <v>5000</v>
      </c>
      <c r="F3597" s="5">
        <v>0</v>
      </c>
      <c r="G3597" t="s">
        <v>8221</v>
      </c>
      <c r="H3597" t="s">
        <v>8224</v>
      </c>
      <c r="I3597" t="s">
        <v>8246</v>
      </c>
      <c r="J3597">
        <v>1440690875</v>
      </c>
      <c r="K3597">
        <v>1438098875</v>
      </c>
      <c r="L3597" t="b">
        <v>0</v>
      </c>
      <c r="M3597">
        <v>0</v>
      </c>
      <c r="N3597" t="b">
        <v>0</v>
      </c>
      <c r="O3597" t="s">
        <v>8271</v>
      </c>
      <c r="P3597" s="9" t="str">
        <f>IFERROR(F3597/M3597,"NULL")</f>
        <v>NULL</v>
      </c>
      <c r="Q3597" t="str">
        <f>LEFT(O3597,SEARCH("/",O3597,1)-1)</f>
        <v>theater</v>
      </c>
      <c r="R3597" t="str">
        <f>RIGHT(O3597,LEN(O3597)-SEARCH("/",O3597,1))</f>
        <v>plays</v>
      </c>
      <c r="S3597" s="17">
        <f>(((K3597/60)/60)/24)+DATE(1970,1,1)</f>
        <v>42213.662905092591</v>
      </c>
      <c r="T3597" s="15">
        <f>(((J3597/60)/60)/24)+DATE(1970,1,1)</f>
        <v>42243.662905092591</v>
      </c>
      <c r="U3597" t="b">
        <f>AND(L3597,N3597)</f>
        <v>0</v>
      </c>
    </row>
    <row r="3598" spans="1:21" ht="20" customHeight="1" x14ac:dyDescent="0.35">
      <c r="A3598" s="13">
        <f>F3598/E3598</f>
        <v>2.5000000000000001E-3</v>
      </c>
      <c r="B3598">
        <v>3945</v>
      </c>
      <c r="C3598" s="3" t="s">
        <v>3942</v>
      </c>
      <c r="D3598" s="3" t="s">
        <v>8053</v>
      </c>
      <c r="E3598" s="5">
        <v>2000</v>
      </c>
      <c r="F3598" s="5">
        <v>5</v>
      </c>
      <c r="G3598" t="s">
        <v>8221</v>
      </c>
      <c r="H3598" t="s">
        <v>8224</v>
      </c>
      <c r="I3598" t="s">
        <v>8246</v>
      </c>
      <c r="J3598">
        <v>1431717268</v>
      </c>
      <c r="K3598">
        <v>1429125268</v>
      </c>
      <c r="L3598" t="b">
        <v>0</v>
      </c>
      <c r="M3598">
        <v>1</v>
      </c>
      <c r="N3598" t="b">
        <v>0</v>
      </c>
      <c r="O3598" t="s">
        <v>8271</v>
      </c>
      <c r="P3598" s="9">
        <f>IFERROR(F3598/M3598,"NULL")</f>
        <v>5</v>
      </c>
      <c r="Q3598" t="str">
        <f>LEFT(O3598,SEARCH("/",O3598,1)-1)</f>
        <v>theater</v>
      </c>
      <c r="R3598" t="str">
        <f>RIGHT(O3598,LEN(O3598)-SEARCH("/",O3598,1))</f>
        <v>plays</v>
      </c>
      <c r="S3598" s="17">
        <f>(((K3598/60)/60)/24)+DATE(1970,1,1)</f>
        <v>42109.801712962959</v>
      </c>
      <c r="T3598" s="15">
        <f>(((J3598/60)/60)/24)+DATE(1970,1,1)</f>
        <v>42139.801712962959</v>
      </c>
      <c r="U3598" t="b">
        <f>AND(L3598,N3598)</f>
        <v>0</v>
      </c>
    </row>
    <row r="3599" spans="1:21" ht="20" customHeight="1" x14ac:dyDescent="0.35">
      <c r="A3599" s="13">
        <f>F3599/E3599</f>
        <v>3.2500000000000001E-2</v>
      </c>
      <c r="B3599">
        <v>3946</v>
      </c>
      <c r="C3599" s="3" t="s">
        <v>3943</v>
      </c>
      <c r="D3599" s="3" t="s">
        <v>8054</v>
      </c>
      <c r="E3599" s="5">
        <v>6000</v>
      </c>
      <c r="F3599" s="5">
        <v>195</v>
      </c>
      <c r="G3599" t="s">
        <v>8221</v>
      </c>
      <c r="H3599" t="s">
        <v>8224</v>
      </c>
      <c r="I3599" t="s">
        <v>8246</v>
      </c>
      <c r="J3599">
        <v>1425110400</v>
      </c>
      <c r="K3599">
        <v>1422388822</v>
      </c>
      <c r="L3599" t="b">
        <v>0</v>
      </c>
      <c r="M3599">
        <v>5</v>
      </c>
      <c r="N3599" t="b">
        <v>0</v>
      </c>
      <c r="O3599" t="s">
        <v>8271</v>
      </c>
      <c r="P3599" s="9">
        <f>IFERROR(F3599/M3599,"NULL")</f>
        <v>39</v>
      </c>
      <c r="Q3599" t="str">
        <f>LEFT(O3599,SEARCH("/",O3599,1)-1)</f>
        <v>theater</v>
      </c>
      <c r="R3599" t="str">
        <f>RIGHT(O3599,LEN(O3599)-SEARCH("/",O3599,1))</f>
        <v>plays</v>
      </c>
      <c r="S3599" s="17">
        <f>(((K3599/60)/60)/24)+DATE(1970,1,1)</f>
        <v>42031.833587962959</v>
      </c>
      <c r="T3599" s="15">
        <f>(((J3599/60)/60)/24)+DATE(1970,1,1)</f>
        <v>42063.333333333328</v>
      </c>
      <c r="U3599" t="b">
        <f>AND(L3599,N3599)</f>
        <v>0</v>
      </c>
    </row>
    <row r="3600" spans="1:21" ht="20" customHeight="1" x14ac:dyDescent="0.35">
      <c r="A3600" s="13">
        <f>F3600/E3600</f>
        <v>3.3666666666666664E-2</v>
      </c>
      <c r="B3600">
        <v>3947</v>
      </c>
      <c r="C3600" s="3" t="s">
        <v>3944</v>
      </c>
      <c r="D3600" s="3" t="s">
        <v>8055</v>
      </c>
      <c r="E3600" s="5">
        <v>3000</v>
      </c>
      <c r="F3600" s="5">
        <v>101</v>
      </c>
      <c r="G3600" t="s">
        <v>8221</v>
      </c>
      <c r="H3600" t="s">
        <v>8224</v>
      </c>
      <c r="I3600" t="s">
        <v>8246</v>
      </c>
      <c r="J3600">
        <v>1475378744</v>
      </c>
      <c r="K3600">
        <v>1472786744</v>
      </c>
      <c r="L3600" t="b">
        <v>0</v>
      </c>
      <c r="M3600">
        <v>2</v>
      </c>
      <c r="N3600" t="b">
        <v>0</v>
      </c>
      <c r="O3600" t="s">
        <v>8271</v>
      </c>
      <c r="P3600" s="9">
        <f>IFERROR(F3600/M3600,"NULL")</f>
        <v>50.5</v>
      </c>
      <c r="Q3600" t="str">
        <f>LEFT(O3600,SEARCH("/",O3600,1)-1)</f>
        <v>theater</v>
      </c>
      <c r="R3600" t="str">
        <f>RIGHT(O3600,LEN(O3600)-SEARCH("/",O3600,1))</f>
        <v>plays</v>
      </c>
      <c r="S3600" s="17">
        <f>(((K3600/60)/60)/24)+DATE(1970,1,1)</f>
        <v>42615.142870370371</v>
      </c>
      <c r="T3600" s="15">
        <f>(((J3600/60)/60)/24)+DATE(1970,1,1)</f>
        <v>42645.142870370371</v>
      </c>
      <c r="U3600" t="b">
        <f>AND(L3600,N3600)</f>
        <v>0</v>
      </c>
    </row>
    <row r="3601" spans="1:21" ht="20" customHeight="1" x14ac:dyDescent="0.35">
      <c r="A3601" s="13">
        <f>F3601/E3601</f>
        <v>0</v>
      </c>
      <c r="B3601">
        <v>3948</v>
      </c>
      <c r="C3601" s="3" t="s">
        <v>3945</v>
      </c>
      <c r="D3601" s="3" t="s">
        <v>8056</v>
      </c>
      <c r="E3601" s="5">
        <v>30000</v>
      </c>
      <c r="F3601" s="5">
        <v>0</v>
      </c>
      <c r="G3601" t="s">
        <v>8221</v>
      </c>
      <c r="H3601" t="s">
        <v>8226</v>
      </c>
      <c r="I3601" t="s">
        <v>8248</v>
      </c>
      <c r="J3601">
        <v>1410076123</v>
      </c>
      <c r="K3601">
        <v>1404892123</v>
      </c>
      <c r="L3601" t="b">
        <v>0</v>
      </c>
      <c r="M3601">
        <v>0</v>
      </c>
      <c r="N3601" t="b">
        <v>0</v>
      </c>
      <c r="O3601" t="s">
        <v>8271</v>
      </c>
      <c r="P3601" s="9" t="str">
        <f>IFERROR(F3601/M3601,"NULL")</f>
        <v>NULL</v>
      </c>
      <c r="Q3601" t="str">
        <f>LEFT(O3601,SEARCH("/",O3601,1)-1)</f>
        <v>theater</v>
      </c>
      <c r="R3601" t="str">
        <f>RIGHT(O3601,LEN(O3601)-SEARCH("/",O3601,1))</f>
        <v>plays</v>
      </c>
      <c r="S3601" s="17">
        <f>(((K3601/60)/60)/24)+DATE(1970,1,1)</f>
        <v>41829.325497685182</v>
      </c>
      <c r="T3601" s="15">
        <f>(((J3601/60)/60)/24)+DATE(1970,1,1)</f>
        <v>41889.325497685182</v>
      </c>
      <c r="U3601" t="b">
        <f>AND(L3601,N3601)</f>
        <v>0</v>
      </c>
    </row>
    <row r="3602" spans="1:21" ht="20" customHeight="1" x14ac:dyDescent="0.35">
      <c r="A3602" s="13">
        <f>F3602/E3602</f>
        <v>0.15770000000000001</v>
      </c>
      <c r="B3602">
        <v>3949</v>
      </c>
      <c r="C3602" s="3" t="s">
        <v>3946</v>
      </c>
      <c r="D3602" s="3" t="s">
        <v>8057</v>
      </c>
      <c r="E3602" s="5">
        <v>10000</v>
      </c>
      <c r="F3602" s="5">
        <v>1577</v>
      </c>
      <c r="G3602" t="s">
        <v>8221</v>
      </c>
      <c r="H3602" t="s">
        <v>8226</v>
      </c>
      <c r="I3602" t="s">
        <v>8248</v>
      </c>
      <c r="J3602">
        <v>1423623221</v>
      </c>
      <c r="K3602">
        <v>1421031221</v>
      </c>
      <c r="L3602" t="b">
        <v>0</v>
      </c>
      <c r="M3602">
        <v>32</v>
      </c>
      <c r="N3602" t="b">
        <v>0</v>
      </c>
      <c r="O3602" t="s">
        <v>8271</v>
      </c>
      <c r="P3602" s="9">
        <f>IFERROR(F3602/M3602,"NULL")</f>
        <v>49.28125</v>
      </c>
      <c r="Q3602" t="str">
        <f>LEFT(O3602,SEARCH("/",O3602,1)-1)</f>
        <v>theater</v>
      </c>
      <c r="R3602" t="str">
        <f>RIGHT(O3602,LEN(O3602)-SEARCH("/",O3602,1))</f>
        <v>plays</v>
      </c>
      <c r="S3602" s="17">
        <f>(((K3602/60)/60)/24)+DATE(1970,1,1)</f>
        <v>42016.120613425926</v>
      </c>
      <c r="T3602" s="15">
        <f>(((J3602/60)/60)/24)+DATE(1970,1,1)</f>
        <v>42046.120613425926</v>
      </c>
      <c r="U3602" t="b">
        <f>AND(L3602,N3602)</f>
        <v>0</v>
      </c>
    </row>
    <row r="3603" spans="1:21" ht="20" customHeight="1" x14ac:dyDescent="0.35">
      <c r="A3603" s="13">
        <f>F3603/E3603</f>
        <v>6.2500000000000003E-3</v>
      </c>
      <c r="B3603">
        <v>3950</v>
      </c>
      <c r="C3603" s="3" t="s">
        <v>3947</v>
      </c>
      <c r="D3603" s="3" t="s">
        <v>8058</v>
      </c>
      <c r="E3603" s="5">
        <v>4000</v>
      </c>
      <c r="F3603" s="5">
        <v>25</v>
      </c>
      <c r="G3603" t="s">
        <v>8221</v>
      </c>
      <c r="H3603" t="s">
        <v>8224</v>
      </c>
      <c r="I3603" t="s">
        <v>8246</v>
      </c>
      <c r="J3603">
        <v>1460140500</v>
      </c>
      <c r="K3603">
        <v>1457628680</v>
      </c>
      <c r="L3603" t="b">
        <v>0</v>
      </c>
      <c r="M3603">
        <v>1</v>
      </c>
      <c r="N3603" t="b">
        <v>0</v>
      </c>
      <c r="O3603" t="s">
        <v>8271</v>
      </c>
      <c r="P3603" s="9">
        <f>IFERROR(F3603/M3603,"NULL")</f>
        <v>25</v>
      </c>
      <c r="Q3603" t="str">
        <f>LEFT(O3603,SEARCH("/",O3603,1)-1)</f>
        <v>theater</v>
      </c>
      <c r="R3603" t="str">
        <f>RIGHT(O3603,LEN(O3603)-SEARCH("/",O3603,1))</f>
        <v>plays</v>
      </c>
      <c r="S3603" s="17">
        <f>(((K3603/60)/60)/24)+DATE(1970,1,1)</f>
        <v>42439.702314814815</v>
      </c>
      <c r="T3603" s="15">
        <f>(((J3603/60)/60)/24)+DATE(1970,1,1)</f>
        <v>42468.774305555555</v>
      </c>
      <c r="U3603" t="b">
        <f>AND(L3603,N3603)</f>
        <v>0</v>
      </c>
    </row>
    <row r="3604" spans="1:21" ht="20" customHeight="1" x14ac:dyDescent="0.35">
      <c r="A3604" s="13">
        <f>F3604/E3604</f>
        <v>5.0000000000000004E-6</v>
      </c>
      <c r="B3604">
        <v>3951</v>
      </c>
      <c r="C3604" s="3" t="s">
        <v>3948</v>
      </c>
      <c r="D3604" s="3" t="s">
        <v>6961</v>
      </c>
      <c r="E3604" s="5">
        <v>200000</v>
      </c>
      <c r="F3604" s="5">
        <v>1</v>
      </c>
      <c r="G3604" t="s">
        <v>8221</v>
      </c>
      <c r="H3604" t="s">
        <v>8241</v>
      </c>
      <c r="I3604" t="s">
        <v>8249</v>
      </c>
      <c r="J3604">
        <v>1462301342</v>
      </c>
      <c r="K3604">
        <v>1457120942</v>
      </c>
      <c r="L3604" t="b">
        <v>0</v>
      </c>
      <c r="M3604">
        <v>1</v>
      </c>
      <c r="N3604" t="b">
        <v>0</v>
      </c>
      <c r="O3604" t="s">
        <v>8271</v>
      </c>
      <c r="P3604" s="9">
        <f>IFERROR(F3604/M3604,"NULL")</f>
        <v>1</v>
      </c>
      <c r="Q3604" t="str">
        <f>LEFT(O3604,SEARCH("/",O3604,1)-1)</f>
        <v>theater</v>
      </c>
      <c r="R3604" t="str">
        <f>RIGHT(O3604,LEN(O3604)-SEARCH("/",O3604,1))</f>
        <v>plays</v>
      </c>
      <c r="S3604" s="17">
        <f>(((K3604/60)/60)/24)+DATE(1970,1,1)</f>
        <v>42433.825717592597</v>
      </c>
      <c r="T3604" s="15">
        <f>(((J3604/60)/60)/24)+DATE(1970,1,1)</f>
        <v>42493.784050925926</v>
      </c>
      <c r="U3604" t="b">
        <f>AND(L3604,N3604)</f>
        <v>0</v>
      </c>
    </row>
    <row r="3605" spans="1:21" ht="20" customHeight="1" x14ac:dyDescent="0.35">
      <c r="A3605" s="13">
        <f>F3605/E3605</f>
        <v>9.6153846153846159E-4</v>
      </c>
      <c r="B3605">
        <v>3952</v>
      </c>
      <c r="C3605" s="3" t="s">
        <v>3949</v>
      </c>
      <c r="D3605" s="3" t="s">
        <v>8059</v>
      </c>
      <c r="E3605" s="5">
        <v>26000</v>
      </c>
      <c r="F3605" s="5">
        <v>25</v>
      </c>
      <c r="G3605" t="s">
        <v>8221</v>
      </c>
      <c r="H3605" t="s">
        <v>8224</v>
      </c>
      <c r="I3605" t="s">
        <v>8246</v>
      </c>
      <c r="J3605">
        <v>1445885890</v>
      </c>
      <c r="K3605">
        <v>1440701890</v>
      </c>
      <c r="L3605" t="b">
        <v>0</v>
      </c>
      <c r="M3605">
        <v>1</v>
      </c>
      <c r="N3605" t="b">
        <v>0</v>
      </c>
      <c r="O3605" t="s">
        <v>8271</v>
      </c>
      <c r="P3605" s="9">
        <f>IFERROR(F3605/M3605,"NULL")</f>
        <v>25</v>
      </c>
      <c r="Q3605" t="str">
        <f>LEFT(O3605,SEARCH("/",O3605,1)-1)</f>
        <v>theater</v>
      </c>
      <c r="R3605" t="str">
        <f>RIGHT(O3605,LEN(O3605)-SEARCH("/",O3605,1))</f>
        <v>plays</v>
      </c>
      <c r="S3605" s="17">
        <f>(((K3605/60)/60)/24)+DATE(1970,1,1)</f>
        <v>42243.790393518517</v>
      </c>
      <c r="T3605" s="15">
        <f>(((J3605/60)/60)/24)+DATE(1970,1,1)</f>
        <v>42303.790393518517</v>
      </c>
      <c r="U3605" t="b">
        <f>AND(L3605,N3605)</f>
        <v>0</v>
      </c>
    </row>
    <row r="3606" spans="1:21" ht="20" customHeight="1" x14ac:dyDescent="0.35">
      <c r="A3606" s="13">
        <f>F3606/E3606</f>
        <v>0</v>
      </c>
      <c r="B3606">
        <v>3953</v>
      </c>
      <c r="C3606" s="3" t="s">
        <v>3950</v>
      </c>
      <c r="D3606" s="3" t="s">
        <v>8060</v>
      </c>
      <c r="E3606" s="5">
        <v>17600</v>
      </c>
      <c r="F3606" s="5">
        <v>0</v>
      </c>
      <c r="G3606" t="s">
        <v>8221</v>
      </c>
      <c r="H3606" t="s">
        <v>8224</v>
      </c>
      <c r="I3606" t="s">
        <v>8246</v>
      </c>
      <c r="J3606">
        <v>1469834940</v>
      </c>
      <c r="K3606">
        <v>1467162586</v>
      </c>
      <c r="L3606" t="b">
        <v>0</v>
      </c>
      <c r="M3606">
        <v>0</v>
      </c>
      <c r="N3606" t="b">
        <v>0</v>
      </c>
      <c r="O3606" t="s">
        <v>8271</v>
      </c>
      <c r="P3606" s="9" t="str">
        <f>IFERROR(F3606/M3606,"NULL")</f>
        <v>NULL</v>
      </c>
      <c r="Q3606" t="str">
        <f>LEFT(O3606,SEARCH("/",O3606,1)-1)</f>
        <v>theater</v>
      </c>
      <c r="R3606" t="str">
        <f>RIGHT(O3606,LEN(O3606)-SEARCH("/",O3606,1))</f>
        <v>plays</v>
      </c>
      <c r="S3606" s="17">
        <f>(((K3606/60)/60)/24)+DATE(1970,1,1)</f>
        <v>42550.048449074078</v>
      </c>
      <c r="T3606" s="15">
        <f>(((J3606/60)/60)/24)+DATE(1970,1,1)</f>
        <v>42580.978472222225</v>
      </c>
      <c r="U3606" t="b">
        <f>AND(L3606,N3606)</f>
        <v>0</v>
      </c>
    </row>
    <row r="3607" spans="1:21" ht="20" customHeight="1" x14ac:dyDescent="0.35">
      <c r="A3607" s="13">
        <f>F3607/E3607</f>
        <v>0</v>
      </c>
      <c r="B3607">
        <v>3954</v>
      </c>
      <c r="C3607" s="3" t="s">
        <v>3951</v>
      </c>
      <c r="D3607" s="3" t="s">
        <v>8061</v>
      </c>
      <c r="E3607" s="5">
        <v>25000</v>
      </c>
      <c r="F3607" s="5">
        <v>0</v>
      </c>
      <c r="G3607" t="s">
        <v>8221</v>
      </c>
      <c r="H3607" t="s">
        <v>8229</v>
      </c>
      <c r="I3607" t="s">
        <v>8251</v>
      </c>
      <c r="J3607">
        <v>1405352264</v>
      </c>
      <c r="K3607">
        <v>1400168264</v>
      </c>
      <c r="L3607" t="b">
        <v>0</v>
      </c>
      <c r="M3607">
        <v>0</v>
      </c>
      <c r="N3607" t="b">
        <v>0</v>
      </c>
      <c r="O3607" t="s">
        <v>8271</v>
      </c>
      <c r="P3607" s="9" t="str">
        <f>IFERROR(F3607/M3607,"NULL")</f>
        <v>NULL</v>
      </c>
      <c r="Q3607" t="str">
        <f>LEFT(O3607,SEARCH("/",O3607,1)-1)</f>
        <v>theater</v>
      </c>
      <c r="R3607" t="str">
        <f>RIGHT(O3607,LEN(O3607)-SEARCH("/",O3607,1))</f>
        <v>plays</v>
      </c>
      <c r="S3607" s="17">
        <f>(((K3607/60)/60)/24)+DATE(1970,1,1)</f>
        <v>41774.651203703703</v>
      </c>
      <c r="T3607" s="15">
        <f>(((J3607/60)/60)/24)+DATE(1970,1,1)</f>
        <v>41834.651203703703</v>
      </c>
      <c r="U3607" t="b">
        <f>AND(L3607,N3607)</f>
        <v>0</v>
      </c>
    </row>
    <row r="3608" spans="1:21" ht="20" customHeight="1" x14ac:dyDescent="0.35">
      <c r="A3608" s="13">
        <f>F3608/E3608</f>
        <v>0.24285714285714285</v>
      </c>
      <c r="B3608">
        <v>3955</v>
      </c>
      <c r="C3608" s="3" t="s">
        <v>3952</v>
      </c>
      <c r="D3608" s="3" t="s">
        <v>8062</v>
      </c>
      <c r="E3608" s="5">
        <v>1750</v>
      </c>
      <c r="F3608" s="5">
        <v>425</v>
      </c>
      <c r="G3608" t="s">
        <v>8221</v>
      </c>
      <c r="H3608" t="s">
        <v>8224</v>
      </c>
      <c r="I3608" t="s">
        <v>8246</v>
      </c>
      <c r="J3608">
        <v>1448745741</v>
      </c>
      <c r="K3608">
        <v>1446150141</v>
      </c>
      <c r="L3608" t="b">
        <v>0</v>
      </c>
      <c r="M3608">
        <v>8</v>
      </c>
      <c r="N3608" t="b">
        <v>0</v>
      </c>
      <c r="O3608" t="s">
        <v>8271</v>
      </c>
      <c r="P3608" s="9">
        <f>IFERROR(F3608/M3608,"NULL")</f>
        <v>53.125</v>
      </c>
      <c r="Q3608" t="str">
        <f>LEFT(O3608,SEARCH("/",O3608,1)-1)</f>
        <v>theater</v>
      </c>
      <c r="R3608" t="str">
        <f>RIGHT(O3608,LEN(O3608)-SEARCH("/",O3608,1))</f>
        <v>plays</v>
      </c>
      <c r="S3608" s="17">
        <f>(((K3608/60)/60)/24)+DATE(1970,1,1)</f>
        <v>42306.848854166667</v>
      </c>
      <c r="T3608" s="15">
        <f>(((J3608/60)/60)/24)+DATE(1970,1,1)</f>
        <v>42336.890520833331</v>
      </c>
      <c r="U3608" t="b">
        <f>AND(L3608,N3608)</f>
        <v>0</v>
      </c>
    </row>
    <row r="3609" spans="1:21" ht="20" customHeight="1" x14ac:dyDescent="0.35">
      <c r="A3609" s="13">
        <f>F3609/E3609</f>
        <v>0</v>
      </c>
      <c r="B3609">
        <v>3956</v>
      </c>
      <c r="C3609" s="3" t="s">
        <v>3953</v>
      </c>
      <c r="D3609" s="3" t="s">
        <v>8063</v>
      </c>
      <c r="E3609" s="5">
        <v>5500</v>
      </c>
      <c r="F3609" s="5">
        <v>0</v>
      </c>
      <c r="G3609" t="s">
        <v>8221</v>
      </c>
      <c r="H3609" t="s">
        <v>8224</v>
      </c>
      <c r="I3609" t="s">
        <v>8246</v>
      </c>
      <c r="J3609">
        <v>1461543600</v>
      </c>
      <c r="K3609">
        <v>1459203727</v>
      </c>
      <c r="L3609" t="b">
        <v>0</v>
      </c>
      <c r="M3609">
        <v>0</v>
      </c>
      <c r="N3609" t="b">
        <v>0</v>
      </c>
      <c r="O3609" t="s">
        <v>8271</v>
      </c>
      <c r="P3609" s="9" t="str">
        <f>IFERROR(F3609/M3609,"NULL")</f>
        <v>NULL</v>
      </c>
      <c r="Q3609" t="str">
        <f>LEFT(O3609,SEARCH("/",O3609,1)-1)</f>
        <v>theater</v>
      </c>
      <c r="R3609" t="str">
        <f>RIGHT(O3609,LEN(O3609)-SEARCH("/",O3609,1))</f>
        <v>plays</v>
      </c>
      <c r="S3609" s="17">
        <f>(((K3609/60)/60)/24)+DATE(1970,1,1)</f>
        <v>42457.932025462964</v>
      </c>
      <c r="T3609" s="15">
        <f>(((J3609/60)/60)/24)+DATE(1970,1,1)</f>
        <v>42485.013888888891</v>
      </c>
      <c r="U3609" t="b">
        <f>AND(L3609,N3609)</f>
        <v>0</v>
      </c>
    </row>
    <row r="3610" spans="1:21" ht="20" customHeight="1" x14ac:dyDescent="0.35">
      <c r="A3610" s="13">
        <f>F3610/E3610</f>
        <v>2.5000000000000001E-4</v>
      </c>
      <c r="B3610">
        <v>3957</v>
      </c>
      <c r="C3610" s="3" t="s">
        <v>3954</v>
      </c>
      <c r="D3610" s="3" t="s">
        <v>8064</v>
      </c>
      <c r="E3610" s="5">
        <v>28000</v>
      </c>
      <c r="F3610" s="5">
        <v>7</v>
      </c>
      <c r="G3610" t="s">
        <v>8221</v>
      </c>
      <c r="H3610" t="s">
        <v>8224</v>
      </c>
      <c r="I3610" t="s">
        <v>8246</v>
      </c>
      <c r="J3610">
        <v>1468020354</v>
      </c>
      <c r="K3610">
        <v>1464045954</v>
      </c>
      <c r="L3610" t="b">
        <v>0</v>
      </c>
      <c r="M3610">
        <v>1</v>
      </c>
      <c r="N3610" t="b">
        <v>0</v>
      </c>
      <c r="O3610" t="s">
        <v>8271</v>
      </c>
      <c r="P3610" s="9">
        <f>IFERROR(F3610/M3610,"NULL")</f>
        <v>7</v>
      </c>
      <c r="Q3610" t="str">
        <f>LEFT(O3610,SEARCH("/",O3610,1)-1)</f>
        <v>theater</v>
      </c>
      <c r="R3610" t="str">
        <f>RIGHT(O3610,LEN(O3610)-SEARCH("/",O3610,1))</f>
        <v>plays</v>
      </c>
      <c r="S3610" s="17">
        <f>(((K3610/60)/60)/24)+DATE(1970,1,1)</f>
        <v>42513.976319444439</v>
      </c>
      <c r="T3610" s="15">
        <f>(((J3610/60)/60)/24)+DATE(1970,1,1)</f>
        <v>42559.976319444439</v>
      </c>
      <c r="U3610" t="b">
        <f>AND(L3610,N3610)</f>
        <v>0</v>
      </c>
    </row>
    <row r="3611" spans="1:21" ht="20" customHeight="1" x14ac:dyDescent="0.35">
      <c r="A3611" s="13">
        <f>F3611/E3611</f>
        <v>0.32050000000000001</v>
      </c>
      <c r="B3611">
        <v>3958</v>
      </c>
      <c r="C3611" s="3" t="s">
        <v>3955</v>
      </c>
      <c r="D3611" s="3" t="s">
        <v>8065</v>
      </c>
      <c r="E3611" s="5">
        <v>2000</v>
      </c>
      <c r="F3611" s="5">
        <v>641</v>
      </c>
      <c r="G3611" t="s">
        <v>8221</v>
      </c>
      <c r="H3611" t="s">
        <v>8224</v>
      </c>
      <c r="I3611" t="s">
        <v>8246</v>
      </c>
      <c r="J3611">
        <v>1406988000</v>
      </c>
      <c r="K3611">
        <v>1403822912</v>
      </c>
      <c r="L3611" t="b">
        <v>0</v>
      </c>
      <c r="M3611">
        <v>16</v>
      </c>
      <c r="N3611" t="b">
        <v>0</v>
      </c>
      <c r="O3611" t="s">
        <v>8271</v>
      </c>
      <c r="P3611" s="9">
        <f>IFERROR(F3611/M3611,"NULL")</f>
        <v>40.0625</v>
      </c>
      <c r="Q3611" t="str">
        <f>LEFT(O3611,SEARCH("/",O3611,1)-1)</f>
        <v>theater</v>
      </c>
      <c r="R3611" t="str">
        <f>RIGHT(O3611,LEN(O3611)-SEARCH("/",O3611,1))</f>
        <v>plays</v>
      </c>
      <c r="S3611" s="17">
        <f>(((K3611/60)/60)/24)+DATE(1970,1,1)</f>
        <v>41816.950370370374</v>
      </c>
      <c r="T3611" s="15">
        <f>(((J3611/60)/60)/24)+DATE(1970,1,1)</f>
        <v>41853.583333333336</v>
      </c>
      <c r="U3611" t="b">
        <f>AND(L3611,N3611)</f>
        <v>0</v>
      </c>
    </row>
    <row r="3612" spans="1:21" ht="20" customHeight="1" x14ac:dyDescent="0.35">
      <c r="A3612" s="13">
        <f>F3612/E3612</f>
        <v>0.24333333333333335</v>
      </c>
      <c r="B3612">
        <v>3959</v>
      </c>
      <c r="C3612" s="3" t="s">
        <v>3956</v>
      </c>
      <c r="D3612" s="3" t="s">
        <v>8066</v>
      </c>
      <c r="E3612" s="5">
        <v>1200</v>
      </c>
      <c r="F3612" s="5">
        <v>292</v>
      </c>
      <c r="G3612" t="s">
        <v>8221</v>
      </c>
      <c r="H3612" t="s">
        <v>8224</v>
      </c>
      <c r="I3612" t="s">
        <v>8246</v>
      </c>
      <c r="J3612">
        <v>1411930556</v>
      </c>
      <c r="K3612">
        <v>1409338556</v>
      </c>
      <c r="L3612" t="b">
        <v>0</v>
      </c>
      <c r="M3612">
        <v>12</v>
      </c>
      <c r="N3612" t="b">
        <v>0</v>
      </c>
      <c r="O3612" t="s">
        <v>8271</v>
      </c>
      <c r="P3612" s="9">
        <f>IFERROR(F3612/M3612,"NULL")</f>
        <v>24.333333333333332</v>
      </c>
      <c r="Q3612" t="str">
        <f>LEFT(O3612,SEARCH("/",O3612,1)-1)</f>
        <v>theater</v>
      </c>
      <c r="R3612" t="str">
        <f>RIGHT(O3612,LEN(O3612)-SEARCH("/",O3612,1))</f>
        <v>plays</v>
      </c>
      <c r="S3612" s="17">
        <f>(((K3612/60)/60)/24)+DATE(1970,1,1)</f>
        <v>41880.788842592592</v>
      </c>
      <c r="T3612" s="15">
        <f>(((J3612/60)/60)/24)+DATE(1970,1,1)</f>
        <v>41910.788842592592</v>
      </c>
      <c r="U3612" t="b">
        <f>AND(L3612,N3612)</f>
        <v>0</v>
      </c>
    </row>
    <row r="3613" spans="1:21" ht="20" customHeight="1" x14ac:dyDescent="0.35">
      <c r="A3613" s="13">
        <f>F3613/E3613</f>
        <v>1.4999999999999999E-2</v>
      </c>
      <c r="B3613">
        <v>3960</v>
      </c>
      <c r="C3613" s="3" t="s">
        <v>3957</v>
      </c>
      <c r="D3613" s="3" t="s">
        <v>8067</v>
      </c>
      <c r="E3613" s="5">
        <v>3000</v>
      </c>
      <c r="F3613" s="5">
        <v>45</v>
      </c>
      <c r="G3613" t="s">
        <v>8221</v>
      </c>
      <c r="H3613" t="s">
        <v>8224</v>
      </c>
      <c r="I3613" t="s">
        <v>8246</v>
      </c>
      <c r="J3613">
        <v>1451852256</v>
      </c>
      <c r="K3613">
        <v>1449260256</v>
      </c>
      <c r="L3613" t="b">
        <v>0</v>
      </c>
      <c r="M3613">
        <v>4</v>
      </c>
      <c r="N3613" t="b">
        <v>0</v>
      </c>
      <c r="O3613" t="s">
        <v>8271</v>
      </c>
      <c r="P3613" s="9">
        <f>IFERROR(F3613/M3613,"NULL")</f>
        <v>11.25</v>
      </c>
      <c r="Q3613" t="str">
        <f>LEFT(O3613,SEARCH("/",O3613,1)-1)</f>
        <v>theater</v>
      </c>
      <c r="R3613" t="str">
        <f>RIGHT(O3613,LEN(O3613)-SEARCH("/",O3613,1))</f>
        <v>plays</v>
      </c>
      <c r="S3613" s="17">
        <f>(((K3613/60)/60)/24)+DATE(1970,1,1)</f>
        <v>42342.845555555556</v>
      </c>
      <c r="T3613" s="15">
        <f>(((J3613/60)/60)/24)+DATE(1970,1,1)</f>
        <v>42372.845555555556</v>
      </c>
      <c r="U3613" t="b">
        <f>AND(L3613,N3613)</f>
        <v>0</v>
      </c>
    </row>
    <row r="3614" spans="1:21" ht="20" customHeight="1" x14ac:dyDescent="0.35">
      <c r="A3614" s="13">
        <f>F3614/E3614</f>
        <v>4.1999999999999997E-3</v>
      </c>
      <c r="B3614">
        <v>3961</v>
      </c>
      <c r="C3614" s="3" t="s">
        <v>3958</v>
      </c>
      <c r="D3614" s="3" t="s">
        <v>8068</v>
      </c>
      <c r="E3614" s="5">
        <v>5000</v>
      </c>
      <c r="F3614" s="5">
        <v>21</v>
      </c>
      <c r="G3614" t="s">
        <v>8221</v>
      </c>
      <c r="H3614" t="s">
        <v>8225</v>
      </c>
      <c r="I3614" t="s">
        <v>8247</v>
      </c>
      <c r="J3614">
        <v>1399584210</v>
      </c>
      <c r="K3614">
        <v>1397683410</v>
      </c>
      <c r="L3614" t="b">
        <v>0</v>
      </c>
      <c r="M3614">
        <v>2</v>
      </c>
      <c r="N3614" t="b">
        <v>0</v>
      </c>
      <c r="O3614" t="s">
        <v>8271</v>
      </c>
      <c r="P3614" s="9">
        <f>IFERROR(F3614/M3614,"NULL")</f>
        <v>10.5</v>
      </c>
      <c r="Q3614" t="str">
        <f>LEFT(O3614,SEARCH("/",O3614,1)-1)</f>
        <v>theater</v>
      </c>
      <c r="R3614" t="str">
        <f>RIGHT(O3614,LEN(O3614)-SEARCH("/",O3614,1))</f>
        <v>plays</v>
      </c>
      <c r="S3614" s="17">
        <f>(((K3614/60)/60)/24)+DATE(1970,1,1)</f>
        <v>41745.891319444447</v>
      </c>
      <c r="T3614" s="15">
        <f>(((J3614/60)/60)/24)+DATE(1970,1,1)</f>
        <v>41767.891319444447</v>
      </c>
      <c r="U3614" t="b">
        <f>AND(L3614,N3614)</f>
        <v>0</v>
      </c>
    </row>
    <row r="3615" spans="1:21" ht="20" customHeight="1" x14ac:dyDescent="0.35">
      <c r="A3615" s="13">
        <f>F3615/E3615</f>
        <v>3.214285714285714E-2</v>
      </c>
      <c r="B3615">
        <v>3962</v>
      </c>
      <c r="C3615" s="3" t="s">
        <v>3959</v>
      </c>
      <c r="D3615" s="3" t="s">
        <v>8069</v>
      </c>
      <c r="E3615" s="5">
        <v>1400</v>
      </c>
      <c r="F3615" s="5">
        <v>45</v>
      </c>
      <c r="G3615" t="s">
        <v>8221</v>
      </c>
      <c r="H3615" t="s">
        <v>8225</v>
      </c>
      <c r="I3615" t="s">
        <v>8247</v>
      </c>
      <c r="J3615">
        <v>1448722494</v>
      </c>
      <c r="K3615">
        <v>1446562494</v>
      </c>
      <c r="L3615" t="b">
        <v>0</v>
      </c>
      <c r="M3615">
        <v>3</v>
      </c>
      <c r="N3615" t="b">
        <v>0</v>
      </c>
      <c r="O3615" t="s">
        <v>8271</v>
      </c>
      <c r="P3615" s="9">
        <f>IFERROR(F3615/M3615,"NULL")</f>
        <v>15</v>
      </c>
      <c r="Q3615" t="str">
        <f>LEFT(O3615,SEARCH("/",O3615,1)-1)</f>
        <v>theater</v>
      </c>
      <c r="R3615" t="str">
        <f>RIGHT(O3615,LEN(O3615)-SEARCH("/",O3615,1))</f>
        <v>plays</v>
      </c>
      <c r="S3615" s="17">
        <f>(((K3615/60)/60)/24)+DATE(1970,1,1)</f>
        <v>42311.621458333335</v>
      </c>
      <c r="T3615" s="15">
        <f>(((J3615/60)/60)/24)+DATE(1970,1,1)</f>
        <v>42336.621458333335</v>
      </c>
      <c r="U3615" t="b">
        <f>AND(L3615,N3615)</f>
        <v>0</v>
      </c>
    </row>
    <row r="3616" spans="1:21" ht="20" customHeight="1" x14ac:dyDescent="0.35">
      <c r="A3616" s="13">
        <f>F3616/E3616</f>
        <v>0</v>
      </c>
      <c r="B3616">
        <v>3963</v>
      </c>
      <c r="C3616" s="3" t="s">
        <v>3960</v>
      </c>
      <c r="D3616" s="3" t="s">
        <v>8070</v>
      </c>
      <c r="E3616" s="5">
        <v>10000</v>
      </c>
      <c r="F3616" s="5">
        <v>0</v>
      </c>
      <c r="G3616" t="s">
        <v>8221</v>
      </c>
      <c r="H3616" t="s">
        <v>8229</v>
      </c>
      <c r="I3616" t="s">
        <v>8251</v>
      </c>
      <c r="J3616">
        <v>1447821717</v>
      </c>
      <c r="K3616">
        <v>1445226117</v>
      </c>
      <c r="L3616" t="b">
        <v>0</v>
      </c>
      <c r="M3616">
        <v>0</v>
      </c>
      <c r="N3616" t="b">
        <v>0</v>
      </c>
      <c r="O3616" t="s">
        <v>8271</v>
      </c>
      <c r="P3616" s="9" t="str">
        <f>IFERROR(F3616/M3616,"NULL")</f>
        <v>NULL</v>
      </c>
      <c r="Q3616" t="str">
        <f>LEFT(O3616,SEARCH("/",O3616,1)-1)</f>
        <v>theater</v>
      </c>
      <c r="R3616" t="str">
        <f>RIGHT(O3616,LEN(O3616)-SEARCH("/",O3616,1))</f>
        <v>plays</v>
      </c>
      <c r="S3616" s="17">
        <f>(((K3616/60)/60)/24)+DATE(1970,1,1)</f>
        <v>42296.154131944444</v>
      </c>
      <c r="T3616" s="15">
        <f>(((J3616/60)/60)/24)+DATE(1970,1,1)</f>
        <v>42326.195798611108</v>
      </c>
      <c r="U3616" t="b">
        <f>AND(L3616,N3616)</f>
        <v>0</v>
      </c>
    </row>
    <row r="3617" spans="1:21" ht="20" customHeight="1" x14ac:dyDescent="0.35">
      <c r="A3617" s="13">
        <f>F3617/E3617</f>
        <v>6.3E-2</v>
      </c>
      <c r="B3617">
        <v>3964</v>
      </c>
      <c r="C3617" s="3" t="s">
        <v>3961</v>
      </c>
      <c r="D3617" s="3" t="s">
        <v>8071</v>
      </c>
      <c r="E3617" s="5">
        <v>2000</v>
      </c>
      <c r="F3617" s="5">
        <v>126</v>
      </c>
      <c r="G3617" t="s">
        <v>8221</v>
      </c>
      <c r="H3617" t="s">
        <v>8224</v>
      </c>
      <c r="I3617" t="s">
        <v>8246</v>
      </c>
      <c r="J3617">
        <v>1429460386</v>
      </c>
      <c r="K3617">
        <v>1424279986</v>
      </c>
      <c r="L3617" t="b">
        <v>0</v>
      </c>
      <c r="M3617">
        <v>3</v>
      </c>
      <c r="N3617" t="b">
        <v>0</v>
      </c>
      <c r="O3617" t="s">
        <v>8271</v>
      </c>
      <c r="P3617" s="9">
        <f>IFERROR(F3617/M3617,"NULL")</f>
        <v>42</v>
      </c>
      <c r="Q3617" t="str">
        <f>LEFT(O3617,SEARCH("/",O3617,1)-1)</f>
        <v>theater</v>
      </c>
      <c r="R3617" t="str">
        <f>RIGHT(O3617,LEN(O3617)-SEARCH("/",O3617,1))</f>
        <v>plays</v>
      </c>
      <c r="S3617" s="17">
        <f>(((K3617/60)/60)/24)+DATE(1970,1,1)</f>
        <v>42053.722060185188</v>
      </c>
      <c r="T3617" s="15">
        <f>(((J3617/60)/60)/24)+DATE(1970,1,1)</f>
        <v>42113.680393518516</v>
      </c>
      <c r="U3617" t="b">
        <f>AND(L3617,N3617)</f>
        <v>0</v>
      </c>
    </row>
    <row r="3618" spans="1:21" ht="20" customHeight="1" x14ac:dyDescent="0.35">
      <c r="A3618" s="13">
        <f>F3618/E3618</f>
        <v>0.14249999999999999</v>
      </c>
      <c r="B3618">
        <v>3965</v>
      </c>
      <c r="C3618" s="3" t="s">
        <v>3962</v>
      </c>
      <c r="D3618" s="3" t="s">
        <v>8072</v>
      </c>
      <c r="E3618" s="5">
        <v>2000</v>
      </c>
      <c r="F3618" s="5">
        <v>285</v>
      </c>
      <c r="G3618" t="s">
        <v>8221</v>
      </c>
      <c r="H3618" t="s">
        <v>8224</v>
      </c>
      <c r="I3618" t="s">
        <v>8246</v>
      </c>
      <c r="J3618">
        <v>1460608780</v>
      </c>
      <c r="K3618">
        <v>1455428380</v>
      </c>
      <c r="L3618" t="b">
        <v>0</v>
      </c>
      <c r="M3618">
        <v>4</v>
      </c>
      <c r="N3618" t="b">
        <v>0</v>
      </c>
      <c r="O3618" t="s">
        <v>8271</v>
      </c>
      <c r="P3618" s="9">
        <f>IFERROR(F3618/M3618,"NULL")</f>
        <v>71.25</v>
      </c>
      <c r="Q3618" t="str">
        <f>LEFT(O3618,SEARCH("/",O3618,1)-1)</f>
        <v>theater</v>
      </c>
      <c r="R3618" t="str">
        <f>RIGHT(O3618,LEN(O3618)-SEARCH("/",O3618,1))</f>
        <v>plays</v>
      </c>
      <c r="S3618" s="17">
        <f>(((K3618/60)/60)/24)+DATE(1970,1,1)</f>
        <v>42414.235879629632</v>
      </c>
      <c r="T3618" s="15">
        <f>(((J3618/60)/60)/24)+DATE(1970,1,1)</f>
        <v>42474.194212962961</v>
      </c>
      <c r="U3618" t="b">
        <f>AND(L3618,N3618)</f>
        <v>0</v>
      </c>
    </row>
    <row r="3619" spans="1:21" ht="20" customHeight="1" x14ac:dyDescent="0.35">
      <c r="A3619" s="13">
        <f>F3619/E3619</f>
        <v>6.0000000000000001E-3</v>
      </c>
      <c r="B3619">
        <v>3966</v>
      </c>
      <c r="C3619" s="3" t="s">
        <v>3963</v>
      </c>
      <c r="D3619" s="3" t="s">
        <v>8073</v>
      </c>
      <c r="E3619" s="5">
        <v>7500</v>
      </c>
      <c r="F3619" s="5">
        <v>45</v>
      </c>
      <c r="G3619" t="s">
        <v>8221</v>
      </c>
      <c r="H3619" t="s">
        <v>8224</v>
      </c>
      <c r="I3619" t="s">
        <v>8246</v>
      </c>
      <c r="J3619">
        <v>1406170740</v>
      </c>
      <c r="K3619">
        <v>1402506278</v>
      </c>
      <c r="L3619" t="b">
        <v>0</v>
      </c>
      <c r="M3619">
        <v>2</v>
      </c>
      <c r="N3619" t="b">
        <v>0</v>
      </c>
      <c r="O3619" t="s">
        <v>8271</v>
      </c>
      <c r="P3619" s="9">
        <f>IFERROR(F3619/M3619,"NULL")</f>
        <v>22.5</v>
      </c>
      <c r="Q3619" t="str">
        <f>LEFT(O3619,SEARCH("/",O3619,1)-1)</f>
        <v>theater</v>
      </c>
      <c r="R3619" t="str">
        <f>RIGHT(O3619,LEN(O3619)-SEARCH("/",O3619,1))</f>
        <v>plays</v>
      </c>
      <c r="S3619" s="17">
        <f>(((K3619/60)/60)/24)+DATE(1970,1,1)</f>
        <v>41801.711550925924</v>
      </c>
      <c r="T3619" s="15">
        <f>(((J3619/60)/60)/24)+DATE(1970,1,1)</f>
        <v>41844.124305555553</v>
      </c>
      <c r="U3619" t="b">
        <f>AND(L3619,N3619)</f>
        <v>0</v>
      </c>
    </row>
    <row r="3620" spans="1:21" ht="20" customHeight="1" x14ac:dyDescent="0.35">
      <c r="A3620" s="13">
        <f>F3620/E3620</f>
        <v>0.2411764705882353</v>
      </c>
      <c r="B3620">
        <v>3967</v>
      </c>
      <c r="C3620" s="3" t="s">
        <v>3964</v>
      </c>
      <c r="D3620" s="3" t="s">
        <v>8074</v>
      </c>
      <c r="E3620" s="5">
        <v>1700</v>
      </c>
      <c r="F3620" s="5">
        <v>410</v>
      </c>
      <c r="G3620" t="s">
        <v>8221</v>
      </c>
      <c r="H3620" t="s">
        <v>8224</v>
      </c>
      <c r="I3620" t="s">
        <v>8246</v>
      </c>
      <c r="J3620">
        <v>1488783507</v>
      </c>
      <c r="K3620">
        <v>1486191507</v>
      </c>
      <c r="L3620" t="b">
        <v>0</v>
      </c>
      <c r="M3620">
        <v>10</v>
      </c>
      <c r="N3620" t="b">
        <v>0</v>
      </c>
      <c r="O3620" t="s">
        <v>8271</v>
      </c>
      <c r="P3620" s="9">
        <f>IFERROR(F3620/M3620,"NULL")</f>
        <v>41</v>
      </c>
      <c r="Q3620" t="str">
        <f>LEFT(O3620,SEARCH("/",O3620,1)-1)</f>
        <v>theater</v>
      </c>
      <c r="R3620" t="str">
        <f>RIGHT(O3620,LEN(O3620)-SEARCH("/",O3620,1))</f>
        <v>plays</v>
      </c>
      <c r="S3620" s="17">
        <f>(((K3620/60)/60)/24)+DATE(1970,1,1)</f>
        <v>42770.290590277778</v>
      </c>
      <c r="T3620" s="15">
        <f>(((J3620/60)/60)/24)+DATE(1970,1,1)</f>
        <v>42800.290590277778</v>
      </c>
      <c r="U3620" t="b">
        <f>AND(L3620,N3620)</f>
        <v>0</v>
      </c>
    </row>
    <row r="3621" spans="1:21" ht="20" customHeight="1" x14ac:dyDescent="0.35">
      <c r="A3621" s="13">
        <f>F3621/E3621</f>
        <v>0.10539999999999999</v>
      </c>
      <c r="B3621">
        <v>3968</v>
      </c>
      <c r="C3621" s="3" t="s">
        <v>3965</v>
      </c>
      <c r="D3621" s="3" t="s">
        <v>8075</v>
      </c>
      <c r="E3621" s="5">
        <v>5000</v>
      </c>
      <c r="F3621" s="5">
        <v>527</v>
      </c>
      <c r="G3621" t="s">
        <v>8221</v>
      </c>
      <c r="H3621" t="s">
        <v>8224</v>
      </c>
      <c r="I3621" t="s">
        <v>8246</v>
      </c>
      <c r="J3621">
        <v>1463945673</v>
      </c>
      <c r="K3621">
        <v>1458761673</v>
      </c>
      <c r="L3621" t="b">
        <v>0</v>
      </c>
      <c r="M3621">
        <v>11</v>
      </c>
      <c r="N3621" t="b">
        <v>0</v>
      </c>
      <c r="O3621" t="s">
        <v>8271</v>
      </c>
      <c r="P3621" s="9">
        <f>IFERROR(F3621/M3621,"NULL")</f>
        <v>47.909090909090907</v>
      </c>
      <c r="Q3621" t="str">
        <f>LEFT(O3621,SEARCH("/",O3621,1)-1)</f>
        <v>theater</v>
      </c>
      <c r="R3621" t="str">
        <f>RIGHT(O3621,LEN(O3621)-SEARCH("/",O3621,1))</f>
        <v>plays</v>
      </c>
      <c r="S3621" s="17">
        <f>(((K3621/60)/60)/24)+DATE(1970,1,1)</f>
        <v>42452.815659722226</v>
      </c>
      <c r="T3621" s="15">
        <f>(((J3621/60)/60)/24)+DATE(1970,1,1)</f>
        <v>42512.815659722226</v>
      </c>
      <c r="U3621" t="b">
        <f>AND(L3621,N3621)</f>
        <v>0</v>
      </c>
    </row>
    <row r="3622" spans="1:21" ht="20" customHeight="1" x14ac:dyDescent="0.35">
      <c r="A3622" s="13">
        <f>F3622/E3622</f>
        <v>7.4690265486725665E-2</v>
      </c>
      <c r="B3622">
        <v>3969</v>
      </c>
      <c r="C3622" s="3" t="s">
        <v>3966</v>
      </c>
      <c r="D3622" s="3" t="s">
        <v>8076</v>
      </c>
      <c r="E3622" s="5">
        <v>2825</v>
      </c>
      <c r="F3622" s="5">
        <v>211</v>
      </c>
      <c r="G3622" t="s">
        <v>8221</v>
      </c>
      <c r="H3622" t="s">
        <v>8224</v>
      </c>
      <c r="I3622" t="s">
        <v>8246</v>
      </c>
      <c r="J3622">
        <v>1472442900</v>
      </c>
      <c r="K3622">
        <v>1471638646</v>
      </c>
      <c r="L3622" t="b">
        <v>0</v>
      </c>
      <c r="M3622">
        <v>6</v>
      </c>
      <c r="N3622" t="b">
        <v>0</v>
      </c>
      <c r="O3622" t="s">
        <v>8271</v>
      </c>
      <c r="P3622" s="9">
        <f>IFERROR(F3622/M3622,"NULL")</f>
        <v>35.166666666666664</v>
      </c>
      <c r="Q3622" t="str">
        <f>LEFT(O3622,SEARCH("/",O3622,1)-1)</f>
        <v>theater</v>
      </c>
      <c r="R3622" t="str">
        <f>RIGHT(O3622,LEN(O3622)-SEARCH("/",O3622,1))</f>
        <v>plays</v>
      </c>
      <c r="S3622" s="17">
        <f>(((K3622/60)/60)/24)+DATE(1970,1,1)</f>
        <v>42601.854699074072</v>
      </c>
      <c r="T3622" s="15">
        <f>(((J3622/60)/60)/24)+DATE(1970,1,1)</f>
        <v>42611.163194444445</v>
      </c>
      <c r="U3622" t="b">
        <f>AND(L3622,N3622)</f>
        <v>0</v>
      </c>
    </row>
    <row r="3623" spans="1:21" ht="20" customHeight="1" x14ac:dyDescent="0.35">
      <c r="A3623" s="13">
        <f>F3623/E3623</f>
        <v>7.3333333333333334E-4</v>
      </c>
      <c r="B3623">
        <v>3970</v>
      </c>
      <c r="C3623" s="3" t="s">
        <v>3967</v>
      </c>
      <c r="D3623" s="3" t="s">
        <v>8077</v>
      </c>
      <c r="E3623" s="5">
        <v>15000</v>
      </c>
      <c r="F3623" s="5">
        <v>11</v>
      </c>
      <c r="G3623" t="s">
        <v>8221</v>
      </c>
      <c r="H3623" t="s">
        <v>8224</v>
      </c>
      <c r="I3623" t="s">
        <v>8246</v>
      </c>
      <c r="J3623">
        <v>1460925811</v>
      </c>
      <c r="K3623">
        <v>1458333811</v>
      </c>
      <c r="L3623" t="b">
        <v>0</v>
      </c>
      <c r="M3623">
        <v>2</v>
      </c>
      <c r="N3623" t="b">
        <v>0</v>
      </c>
      <c r="O3623" t="s">
        <v>8271</v>
      </c>
      <c r="P3623" s="9">
        <f>IFERROR(F3623/M3623,"NULL")</f>
        <v>5.5</v>
      </c>
      <c r="Q3623" t="str">
        <f>LEFT(O3623,SEARCH("/",O3623,1)-1)</f>
        <v>theater</v>
      </c>
      <c r="R3623" t="str">
        <f>RIGHT(O3623,LEN(O3623)-SEARCH("/",O3623,1))</f>
        <v>plays</v>
      </c>
      <c r="S3623" s="17">
        <f>(((K3623/60)/60)/24)+DATE(1970,1,1)</f>
        <v>42447.863553240735</v>
      </c>
      <c r="T3623" s="15">
        <f>(((J3623/60)/60)/24)+DATE(1970,1,1)</f>
        <v>42477.863553240735</v>
      </c>
      <c r="U3623" t="b">
        <f>AND(L3623,N3623)</f>
        <v>0</v>
      </c>
    </row>
    <row r="3624" spans="1:21" ht="20" customHeight="1" x14ac:dyDescent="0.35">
      <c r="A3624" s="13">
        <f>F3624/E3624</f>
        <v>9.7142857142857135E-3</v>
      </c>
      <c r="B3624">
        <v>3971</v>
      </c>
      <c r="C3624" s="3" t="s">
        <v>3968</v>
      </c>
      <c r="D3624" s="3" t="s">
        <v>8078</v>
      </c>
      <c r="E3624" s="5">
        <v>14000</v>
      </c>
      <c r="F3624" s="5">
        <v>136</v>
      </c>
      <c r="G3624" t="s">
        <v>8221</v>
      </c>
      <c r="H3624" t="s">
        <v>8224</v>
      </c>
      <c r="I3624" t="s">
        <v>8246</v>
      </c>
      <c r="J3624">
        <v>1405947126</v>
      </c>
      <c r="K3624">
        <v>1403355126</v>
      </c>
      <c r="L3624" t="b">
        <v>0</v>
      </c>
      <c r="M3624">
        <v>6</v>
      </c>
      <c r="N3624" t="b">
        <v>0</v>
      </c>
      <c r="O3624" t="s">
        <v>8271</v>
      </c>
      <c r="P3624" s="9">
        <f>IFERROR(F3624/M3624,"NULL")</f>
        <v>22.666666666666668</v>
      </c>
      <c r="Q3624" t="str">
        <f>LEFT(O3624,SEARCH("/",O3624,1)-1)</f>
        <v>theater</v>
      </c>
      <c r="R3624" t="str">
        <f>RIGHT(O3624,LEN(O3624)-SEARCH("/",O3624,1))</f>
        <v>plays</v>
      </c>
      <c r="S3624" s="17">
        <f>(((K3624/60)/60)/24)+DATE(1970,1,1)</f>
        <v>41811.536180555559</v>
      </c>
      <c r="T3624" s="15">
        <f>(((J3624/60)/60)/24)+DATE(1970,1,1)</f>
        <v>41841.536180555559</v>
      </c>
      <c r="U3624" t="b">
        <f>AND(L3624,N3624)</f>
        <v>0</v>
      </c>
    </row>
    <row r="3625" spans="1:21" ht="20" customHeight="1" x14ac:dyDescent="0.35">
      <c r="A3625" s="13">
        <f>F3625/E3625</f>
        <v>0.21099999999999999</v>
      </c>
      <c r="B3625">
        <v>3972</v>
      </c>
      <c r="C3625" s="3" t="s">
        <v>3969</v>
      </c>
      <c r="D3625" s="3" t="s">
        <v>8079</v>
      </c>
      <c r="E3625" s="5">
        <v>1000</v>
      </c>
      <c r="F3625" s="5">
        <v>211</v>
      </c>
      <c r="G3625" t="s">
        <v>8221</v>
      </c>
      <c r="H3625" t="s">
        <v>8224</v>
      </c>
      <c r="I3625" t="s">
        <v>8246</v>
      </c>
      <c r="J3625">
        <v>1423186634</v>
      </c>
      <c r="K3625">
        <v>1418002634</v>
      </c>
      <c r="L3625" t="b">
        <v>0</v>
      </c>
      <c r="M3625">
        <v>8</v>
      </c>
      <c r="N3625" t="b">
        <v>0</v>
      </c>
      <c r="O3625" t="s">
        <v>8271</v>
      </c>
      <c r="P3625" s="9">
        <f>IFERROR(F3625/M3625,"NULL")</f>
        <v>26.375</v>
      </c>
      <c r="Q3625" t="str">
        <f>LEFT(O3625,SEARCH("/",O3625,1)-1)</f>
        <v>theater</v>
      </c>
      <c r="R3625" t="str">
        <f>RIGHT(O3625,LEN(O3625)-SEARCH("/",O3625,1))</f>
        <v>plays</v>
      </c>
      <c r="S3625" s="17">
        <f>(((K3625/60)/60)/24)+DATE(1970,1,1)</f>
        <v>41981.067523148144</v>
      </c>
      <c r="T3625" s="15">
        <f>(((J3625/60)/60)/24)+DATE(1970,1,1)</f>
        <v>42041.067523148144</v>
      </c>
      <c r="U3625" t="b">
        <f>AND(L3625,N3625)</f>
        <v>0</v>
      </c>
    </row>
    <row r="3626" spans="1:21" ht="20" customHeight="1" x14ac:dyDescent="0.35">
      <c r="A3626" s="13">
        <f>F3626/E3626</f>
        <v>0.78100000000000003</v>
      </c>
      <c r="B3626">
        <v>3973</v>
      </c>
      <c r="C3626" s="3" t="s">
        <v>3970</v>
      </c>
      <c r="D3626" s="3" t="s">
        <v>8080</v>
      </c>
      <c r="E3626" s="5">
        <v>5000</v>
      </c>
      <c r="F3626" s="5">
        <v>3905</v>
      </c>
      <c r="G3626" t="s">
        <v>8221</v>
      </c>
      <c r="H3626" t="s">
        <v>8224</v>
      </c>
      <c r="I3626" t="s">
        <v>8246</v>
      </c>
      <c r="J3626">
        <v>1462766400</v>
      </c>
      <c r="K3626">
        <v>1460219110</v>
      </c>
      <c r="L3626" t="b">
        <v>0</v>
      </c>
      <c r="M3626">
        <v>37</v>
      </c>
      <c r="N3626" t="b">
        <v>0</v>
      </c>
      <c r="O3626" t="s">
        <v>8271</v>
      </c>
      <c r="P3626" s="9">
        <f>IFERROR(F3626/M3626,"NULL")</f>
        <v>105.54054054054055</v>
      </c>
      <c r="Q3626" t="str">
        <f>LEFT(O3626,SEARCH("/",O3626,1)-1)</f>
        <v>theater</v>
      </c>
      <c r="R3626" t="str">
        <f>RIGHT(O3626,LEN(O3626)-SEARCH("/",O3626,1))</f>
        <v>plays</v>
      </c>
      <c r="S3626" s="17">
        <f>(((K3626/60)/60)/24)+DATE(1970,1,1)</f>
        <v>42469.68414351852</v>
      </c>
      <c r="T3626" s="15">
        <f>(((J3626/60)/60)/24)+DATE(1970,1,1)</f>
        <v>42499.166666666672</v>
      </c>
      <c r="U3626" t="b">
        <f>AND(L3626,N3626)</f>
        <v>0</v>
      </c>
    </row>
    <row r="3627" spans="1:21" ht="20" customHeight="1" x14ac:dyDescent="0.35">
      <c r="A3627" s="13">
        <f>F3627/E3627</f>
        <v>0.32</v>
      </c>
      <c r="B3627">
        <v>3974</v>
      </c>
      <c r="C3627" s="3" t="s">
        <v>3971</v>
      </c>
      <c r="D3627" s="3" t="s">
        <v>8081</v>
      </c>
      <c r="E3627" s="5">
        <v>1000</v>
      </c>
      <c r="F3627" s="5">
        <v>320</v>
      </c>
      <c r="G3627" t="s">
        <v>8221</v>
      </c>
      <c r="H3627" t="s">
        <v>8225</v>
      </c>
      <c r="I3627" t="s">
        <v>8247</v>
      </c>
      <c r="J3627">
        <v>1464872848</v>
      </c>
      <c r="K3627">
        <v>1462280848</v>
      </c>
      <c r="L3627" t="b">
        <v>0</v>
      </c>
      <c r="M3627">
        <v>11</v>
      </c>
      <c r="N3627" t="b">
        <v>0</v>
      </c>
      <c r="O3627" t="s">
        <v>8271</v>
      </c>
      <c r="P3627" s="9">
        <f>IFERROR(F3627/M3627,"NULL")</f>
        <v>29.09090909090909</v>
      </c>
      <c r="Q3627" t="str">
        <f>LEFT(O3627,SEARCH("/",O3627,1)-1)</f>
        <v>theater</v>
      </c>
      <c r="R3627" t="str">
        <f>RIGHT(O3627,LEN(O3627)-SEARCH("/",O3627,1))</f>
        <v>plays</v>
      </c>
      <c r="S3627" s="17">
        <f>(((K3627/60)/60)/24)+DATE(1970,1,1)</f>
        <v>42493.546851851846</v>
      </c>
      <c r="T3627" s="15">
        <f>(((J3627/60)/60)/24)+DATE(1970,1,1)</f>
        <v>42523.546851851846</v>
      </c>
      <c r="U3627" t="b">
        <f>AND(L3627,N3627)</f>
        <v>0</v>
      </c>
    </row>
    <row r="3628" spans="1:21" ht="20" customHeight="1" x14ac:dyDescent="0.35">
      <c r="A3628" s="13">
        <f>F3628/E3628</f>
        <v>0</v>
      </c>
      <c r="B3628">
        <v>3975</v>
      </c>
      <c r="C3628" s="3" t="s">
        <v>3972</v>
      </c>
      <c r="D3628" s="3" t="s">
        <v>8082</v>
      </c>
      <c r="E3628" s="5">
        <v>678</v>
      </c>
      <c r="F3628" s="5">
        <v>0</v>
      </c>
      <c r="G3628" t="s">
        <v>8221</v>
      </c>
      <c r="H3628" t="s">
        <v>8224</v>
      </c>
      <c r="I3628" t="s">
        <v>8246</v>
      </c>
      <c r="J3628">
        <v>1468442898</v>
      </c>
      <c r="K3628">
        <v>1465850898</v>
      </c>
      <c r="L3628" t="b">
        <v>0</v>
      </c>
      <c r="M3628">
        <v>0</v>
      </c>
      <c r="N3628" t="b">
        <v>0</v>
      </c>
      <c r="O3628" t="s">
        <v>8271</v>
      </c>
      <c r="P3628" s="9" t="str">
        <f>IFERROR(F3628/M3628,"NULL")</f>
        <v>NULL</v>
      </c>
      <c r="Q3628" t="str">
        <f>LEFT(O3628,SEARCH("/",O3628,1)-1)</f>
        <v>theater</v>
      </c>
      <c r="R3628" t="str">
        <f>RIGHT(O3628,LEN(O3628)-SEARCH("/",O3628,1))</f>
        <v>plays</v>
      </c>
      <c r="S3628" s="17">
        <f>(((K3628/60)/60)/24)+DATE(1970,1,1)</f>
        <v>42534.866875</v>
      </c>
      <c r="T3628" s="15">
        <f>(((J3628/60)/60)/24)+DATE(1970,1,1)</f>
        <v>42564.866875</v>
      </c>
      <c r="U3628" t="b">
        <f>AND(L3628,N3628)</f>
        <v>0</v>
      </c>
    </row>
    <row r="3629" spans="1:21" ht="20" customHeight="1" x14ac:dyDescent="0.35">
      <c r="A3629" s="13">
        <f>F3629/E3629</f>
        <v>0.47692307692307695</v>
      </c>
      <c r="B3629">
        <v>3976</v>
      </c>
      <c r="C3629" s="3" t="s">
        <v>3973</v>
      </c>
      <c r="D3629" s="3" t="s">
        <v>8083</v>
      </c>
      <c r="E3629" s="5">
        <v>1300</v>
      </c>
      <c r="F3629" s="5">
        <v>620</v>
      </c>
      <c r="G3629" t="s">
        <v>8221</v>
      </c>
      <c r="H3629" t="s">
        <v>8224</v>
      </c>
      <c r="I3629" t="s">
        <v>8246</v>
      </c>
      <c r="J3629">
        <v>1406876400</v>
      </c>
      <c r="K3629">
        <v>1405024561</v>
      </c>
      <c r="L3629" t="b">
        <v>0</v>
      </c>
      <c r="M3629">
        <v>10</v>
      </c>
      <c r="N3629" t="b">
        <v>0</v>
      </c>
      <c r="O3629" t="s">
        <v>8271</v>
      </c>
      <c r="P3629" s="9">
        <f>IFERROR(F3629/M3629,"NULL")</f>
        <v>62</v>
      </c>
      <c r="Q3629" t="str">
        <f>LEFT(O3629,SEARCH("/",O3629,1)-1)</f>
        <v>theater</v>
      </c>
      <c r="R3629" t="str">
        <f>RIGHT(O3629,LEN(O3629)-SEARCH("/",O3629,1))</f>
        <v>plays</v>
      </c>
      <c r="S3629" s="17">
        <f>(((K3629/60)/60)/24)+DATE(1970,1,1)</f>
        <v>41830.858344907407</v>
      </c>
      <c r="T3629" s="15">
        <f>(((J3629/60)/60)/24)+DATE(1970,1,1)</f>
        <v>41852.291666666664</v>
      </c>
      <c r="U3629" t="b">
        <f>AND(L3629,N3629)</f>
        <v>0</v>
      </c>
    </row>
    <row r="3630" spans="1:21" ht="20" customHeight="1" x14ac:dyDescent="0.35">
      <c r="A3630" s="13">
        <f>F3630/E3630</f>
        <v>1.4500000000000001E-2</v>
      </c>
      <c r="B3630">
        <v>3977</v>
      </c>
      <c r="C3630" s="3" t="s">
        <v>3974</v>
      </c>
      <c r="D3630" s="3" t="s">
        <v>8084</v>
      </c>
      <c r="E3630" s="5">
        <v>90000</v>
      </c>
      <c r="F3630" s="5">
        <v>1305</v>
      </c>
      <c r="G3630" t="s">
        <v>8221</v>
      </c>
      <c r="H3630" t="s">
        <v>8224</v>
      </c>
      <c r="I3630" t="s">
        <v>8246</v>
      </c>
      <c r="J3630">
        <v>1469213732</v>
      </c>
      <c r="K3630">
        <v>1466621732</v>
      </c>
      <c r="L3630" t="b">
        <v>0</v>
      </c>
      <c r="M3630">
        <v>6</v>
      </c>
      <c r="N3630" t="b">
        <v>0</v>
      </c>
      <c r="O3630" t="s">
        <v>8271</v>
      </c>
      <c r="P3630" s="9">
        <f>IFERROR(F3630/M3630,"NULL")</f>
        <v>217.5</v>
      </c>
      <c r="Q3630" t="str">
        <f>LEFT(O3630,SEARCH("/",O3630,1)-1)</f>
        <v>theater</v>
      </c>
      <c r="R3630" t="str">
        <f>RIGHT(O3630,LEN(O3630)-SEARCH("/",O3630,1))</f>
        <v>plays</v>
      </c>
      <c r="S3630" s="17">
        <f>(((K3630/60)/60)/24)+DATE(1970,1,1)</f>
        <v>42543.788564814815</v>
      </c>
      <c r="T3630" s="15">
        <f>(((J3630/60)/60)/24)+DATE(1970,1,1)</f>
        <v>42573.788564814815</v>
      </c>
      <c r="U3630" t="b">
        <f>AND(L3630,N3630)</f>
        <v>0</v>
      </c>
    </row>
    <row r="3631" spans="1:21" ht="20" customHeight="1" x14ac:dyDescent="0.35">
      <c r="A3631" s="13">
        <f>F3631/E3631</f>
        <v>0.107</v>
      </c>
      <c r="B3631">
        <v>3978</v>
      </c>
      <c r="C3631" s="3" t="s">
        <v>3975</v>
      </c>
      <c r="D3631" s="3" t="s">
        <v>8085</v>
      </c>
      <c r="E3631" s="5">
        <v>2000</v>
      </c>
      <c r="F3631" s="5">
        <v>214</v>
      </c>
      <c r="G3631" t="s">
        <v>8221</v>
      </c>
      <c r="H3631" t="s">
        <v>8224</v>
      </c>
      <c r="I3631" t="s">
        <v>8246</v>
      </c>
      <c r="J3631">
        <v>1422717953</v>
      </c>
      <c r="K3631">
        <v>1417533953</v>
      </c>
      <c r="L3631" t="b">
        <v>0</v>
      </c>
      <c r="M3631">
        <v>8</v>
      </c>
      <c r="N3631" t="b">
        <v>0</v>
      </c>
      <c r="O3631" t="s">
        <v>8271</v>
      </c>
      <c r="P3631" s="9">
        <f>IFERROR(F3631/M3631,"NULL")</f>
        <v>26.75</v>
      </c>
      <c r="Q3631" t="str">
        <f>LEFT(O3631,SEARCH("/",O3631,1)-1)</f>
        <v>theater</v>
      </c>
      <c r="R3631" t="str">
        <f>RIGHT(O3631,LEN(O3631)-SEARCH("/",O3631,1))</f>
        <v>plays</v>
      </c>
      <c r="S3631" s="17">
        <f>(((K3631/60)/60)/24)+DATE(1970,1,1)</f>
        <v>41975.642974537041</v>
      </c>
      <c r="T3631" s="15">
        <f>(((J3631/60)/60)/24)+DATE(1970,1,1)</f>
        <v>42035.642974537041</v>
      </c>
      <c r="U3631" t="b">
        <f>AND(L3631,N3631)</f>
        <v>0</v>
      </c>
    </row>
    <row r="3632" spans="1:21" ht="20" customHeight="1" x14ac:dyDescent="0.35">
      <c r="A3632" s="13">
        <f>F3632/E3632</f>
        <v>1.8333333333333333E-2</v>
      </c>
      <c r="B3632">
        <v>3979</v>
      </c>
      <c r="C3632" s="3" t="s">
        <v>3976</v>
      </c>
      <c r="D3632" s="3" t="s">
        <v>8086</v>
      </c>
      <c r="E3632" s="5">
        <v>6000</v>
      </c>
      <c r="F3632" s="5">
        <v>110</v>
      </c>
      <c r="G3632" t="s">
        <v>8221</v>
      </c>
      <c r="H3632" t="s">
        <v>8225</v>
      </c>
      <c r="I3632" t="s">
        <v>8247</v>
      </c>
      <c r="J3632">
        <v>1427659200</v>
      </c>
      <c r="K3632">
        <v>1425678057</v>
      </c>
      <c r="L3632" t="b">
        <v>0</v>
      </c>
      <c r="M3632">
        <v>6</v>
      </c>
      <c r="N3632" t="b">
        <v>0</v>
      </c>
      <c r="O3632" t="s">
        <v>8271</v>
      </c>
      <c r="P3632" s="9">
        <f>IFERROR(F3632/M3632,"NULL")</f>
        <v>18.333333333333332</v>
      </c>
      <c r="Q3632" t="str">
        <f>LEFT(O3632,SEARCH("/",O3632,1)-1)</f>
        <v>theater</v>
      </c>
      <c r="R3632" t="str">
        <f>RIGHT(O3632,LEN(O3632)-SEARCH("/",O3632,1))</f>
        <v>plays</v>
      </c>
      <c r="S3632" s="17">
        <f>(((K3632/60)/60)/24)+DATE(1970,1,1)</f>
        <v>42069.903437500005</v>
      </c>
      <c r="T3632" s="15">
        <f>(((J3632/60)/60)/24)+DATE(1970,1,1)</f>
        <v>42092.833333333328</v>
      </c>
      <c r="U3632" t="b">
        <f>AND(L3632,N3632)</f>
        <v>0</v>
      </c>
    </row>
    <row r="3633" spans="1:21" ht="20" customHeight="1" x14ac:dyDescent="0.35">
      <c r="A3633" s="13">
        <f>F3633/E3633</f>
        <v>0.18</v>
      </c>
      <c r="B3633">
        <v>3980</v>
      </c>
      <c r="C3633" s="3" t="s">
        <v>3977</v>
      </c>
      <c r="D3633" s="3" t="s">
        <v>8087</v>
      </c>
      <c r="E3633" s="5">
        <v>2500</v>
      </c>
      <c r="F3633" s="5">
        <v>450</v>
      </c>
      <c r="G3633" t="s">
        <v>8221</v>
      </c>
      <c r="H3633" t="s">
        <v>8224</v>
      </c>
      <c r="I3633" t="s">
        <v>8246</v>
      </c>
      <c r="J3633">
        <v>1404570147</v>
      </c>
      <c r="K3633">
        <v>1401978147</v>
      </c>
      <c r="L3633" t="b">
        <v>0</v>
      </c>
      <c r="M3633">
        <v>7</v>
      </c>
      <c r="N3633" t="b">
        <v>0</v>
      </c>
      <c r="O3633" t="s">
        <v>8271</v>
      </c>
      <c r="P3633" s="9">
        <f>IFERROR(F3633/M3633,"NULL")</f>
        <v>64.285714285714292</v>
      </c>
      <c r="Q3633" t="str">
        <f>LEFT(O3633,SEARCH("/",O3633,1)-1)</f>
        <v>theater</v>
      </c>
      <c r="R3633" t="str">
        <f>RIGHT(O3633,LEN(O3633)-SEARCH("/",O3633,1))</f>
        <v>plays</v>
      </c>
      <c r="S3633" s="17">
        <f>(((K3633/60)/60)/24)+DATE(1970,1,1)</f>
        <v>41795.598923611113</v>
      </c>
      <c r="T3633" s="15">
        <f>(((J3633/60)/60)/24)+DATE(1970,1,1)</f>
        <v>41825.598923611113</v>
      </c>
      <c r="U3633" t="b">
        <f>AND(L3633,N3633)</f>
        <v>0</v>
      </c>
    </row>
    <row r="3634" spans="1:21" ht="20" customHeight="1" x14ac:dyDescent="0.35">
      <c r="A3634" s="13">
        <f>F3634/E3634</f>
        <v>4.0833333333333333E-2</v>
      </c>
      <c r="B3634">
        <v>3981</v>
      </c>
      <c r="C3634" s="3" t="s">
        <v>3358</v>
      </c>
      <c r="D3634" s="3" t="s">
        <v>7469</v>
      </c>
      <c r="E3634" s="5">
        <v>30000</v>
      </c>
      <c r="F3634" s="5">
        <v>1225</v>
      </c>
      <c r="G3634" t="s">
        <v>8221</v>
      </c>
      <c r="H3634" t="s">
        <v>8224</v>
      </c>
      <c r="I3634" t="s">
        <v>8246</v>
      </c>
      <c r="J3634">
        <v>1468729149</v>
      </c>
      <c r="K3634">
        <v>1463545149</v>
      </c>
      <c r="L3634" t="b">
        <v>0</v>
      </c>
      <c r="M3634">
        <v>7</v>
      </c>
      <c r="N3634" t="b">
        <v>0</v>
      </c>
      <c r="O3634" t="s">
        <v>8271</v>
      </c>
      <c r="P3634" s="9">
        <f>IFERROR(F3634/M3634,"NULL")</f>
        <v>175</v>
      </c>
      <c r="Q3634" t="str">
        <f>LEFT(O3634,SEARCH("/",O3634,1)-1)</f>
        <v>theater</v>
      </c>
      <c r="R3634" t="str">
        <f>RIGHT(O3634,LEN(O3634)-SEARCH("/",O3634,1))</f>
        <v>plays</v>
      </c>
      <c r="S3634" s="17">
        <f>(((K3634/60)/60)/24)+DATE(1970,1,1)</f>
        <v>42508.179965277777</v>
      </c>
      <c r="T3634" s="15">
        <f>(((J3634/60)/60)/24)+DATE(1970,1,1)</f>
        <v>42568.179965277777</v>
      </c>
      <c r="U3634" t="b">
        <f>AND(L3634,N3634)</f>
        <v>0</v>
      </c>
    </row>
    <row r="3635" spans="1:21" ht="20" customHeight="1" x14ac:dyDescent="0.35">
      <c r="A3635" s="13">
        <f>F3635/E3635</f>
        <v>0.2</v>
      </c>
      <c r="B3635">
        <v>3982</v>
      </c>
      <c r="C3635" s="3" t="s">
        <v>3978</v>
      </c>
      <c r="D3635" s="3" t="s">
        <v>8088</v>
      </c>
      <c r="E3635" s="5">
        <v>850</v>
      </c>
      <c r="F3635" s="5">
        <v>170</v>
      </c>
      <c r="G3635" t="s">
        <v>8221</v>
      </c>
      <c r="H3635" t="s">
        <v>8225</v>
      </c>
      <c r="I3635" t="s">
        <v>8247</v>
      </c>
      <c r="J3635">
        <v>1436297180</v>
      </c>
      <c r="K3635">
        <v>1431113180</v>
      </c>
      <c r="L3635" t="b">
        <v>0</v>
      </c>
      <c r="M3635">
        <v>5</v>
      </c>
      <c r="N3635" t="b">
        <v>0</v>
      </c>
      <c r="O3635" t="s">
        <v>8271</v>
      </c>
      <c r="P3635" s="9">
        <f>IFERROR(F3635/M3635,"NULL")</f>
        <v>34</v>
      </c>
      <c r="Q3635" t="str">
        <f>LEFT(O3635,SEARCH("/",O3635,1)-1)</f>
        <v>theater</v>
      </c>
      <c r="R3635" t="str">
        <f>RIGHT(O3635,LEN(O3635)-SEARCH("/",O3635,1))</f>
        <v>plays</v>
      </c>
      <c r="S3635" s="17">
        <f>(((K3635/60)/60)/24)+DATE(1970,1,1)</f>
        <v>42132.809953703705</v>
      </c>
      <c r="T3635" s="15">
        <f>(((J3635/60)/60)/24)+DATE(1970,1,1)</f>
        <v>42192.809953703705</v>
      </c>
      <c r="U3635" t="b">
        <f>AND(L3635,N3635)</f>
        <v>0</v>
      </c>
    </row>
    <row r="3636" spans="1:21" ht="20" customHeight="1" x14ac:dyDescent="0.35">
      <c r="A3636" s="13">
        <f>F3636/E3636</f>
        <v>0.34802513464991025</v>
      </c>
      <c r="B3636">
        <v>3983</v>
      </c>
      <c r="C3636" s="3" t="s">
        <v>3979</v>
      </c>
      <c r="D3636" s="3" t="s">
        <v>8089</v>
      </c>
      <c r="E3636" s="5">
        <v>11140</v>
      </c>
      <c r="F3636" s="5">
        <v>3877</v>
      </c>
      <c r="G3636" t="s">
        <v>8221</v>
      </c>
      <c r="H3636" t="s">
        <v>8224</v>
      </c>
      <c r="I3636" t="s">
        <v>8246</v>
      </c>
      <c r="J3636">
        <v>1400569140</v>
      </c>
      <c r="K3636">
        <v>1397854356</v>
      </c>
      <c r="L3636" t="b">
        <v>0</v>
      </c>
      <c r="M3636">
        <v>46</v>
      </c>
      <c r="N3636" t="b">
        <v>0</v>
      </c>
      <c r="O3636" t="s">
        <v>8271</v>
      </c>
      <c r="P3636" s="9">
        <f>IFERROR(F3636/M3636,"NULL")</f>
        <v>84.282608695652172</v>
      </c>
      <c r="Q3636" t="str">
        <f>LEFT(O3636,SEARCH("/",O3636,1)-1)</f>
        <v>theater</v>
      </c>
      <c r="R3636" t="str">
        <f>RIGHT(O3636,LEN(O3636)-SEARCH("/",O3636,1))</f>
        <v>plays</v>
      </c>
      <c r="S3636" s="17">
        <f>(((K3636/60)/60)/24)+DATE(1970,1,1)</f>
        <v>41747.86986111111</v>
      </c>
      <c r="T3636" s="15">
        <f>(((J3636/60)/60)/24)+DATE(1970,1,1)</f>
        <v>41779.290972222225</v>
      </c>
      <c r="U3636" t="b">
        <f>AND(L3636,N3636)</f>
        <v>0</v>
      </c>
    </row>
    <row r="3637" spans="1:21" ht="20" customHeight="1" x14ac:dyDescent="0.35">
      <c r="A3637" s="13">
        <f>F3637/E3637</f>
        <v>6.3333333333333339E-2</v>
      </c>
      <c r="B3637">
        <v>3984</v>
      </c>
      <c r="C3637" s="3" t="s">
        <v>3980</v>
      </c>
      <c r="D3637" s="3" t="s">
        <v>8090</v>
      </c>
      <c r="E3637" s="5">
        <v>1500</v>
      </c>
      <c r="F3637" s="5">
        <v>95</v>
      </c>
      <c r="G3637" t="s">
        <v>8221</v>
      </c>
      <c r="H3637" t="s">
        <v>8225</v>
      </c>
      <c r="I3637" t="s">
        <v>8247</v>
      </c>
      <c r="J3637">
        <v>1415404800</v>
      </c>
      <c r="K3637">
        <v>1412809644</v>
      </c>
      <c r="L3637" t="b">
        <v>0</v>
      </c>
      <c r="M3637">
        <v>10</v>
      </c>
      <c r="N3637" t="b">
        <v>0</v>
      </c>
      <c r="O3637" t="s">
        <v>8271</v>
      </c>
      <c r="P3637" s="9">
        <f>IFERROR(F3637/M3637,"NULL")</f>
        <v>9.5</v>
      </c>
      <c r="Q3637" t="str">
        <f>LEFT(O3637,SEARCH("/",O3637,1)-1)</f>
        <v>theater</v>
      </c>
      <c r="R3637" t="str">
        <f>RIGHT(O3637,LEN(O3637)-SEARCH("/",O3637,1))</f>
        <v>plays</v>
      </c>
      <c r="S3637" s="17">
        <f>(((K3637/60)/60)/24)+DATE(1970,1,1)</f>
        <v>41920.963472222218</v>
      </c>
      <c r="T3637" s="15">
        <f>(((J3637/60)/60)/24)+DATE(1970,1,1)</f>
        <v>41951</v>
      </c>
      <c r="U3637" t="b">
        <f>AND(L3637,N3637)</f>
        <v>0</v>
      </c>
    </row>
    <row r="3638" spans="1:21" ht="20" customHeight="1" x14ac:dyDescent="0.35">
      <c r="A3638" s="13">
        <f>F3638/E3638</f>
        <v>0.32050000000000001</v>
      </c>
      <c r="B3638">
        <v>3985</v>
      </c>
      <c r="C3638" s="3" t="s">
        <v>3981</v>
      </c>
      <c r="D3638" s="3" t="s">
        <v>8091</v>
      </c>
      <c r="E3638" s="5">
        <v>2000</v>
      </c>
      <c r="F3638" s="5">
        <v>641</v>
      </c>
      <c r="G3638" t="s">
        <v>8221</v>
      </c>
      <c r="H3638" t="s">
        <v>8224</v>
      </c>
      <c r="I3638" t="s">
        <v>8246</v>
      </c>
      <c r="J3638">
        <v>1456002300</v>
      </c>
      <c r="K3638">
        <v>1454173120</v>
      </c>
      <c r="L3638" t="b">
        <v>0</v>
      </c>
      <c r="M3638">
        <v>19</v>
      </c>
      <c r="N3638" t="b">
        <v>0</v>
      </c>
      <c r="O3638" t="s">
        <v>8271</v>
      </c>
      <c r="P3638" s="9">
        <f>IFERROR(F3638/M3638,"NULL")</f>
        <v>33.736842105263158</v>
      </c>
      <c r="Q3638" t="str">
        <f>LEFT(O3638,SEARCH("/",O3638,1)-1)</f>
        <v>theater</v>
      </c>
      <c r="R3638" t="str">
        <f>RIGHT(O3638,LEN(O3638)-SEARCH("/",O3638,1))</f>
        <v>plays</v>
      </c>
      <c r="S3638" s="17">
        <f>(((K3638/60)/60)/24)+DATE(1970,1,1)</f>
        <v>42399.707407407404</v>
      </c>
      <c r="T3638" s="15">
        <f>(((J3638/60)/60)/24)+DATE(1970,1,1)</f>
        <v>42420.878472222219</v>
      </c>
      <c r="U3638" t="b">
        <f>AND(L3638,N3638)</f>
        <v>0</v>
      </c>
    </row>
    <row r="3639" spans="1:21" ht="20" customHeight="1" x14ac:dyDescent="0.35">
      <c r="A3639" s="13">
        <f>F3639/E3639</f>
        <v>9.7600000000000006E-2</v>
      </c>
      <c r="B3639">
        <v>3986</v>
      </c>
      <c r="C3639" s="3" t="s">
        <v>3982</v>
      </c>
      <c r="D3639" s="3" t="s">
        <v>8092</v>
      </c>
      <c r="E3639" s="5">
        <v>5000</v>
      </c>
      <c r="F3639" s="5">
        <v>488</v>
      </c>
      <c r="G3639" t="s">
        <v>8221</v>
      </c>
      <c r="H3639" t="s">
        <v>8225</v>
      </c>
      <c r="I3639" t="s">
        <v>8247</v>
      </c>
      <c r="J3639">
        <v>1462539840</v>
      </c>
      <c r="K3639">
        <v>1460034594</v>
      </c>
      <c r="L3639" t="b">
        <v>0</v>
      </c>
      <c r="M3639">
        <v>13</v>
      </c>
      <c r="N3639" t="b">
        <v>0</v>
      </c>
      <c r="O3639" t="s">
        <v>8271</v>
      </c>
      <c r="P3639" s="9">
        <f>IFERROR(F3639/M3639,"NULL")</f>
        <v>37.53846153846154</v>
      </c>
      <c r="Q3639" t="str">
        <f>LEFT(O3639,SEARCH("/",O3639,1)-1)</f>
        <v>theater</v>
      </c>
      <c r="R3639" t="str">
        <f>RIGHT(O3639,LEN(O3639)-SEARCH("/",O3639,1))</f>
        <v>plays</v>
      </c>
      <c r="S3639" s="17">
        <f>(((K3639/60)/60)/24)+DATE(1970,1,1)</f>
        <v>42467.548541666663</v>
      </c>
      <c r="T3639" s="15">
        <f>(((J3639/60)/60)/24)+DATE(1970,1,1)</f>
        <v>42496.544444444444</v>
      </c>
      <c r="U3639" t="b">
        <f>AND(L3639,N3639)</f>
        <v>0</v>
      </c>
    </row>
    <row r="3640" spans="1:21" ht="20" customHeight="1" x14ac:dyDescent="0.35">
      <c r="A3640" s="13">
        <f>F3640/E3640</f>
        <v>0.3775</v>
      </c>
      <c r="B3640">
        <v>3987</v>
      </c>
      <c r="C3640" s="3" t="s">
        <v>3983</v>
      </c>
      <c r="D3640" s="3" t="s">
        <v>8093</v>
      </c>
      <c r="E3640" s="5">
        <v>400</v>
      </c>
      <c r="F3640" s="5">
        <v>151</v>
      </c>
      <c r="G3640" t="s">
        <v>8221</v>
      </c>
      <c r="H3640" t="s">
        <v>8225</v>
      </c>
      <c r="I3640" t="s">
        <v>8247</v>
      </c>
      <c r="J3640">
        <v>1400278290</v>
      </c>
      <c r="K3640">
        <v>1399414290</v>
      </c>
      <c r="L3640" t="b">
        <v>0</v>
      </c>
      <c r="M3640">
        <v>13</v>
      </c>
      <c r="N3640" t="b">
        <v>0</v>
      </c>
      <c r="O3640" t="s">
        <v>8271</v>
      </c>
      <c r="P3640" s="9">
        <f>IFERROR(F3640/M3640,"NULL")</f>
        <v>11.615384615384615</v>
      </c>
      <c r="Q3640" t="str">
        <f>LEFT(O3640,SEARCH("/",O3640,1)-1)</f>
        <v>theater</v>
      </c>
      <c r="R3640" t="str">
        <f>RIGHT(O3640,LEN(O3640)-SEARCH("/",O3640,1))</f>
        <v>plays</v>
      </c>
      <c r="S3640" s="17">
        <f>(((K3640/60)/60)/24)+DATE(1970,1,1)</f>
        <v>41765.92465277778</v>
      </c>
      <c r="T3640" s="15">
        <f>(((J3640/60)/60)/24)+DATE(1970,1,1)</f>
        <v>41775.92465277778</v>
      </c>
      <c r="U3640" t="b">
        <f>AND(L3640,N3640)</f>
        <v>0</v>
      </c>
    </row>
    <row r="3641" spans="1:21" ht="20" customHeight="1" x14ac:dyDescent="0.35">
      <c r="A3641" s="13">
        <f>F3641/E3641</f>
        <v>2.1333333333333333E-2</v>
      </c>
      <c r="B3641">
        <v>3988</v>
      </c>
      <c r="C3641" s="3" t="s">
        <v>3984</v>
      </c>
      <c r="D3641" s="3" t="s">
        <v>8094</v>
      </c>
      <c r="E3641" s="5">
        <v>1500</v>
      </c>
      <c r="F3641" s="5">
        <v>32</v>
      </c>
      <c r="G3641" t="s">
        <v>8221</v>
      </c>
      <c r="H3641" t="s">
        <v>8224</v>
      </c>
      <c r="I3641" t="s">
        <v>8246</v>
      </c>
      <c r="J3641">
        <v>1440813413</v>
      </c>
      <c r="K3641">
        <v>1439517413</v>
      </c>
      <c r="L3641" t="b">
        <v>0</v>
      </c>
      <c r="M3641">
        <v>4</v>
      </c>
      <c r="N3641" t="b">
        <v>0</v>
      </c>
      <c r="O3641" t="s">
        <v>8271</v>
      </c>
      <c r="P3641" s="9">
        <f>IFERROR(F3641/M3641,"NULL")</f>
        <v>8</v>
      </c>
      <c r="Q3641" t="str">
        <f>LEFT(O3641,SEARCH("/",O3641,1)-1)</f>
        <v>theater</v>
      </c>
      <c r="R3641" t="str">
        <f>RIGHT(O3641,LEN(O3641)-SEARCH("/",O3641,1))</f>
        <v>plays</v>
      </c>
      <c r="S3641" s="17">
        <f>(((K3641/60)/60)/24)+DATE(1970,1,1)</f>
        <v>42230.08116898148</v>
      </c>
      <c r="T3641" s="15">
        <f>(((J3641/60)/60)/24)+DATE(1970,1,1)</f>
        <v>42245.08116898148</v>
      </c>
      <c r="U3641" t="b">
        <f>AND(L3641,N3641)</f>
        <v>0</v>
      </c>
    </row>
    <row r="3642" spans="1:21" ht="20" customHeight="1" x14ac:dyDescent="0.35">
      <c r="A3642" s="13">
        <f>F3642/E3642</f>
        <v>0</v>
      </c>
      <c r="B3642">
        <v>3989</v>
      </c>
      <c r="C3642" s="3" t="s">
        <v>3985</v>
      </c>
      <c r="D3642" s="3" t="s">
        <v>8095</v>
      </c>
      <c r="E3642" s="5">
        <v>3000</v>
      </c>
      <c r="F3642" s="5">
        <v>0</v>
      </c>
      <c r="G3642" t="s">
        <v>8221</v>
      </c>
      <c r="H3642" t="s">
        <v>8224</v>
      </c>
      <c r="I3642" t="s">
        <v>8246</v>
      </c>
      <c r="J3642">
        <v>1447009181</v>
      </c>
      <c r="K3642">
        <v>1444413581</v>
      </c>
      <c r="L3642" t="b">
        <v>0</v>
      </c>
      <c r="M3642">
        <v>0</v>
      </c>
      <c r="N3642" t="b">
        <v>0</v>
      </c>
      <c r="O3642" t="s">
        <v>8271</v>
      </c>
      <c r="P3642" s="9" t="str">
        <f>IFERROR(F3642/M3642,"NULL")</f>
        <v>NULL</v>
      </c>
      <c r="Q3642" t="str">
        <f>LEFT(O3642,SEARCH("/",O3642,1)-1)</f>
        <v>theater</v>
      </c>
      <c r="R3642" t="str">
        <f>RIGHT(O3642,LEN(O3642)-SEARCH("/",O3642,1))</f>
        <v>plays</v>
      </c>
      <c r="S3642" s="17">
        <f>(((K3642/60)/60)/24)+DATE(1970,1,1)</f>
        <v>42286.749780092592</v>
      </c>
      <c r="T3642" s="15">
        <f>(((J3642/60)/60)/24)+DATE(1970,1,1)</f>
        <v>42316.791446759264</v>
      </c>
      <c r="U3642" t="b">
        <f>AND(L3642,N3642)</f>
        <v>0</v>
      </c>
    </row>
    <row r="3643" spans="1:21" ht="20" customHeight="1" x14ac:dyDescent="0.35">
      <c r="A3643" s="13">
        <f>F3643/E3643</f>
        <v>4.1818181818181817E-2</v>
      </c>
      <c r="B3643">
        <v>3990</v>
      </c>
      <c r="C3643" s="3" t="s">
        <v>3986</v>
      </c>
      <c r="D3643" s="3" t="s">
        <v>8096</v>
      </c>
      <c r="E3643" s="5">
        <v>1650</v>
      </c>
      <c r="F3643" s="5">
        <v>69</v>
      </c>
      <c r="G3643" t="s">
        <v>8221</v>
      </c>
      <c r="H3643" t="s">
        <v>8225</v>
      </c>
      <c r="I3643" t="s">
        <v>8247</v>
      </c>
      <c r="J3643">
        <v>1456934893</v>
      </c>
      <c r="K3643">
        <v>1454342893</v>
      </c>
      <c r="L3643" t="b">
        <v>0</v>
      </c>
      <c r="M3643">
        <v>3</v>
      </c>
      <c r="N3643" t="b">
        <v>0</v>
      </c>
      <c r="O3643" t="s">
        <v>8271</v>
      </c>
      <c r="P3643" s="9">
        <f>IFERROR(F3643/M3643,"NULL")</f>
        <v>23</v>
      </c>
      <c r="Q3643" t="str">
        <f>LEFT(O3643,SEARCH("/",O3643,1)-1)</f>
        <v>theater</v>
      </c>
      <c r="R3643" t="str">
        <f>RIGHT(O3643,LEN(O3643)-SEARCH("/",O3643,1))</f>
        <v>plays</v>
      </c>
      <c r="S3643" s="17">
        <f>(((K3643/60)/60)/24)+DATE(1970,1,1)</f>
        <v>42401.672372685185</v>
      </c>
      <c r="T3643" s="15">
        <f>(((J3643/60)/60)/24)+DATE(1970,1,1)</f>
        <v>42431.672372685185</v>
      </c>
      <c r="U3643" t="b">
        <f>AND(L3643,N3643)</f>
        <v>0</v>
      </c>
    </row>
    <row r="3644" spans="1:21" ht="20" customHeight="1" x14ac:dyDescent="0.35">
      <c r="A3644" s="13">
        <f>F3644/E3644</f>
        <v>0.2</v>
      </c>
      <c r="B3644">
        <v>3991</v>
      </c>
      <c r="C3644" s="3" t="s">
        <v>3987</v>
      </c>
      <c r="D3644" s="3" t="s">
        <v>8097</v>
      </c>
      <c r="E3644" s="5">
        <v>500</v>
      </c>
      <c r="F3644" s="5">
        <v>100</v>
      </c>
      <c r="G3644" t="s">
        <v>8221</v>
      </c>
      <c r="H3644" t="s">
        <v>8224</v>
      </c>
      <c r="I3644" t="s">
        <v>8246</v>
      </c>
      <c r="J3644">
        <v>1433086082</v>
      </c>
      <c r="K3644">
        <v>1430494082</v>
      </c>
      <c r="L3644" t="b">
        <v>0</v>
      </c>
      <c r="M3644">
        <v>1</v>
      </c>
      <c r="N3644" t="b">
        <v>0</v>
      </c>
      <c r="O3644" t="s">
        <v>8271</v>
      </c>
      <c r="P3644" s="9">
        <f>IFERROR(F3644/M3644,"NULL")</f>
        <v>100</v>
      </c>
      <c r="Q3644" t="str">
        <f>LEFT(O3644,SEARCH("/",O3644,1)-1)</f>
        <v>theater</v>
      </c>
      <c r="R3644" t="str">
        <f>RIGHT(O3644,LEN(O3644)-SEARCH("/",O3644,1))</f>
        <v>plays</v>
      </c>
      <c r="S3644" s="17">
        <f>(((K3644/60)/60)/24)+DATE(1970,1,1)</f>
        <v>42125.644467592589</v>
      </c>
      <c r="T3644" s="15">
        <f>(((J3644/60)/60)/24)+DATE(1970,1,1)</f>
        <v>42155.644467592589</v>
      </c>
      <c r="U3644" t="b">
        <f>AND(L3644,N3644)</f>
        <v>0</v>
      </c>
    </row>
    <row r="3645" spans="1:21" ht="20" customHeight="1" x14ac:dyDescent="0.35">
      <c r="A3645" s="13">
        <f>F3645/E3645</f>
        <v>5.4100000000000002E-2</v>
      </c>
      <c r="B3645">
        <v>3992</v>
      </c>
      <c r="C3645" s="3" t="s">
        <v>3988</v>
      </c>
      <c r="D3645" s="3" t="s">
        <v>8098</v>
      </c>
      <c r="E3645" s="5">
        <v>10000</v>
      </c>
      <c r="F3645" s="5">
        <v>541</v>
      </c>
      <c r="G3645" t="s">
        <v>8221</v>
      </c>
      <c r="H3645" t="s">
        <v>8224</v>
      </c>
      <c r="I3645" t="s">
        <v>8246</v>
      </c>
      <c r="J3645">
        <v>1449876859</v>
      </c>
      <c r="K3645">
        <v>1444689259</v>
      </c>
      <c r="L3645" t="b">
        <v>0</v>
      </c>
      <c r="M3645">
        <v>9</v>
      </c>
      <c r="N3645" t="b">
        <v>0</v>
      </c>
      <c r="O3645" t="s">
        <v>8271</v>
      </c>
      <c r="P3645" s="9">
        <f>IFERROR(F3645/M3645,"NULL")</f>
        <v>60.111111111111114</v>
      </c>
      <c r="Q3645" t="str">
        <f>LEFT(O3645,SEARCH("/",O3645,1)-1)</f>
        <v>theater</v>
      </c>
      <c r="R3645" t="str">
        <f>RIGHT(O3645,LEN(O3645)-SEARCH("/",O3645,1))</f>
        <v>plays</v>
      </c>
      <c r="S3645" s="17">
        <f>(((K3645/60)/60)/24)+DATE(1970,1,1)</f>
        <v>42289.94049768518</v>
      </c>
      <c r="T3645" s="15">
        <f>(((J3645/60)/60)/24)+DATE(1970,1,1)</f>
        <v>42349.982164351852</v>
      </c>
      <c r="U3645" t="b">
        <f>AND(L3645,N3645)</f>
        <v>0</v>
      </c>
    </row>
    <row r="3646" spans="1:21" ht="20" customHeight="1" x14ac:dyDescent="0.35">
      <c r="A3646" s="13">
        <f>F3646/E3646</f>
        <v>6.0000000000000002E-5</v>
      </c>
      <c r="B3646">
        <v>3993</v>
      </c>
      <c r="C3646" s="3" t="s">
        <v>3989</v>
      </c>
      <c r="D3646" s="3" t="s">
        <v>8099</v>
      </c>
      <c r="E3646" s="5">
        <v>50000</v>
      </c>
      <c r="F3646" s="5">
        <v>3</v>
      </c>
      <c r="G3646" t="s">
        <v>8221</v>
      </c>
      <c r="H3646" t="s">
        <v>8224</v>
      </c>
      <c r="I3646" t="s">
        <v>8246</v>
      </c>
      <c r="J3646">
        <v>1431549912</v>
      </c>
      <c r="K3646">
        <v>1428957912</v>
      </c>
      <c r="L3646" t="b">
        <v>0</v>
      </c>
      <c r="M3646">
        <v>1</v>
      </c>
      <c r="N3646" t="b">
        <v>0</v>
      </c>
      <c r="O3646" t="s">
        <v>8271</v>
      </c>
      <c r="P3646" s="9">
        <f>IFERROR(F3646/M3646,"NULL")</f>
        <v>3</v>
      </c>
      <c r="Q3646" t="str">
        <f>LEFT(O3646,SEARCH("/",O3646,1)-1)</f>
        <v>theater</v>
      </c>
      <c r="R3646" t="str">
        <f>RIGHT(O3646,LEN(O3646)-SEARCH("/",O3646,1))</f>
        <v>plays</v>
      </c>
      <c r="S3646" s="17">
        <f>(((K3646/60)/60)/24)+DATE(1970,1,1)</f>
        <v>42107.864722222221</v>
      </c>
      <c r="T3646" s="15">
        <f>(((J3646/60)/60)/24)+DATE(1970,1,1)</f>
        <v>42137.864722222221</v>
      </c>
      <c r="U3646" t="b">
        <f>AND(L3646,N3646)</f>
        <v>0</v>
      </c>
    </row>
    <row r="3647" spans="1:21" ht="20" customHeight="1" x14ac:dyDescent="0.35">
      <c r="A3647" s="13">
        <f>F3647/E3647</f>
        <v>2.5000000000000001E-3</v>
      </c>
      <c r="B3647">
        <v>3994</v>
      </c>
      <c r="C3647" s="3" t="s">
        <v>3990</v>
      </c>
      <c r="D3647" s="3" t="s">
        <v>8100</v>
      </c>
      <c r="E3647" s="5">
        <v>2000</v>
      </c>
      <c r="F3647" s="5">
        <v>5</v>
      </c>
      <c r="G3647" t="s">
        <v>8221</v>
      </c>
      <c r="H3647" t="s">
        <v>8224</v>
      </c>
      <c r="I3647" t="s">
        <v>8246</v>
      </c>
      <c r="J3647">
        <v>1405761690</v>
      </c>
      <c r="K3647">
        <v>1403169690</v>
      </c>
      <c r="L3647" t="b">
        <v>0</v>
      </c>
      <c r="M3647">
        <v>1</v>
      </c>
      <c r="N3647" t="b">
        <v>0</v>
      </c>
      <c r="O3647" t="s">
        <v>8271</v>
      </c>
      <c r="P3647" s="9">
        <f>IFERROR(F3647/M3647,"NULL")</f>
        <v>5</v>
      </c>
      <c r="Q3647" t="str">
        <f>LEFT(O3647,SEARCH("/",O3647,1)-1)</f>
        <v>theater</v>
      </c>
      <c r="R3647" t="str">
        <f>RIGHT(O3647,LEN(O3647)-SEARCH("/",O3647,1))</f>
        <v>plays</v>
      </c>
      <c r="S3647" s="17">
        <f>(((K3647/60)/60)/24)+DATE(1970,1,1)</f>
        <v>41809.389930555553</v>
      </c>
      <c r="T3647" s="15">
        <f>(((J3647/60)/60)/24)+DATE(1970,1,1)</f>
        <v>41839.389930555553</v>
      </c>
      <c r="U3647" t="b">
        <f>AND(L3647,N3647)</f>
        <v>0</v>
      </c>
    </row>
    <row r="3648" spans="1:21" ht="20" customHeight="1" x14ac:dyDescent="0.35">
      <c r="A3648" s="13">
        <f>F3648/E3648</f>
        <v>0.35</v>
      </c>
      <c r="B3648">
        <v>3995</v>
      </c>
      <c r="C3648" s="3" t="s">
        <v>3991</v>
      </c>
      <c r="D3648" s="3" t="s">
        <v>8101</v>
      </c>
      <c r="E3648" s="5">
        <v>200</v>
      </c>
      <c r="F3648" s="5">
        <v>70</v>
      </c>
      <c r="G3648" t="s">
        <v>8221</v>
      </c>
      <c r="H3648" t="s">
        <v>8225</v>
      </c>
      <c r="I3648" t="s">
        <v>8247</v>
      </c>
      <c r="J3648">
        <v>1423913220</v>
      </c>
      <c r="K3648">
        <v>1421339077</v>
      </c>
      <c r="L3648" t="b">
        <v>0</v>
      </c>
      <c r="M3648">
        <v>4</v>
      </c>
      <c r="N3648" t="b">
        <v>0</v>
      </c>
      <c r="O3648" t="s">
        <v>8271</v>
      </c>
      <c r="P3648" s="9">
        <f>IFERROR(F3648/M3648,"NULL")</f>
        <v>17.5</v>
      </c>
      <c r="Q3648" t="str">
        <f>LEFT(O3648,SEARCH("/",O3648,1)-1)</f>
        <v>theater</v>
      </c>
      <c r="R3648" t="str">
        <f>RIGHT(O3648,LEN(O3648)-SEARCH("/",O3648,1))</f>
        <v>plays</v>
      </c>
      <c r="S3648" s="17">
        <f>(((K3648/60)/60)/24)+DATE(1970,1,1)</f>
        <v>42019.683761574073</v>
      </c>
      <c r="T3648" s="15">
        <f>(((J3648/60)/60)/24)+DATE(1970,1,1)</f>
        <v>42049.477083333331</v>
      </c>
      <c r="U3648" t="b">
        <f>AND(L3648,N3648)</f>
        <v>0</v>
      </c>
    </row>
    <row r="3649" spans="1:21" ht="20" customHeight="1" x14ac:dyDescent="0.35">
      <c r="A3649" s="13">
        <f>F3649/E3649</f>
        <v>0.16566666666666666</v>
      </c>
      <c r="B3649">
        <v>3996</v>
      </c>
      <c r="C3649" s="3" t="s">
        <v>3992</v>
      </c>
      <c r="D3649" s="3" t="s">
        <v>8102</v>
      </c>
      <c r="E3649" s="5">
        <v>3000</v>
      </c>
      <c r="F3649" s="5">
        <v>497</v>
      </c>
      <c r="G3649" t="s">
        <v>8221</v>
      </c>
      <c r="H3649" t="s">
        <v>8224</v>
      </c>
      <c r="I3649" t="s">
        <v>8246</v>
      </c>
      <c r="J3649">
        <v>1416499440</v>
      </c>
      <c r="K3649">
        <v>1415341464</v>
      </c>
      <c r="L3649" t="b">
        <v>0</v>
      </c>
      <c r="M3649">
        <v>17</v>
      </c>
      <c r="N3649" t="b">
        <v>0</v>
      </c>
      <c r="O3649" t="s">
        <v>8271</v>
      </c>
      <c r="P3649" s="9">
        <f>IFERROR(F3649/M3649,"NULL")</f>
        <v>29.235294117647058</v>
      </c>
      <c r="Q3649" t="str">
        <f>LEFT(O3649,SEARCH("/",O3649,1)-1)</f>
        <v>theater</v>
      </c>
      <c r="R3649" t="str">
        <f>RIGHT(O3649,LEN(O3649)-SEARCH("/",O3649,1))</f>
        <v>plays</v>
      </c>
      <c r="S3649" s="17">
        <f>(((K3649/60)/60)/24)+DATE(1970,1,1)</f>
        <v>41950.26694444444</v>
      </c>
      <c r="T3649" s="15">
        <f>(((J3649/60)/60)/24)+DATE(1970,1,1)</f>
        <v>41963.669444444444</v>
      </c>
      <c r="U3649" t="b">
        <f>AND(L3649,N3649)</f>
        <v>0</v>
      </c>
    </row>
    <row r="3650" spans="1:21" ht="20" customHeight="1" x14ac:dyDescent="0.35">
      <c r="A3650" s="13">
        <f>F3650/E3650</f>
        <v>0</v>
      </c>
      <c r="B3650">
        <v>3997</v>
      </c>
      <c r="C3650" s="3" t="s">
        <v>3993</v>
      </c>
      <c r="D3650" s="3" t="s">
        <v>8103</v>
      </c>
      <c r="E3650" s="5">
        <v>3000</v>
      </c>
      <c r="F3650" s="5">
        <v>0</v>
      </c>
      <c r="G3650" t="s">
        <v>8221</v>
      </c>
      <c r="H3650" t="s">
        <v>8225</v>
      </c>
      <c r="I3650" t="s">
        <v>8247</v>
      </c>
      <c r="J3650">
        <v>1428222221</v>
      </c>
      <c r="K3650">
        <v>1425633821</v>
      </c>
      <c r="L3650" t="b">
        <v>0</v>
      </c>
      <c r="M3650">
        <v>0</v>
      </c>
      <c r="N3650" t="b">
        <v>0</v>
      </c>
      <c r="O3650" t="s">
        <v>8271</v>
      </c>
      <c r="P3650" s="9" t="str">
        <f>IFERROR(F3650/M3650,"NULL")</f>
        <v>NULL</v>
      </c>
      <c r="Q3650" t="str">
        <f>LEFT(O3650,SEARCH("/",O3650,1)-1)</f>
        <v>theater</v>
      </c>
      <c r="R3650" t="str">
        <f>RIGHT(O3650,LEN(O3650)-SEARCH("/",O3650,1))</f>
        <v>plays</v>
      </c>
      <c r="S3650" s="17">
        <f>(((K3650/60)/60)/24)+DATE(1970,1,1)</f>
        <v>42069.391446759255</v>
      </c>
      <c r="T3650" s="15">
        <f>(((J3650/60)/60)/24)+DATE(1970,1,1)</f>
        <v>42099.349780092598</v>
      </c>
      <c r="U3650" t="b">
        <f>AND(L3650,N3650)</f>
        <v>0</v>
      </c>
    </row>
    <row r="3651" spans="1:21" ht="20" customHeight="1" x14ac:dyDescent="0.35">
      <c r="A3651" s="13">
        <f>F3651/E3651</f>
        <v>0.57199999999999995</v>
      </c>
      <c r="B3651">
        <v>3998</v>
      </c>
      <c r="C3651" s="3" t="s">
        <v>3994</v>
      </c>
      <c r="D3651" s="3" t="s">
        <v>8104</v>
      </c>
      <c r="E3651" s="5">
        <v>1250</v>
      </c>
      <c r="F3651" s="5">
        <v>715</v>
      </c>
      <c r="G3651" t="s">
        <v>8221</v>
      </c>
      <c r="H3651" t="s">
        <v>8224</v>
      </c>
      <c r="I3651" t="s">
        <v>8246</v>
      </c>
      <c r="J3651">
        <v>1427580426</v>
      </c>
      <c r="K3651">
        <v>1424992026</v>
      </c>
      <c r="L3651" t="b">
        <v>0</v>
      </c>
      <c r="M3651">
        <v>12</v>
      </c>
      <c r="N3651" t="b">
        <v>0</v>
      </c>
      <c r="O3651" t="s">
        <v>8271</v>
      </c>
      <c r="P3651" s="9">
        <f>IFERROR(F3651/M3651,"NULL")</f>
        <v>59.583333333333336</v>
      </c>
      <c r="Q3651" t="str">
        <f>LEFT(O3651,SEARCH("/",O3651,1)-1)</f>
        <v>theater</v>
      </c>
      <c r="R3651" t="str">
        <f>RIGHT(O3651,LEN(O3651)-SEARCH("/",O3651,1))</f>
        <v>plays</v>
      </c>
      <c r="S3651" s="17">
        <f>(((K3651/60)/60)/24)+DATE(1970,1,1)</f>
        <v>42061.963263888887</v>
      </c>
      <c r="T3651" s="15">
        <f>(((J3651/60)/60)/24)+DATE(1970,1,1)</f>
        <v>42091.921597222223</v>
      </c>
      <c r="U3651" t="b">
        <f>AND(L3651,N3651)</f>
        <v>0</v>
      </c>
    </row>
    <row r="3652" spans="1:21" ht="20" customHeight="1" x14ac:dyDescent="0.35">
      <c r="A3652" s="13">
        <f>F3652/E3652</f>
        <v>0.16514285714285715</v>
      </c>
      <c r="B3652">
        <v>3999</v>
      </c>
      <c r="C3652" s="3" t="s">
        <v>3995</v>
      </c>
      <c r="D3652" s="3" t="s">
        <v>8105</v>
      </c>
      <c r="E3652" s="5">
        <v>7000</v>
      </c>
      <c r="F3652" s="5">
        <v>1156</v>
      </c>
      <c r="G3652" t="s">
        <v>8221</v>
      </c>
      <c r="H3652" t="s">
        <v>8224</v>
      </c>
      <c r="I3652" t="s">
        <v>8246</v>
      </c>
      <c r="J3652">
        <v>1409514709</v>
      </c>
      <c r="K3652">
        <v>1406058798</v>
      </c>
      <c r="L3652" t="b">
        <v>0</v>
      </c>
      <c r="M3652">
        <v>14</v>
      </c>
      <c r="N3652" t="b">
        <v>0</v>
      </c>
      <c r="O3652" t="s">
        <v>8271</v>
      </c>
      <c r="P3652" s="9">
        <f>IFERROR(F3652/M3652,"NULL")</f>
        <v>82.571428571428569</v>
      </c>
      <c r="Q3652" t="str">
        <f>LEFT(O3652,SEARCH("/",O3652,1)-1)</f>
        <v>theater</v>
      </c>
      <c r="R3652" t="str">
        <f>RIGHT(O3652,LEN(O3652)-SEARCH("/",O3652,1))</f>
        <v>plays</v>
      </c>
      <c r="S3652" s="17">
        <f>(((K3652/60)/60)/24)+DATE(1970,1,1)</f>
        <v>41842.828680555554</v>
      </c>
      <c r="T3652" s="15">
        <f>(((J3652/60)/60)/24)+DATE(1970,1,1)</f>
        <v>41882.827650462961</v>
      </c>
      <c r="U3652" t="b">
        <f>AND(L3652,N3652)</f>
        <v>0</v>
      </c>
    </row>
    <row r="3653" spans="1:21" ht="20" customHeight="1" x14ac:dyDescent="0.35">
      <c r="A3653" s="13">
        <f>F3653/E3653</f>
        <v>1.25E-3</v>
      </c>
      <c r="B3653">
        <v>4000</v>
      </c>
      <c r="C3653" s="3" t="s">
        <v>3996</v>
      </c>
      <c r="D3653" s="3" t="s">
        <v>8106</v>
      </c>
      <c r="E3653" s="5">
        <v>8000</v>
      </c>
      <c r="F3653" s="5">
        <v>10</v>
      </c>
      <c r="G3653" t="s">
        <v>8221</v>
      </c>
      <c r="H3653" t="s">
        <v>8224</v>
      </c>
      <c r="I3653" t="s">
        <v>8246</v>
      </c>
      <c r="J3653">
        <v>1462631358</v>
      </c>
      <c r="K3653">
        <v>1457450958</v>
      </c>
      <c r="L3653" t="b">
        <v>0</v>
      </c>
      <c r="M3653">
        <v>1</v>
      </c>
      <c r="N3653" t="b">
        <v>0</v>
      </c>
      <c r="O3653" t="s">
        <v>8271</v>
      </c>
      <c r="P3653" s="9">
        <f>IFERROR(F3653/M3653,"NULL")</f>
        <v>10</v>
      </c>
      <c r="Q3653" t="str">
        <f>LEFT(O3653,SEARCH("/",O3653,1)-1)</f>
        <v>theater</v>
      </c>
      <c r="R3653" t="str">
        <f>RIGHT(O3653,LEN(O3653)-SEARCH("/",O3653,1))</f>
        <v>plays</v>
      </c>
      <c r="S3653" s="17">
        <f>(((K3653/60)/60)/24)+DATE(1970,1,1)</f>
        <v>42437.64534722222</v>
      </c>
      <c r="T3653" s="15">
        <f>(((J3653/60)/60)/24)+DATE(1970,1,1)</f>
        <v>42497.603680555556</v>
      </c>
      <c r="U3653" t="b">
        <f>AND(L3653,N3653)</f>
        <v>0</v>
      </c>
    </row>
    <row r="3654" spans="1:21" ht="20" customHeight="1" x14ac:dyDescent="0.35">
      <c r="A3654" s="13">
        <f>F3654/E3654</f>
        <v>0.3775</v>
      </c>
      <c r="B3654">
        <v>4001</v>
      </c>
      <c r="C3654" s="3" t="s">
        <v>3997</v>
      </c>
      <c r="D3654" s="3" t="s">
        <v>8107</v>
      </c>
      <c r="E3654" s="5">
        <v>1200</v>
      </c>
      <c r="F3654" s="5">
        <v>453</v>
      </c>
      <c r="G3654" t="s">
        <v>8221</v>
      </c>
      <c r="H3654" t="s">
        <v>8225</v>
      </c>
      <c r="I3654" t="s">
        <v>8247</v>
      </c>
      <c r="J3654">
        <v>1488394800</v>
      </c>
      <c r="K3654">
        <v>1486681708</v>
      </c>
      <c r="L3654" t="b">
        <v>0</v>
      </c>
      <c r="M3654">
        <v>14</v>
      </c>
      <c r="N3654" t="b">
        <v>0</v>
      </c>
      <c r="O3654" t="s">
        <v>8271</v>
      </c>
      <c r="P3654" s="9">
        <f>IFERROR(F3654/M3654,"NULL")</f>
        <v>32.357142857142854</v>
      </c>
      <c r="Q3654" t="str">
        <f>LEFT(O3654,SEARCH("/",O3654,1)-1)</f>
        <v>theater</v>
      </c>
      <c r="R3654" t="str">
        <f>RIGHT(O3654,LEN(O3654)-SEARCH("/",O3654,1))</f>
        <v>plays</v>
      </c>
      <c r="S3654" s="17">
        <f>(((K3654/60)/60)/24)+DATE(1970,1,1)</f>
        <v>42775.964212962965</v>
      </c>
      <c r="T3654" s="15">
        <f>(((J3654/60)/60)/24)+DATE(1970,1,1)</f>
        <v>42795.791666666672</v>
      </c>
      <c r="U3654" t="b">
        <f>AND(L3654,N3654)</f>
        <v>0</v>
      </c>
    </row>
    <row r="3655" spans="1:21" ht="20" customHeight="1" x14ac:dyDescent="0.35">
      <c r="A3655" s="13">
        <f>F3655/E3655</f>
        <v>1.84E-2</v>
      </c>
      <c r="B3655">
        <v>4002</v>
      </c>
      <c r="C3655" s="3" t="s">
        <v>3998</v>
      </c>
      <c r="D3655" s="3" t="s">
        <v>8108</v>
      </c>
      <c r="E3655" s="5">
        <v>1250</v>
      </c>
      <c r="F3655" s="5">
        <v>23</v>
      </c>
      <c r="G3655" t="s">
        <v>8221</v>
      </c>
      <c r="H3655" t="s">
        <v>8224</v>
      </c>
      <c r="I3655" t="s">
        <v>8246</v>
      </c>
      <c r="J3655">
        <v>1411779761</v>
      </c>
      <c r="K3655">
        <v>1409187761</v>
      </c>
      <c r="L3655" t="b">
        <v>0</v>
      </c>
      <c r="M3655">
        <v>4</v>
      </c>
      <c r="N3655" t="b">
        <v>0</v>
      </c>
      <c r="O3655" t="s">
        <v>8271</v>
      </c>
      <c r="P3655" s="9">
        <f>IFERROR(F3655/M3655,"NULL")</f>
        <v>5.75</v>
      </c>
      <c r="Q3655" t="str">
        <f>LEFT(O3655,SEARCH("/",O3655,1)-1)</f>
        <v>theater</v>
      </c>
      <c r="R3655" t="str">
        <f>RIGHT(O3655,LEN(O3655)-SEARCH("/",O3655,1))</f>
        <v>plays</v>
      </c>
      <c r="S3655" s="17">
        <f>(((K3655/60)/60)/24)+DATE(1970,1,1)</f>
        <v>41879.043530092589</v>
      </c>
      <c r="T3655" s="15">
        <f>(((J3655/60)/60)/24)+DATE(1970,1,1)</f>
        <v>41909.043530092589</v>
      </c>
      <c r="U3655" t="b">
        <f>AND(L3655,N3655)</f>
        <v>0</v>
      </c>
    </row>
    <row r="3656" spans="1:21" ht="20" customHeight="1" x14ac:dyDescent="0.35">
      <c r="A3656" s="13">
        <f>F3656/E3656</f>
        <v>0.10050000000000001</v>
      </c>
      <c r="B3656">
        <v>4003</v>
      </c>
      <c r="C3656" s="3" t="s">
        <v>3999</v>
      </c>
      <c r="D3656" s="3" t="s">
        <v>8071</v>
      </c>
      <c r="E3656" s="5">
        <v>2000</v>
      </c>
      <c r="F3656" s="5">
        <v>201</v>
      </c>
      <c r="G3656" t="s">
        <v>8221</v>
      </c>
      <c r="H3656" t="s">
        <v>8224</v>
      </c>
      <c r="I3656" t="s">
        <v>8246</v>
      </c>
      <c r="J3656">
        <v>1424009147</v>
      </c>
      <c r="K3656">
        <v>1421417147</v>
      </c>
      <c r="L3656" t="b">
        <v>0</v>
      </c>
      <c r="M3656">
        <v>2</v>
      </c>
      <c r="N3656" t="b">
        <v>0</v>
      </c>
      <c r="O3656" t="s">
        <v>8271</v>
      </c>
      <c r="P3656" s="9">
        <f>IFERROR(F3656/M3656,"NULL")</f>
        <v>100.5</v>
      </c>
      <c r="Q3656" t="str">
        <f>LEFT(O3656,SEARCH("/",O3656,1)-1)</f>
        <v>theater</v>
      </c>
      <c r="R3656" t="str">
        <f>RIGHT(O3656,LEN(O3656)-SEARCH("/",O3656,1))</f>
        <v>plays</v>
      </c>
      <c r="S3656" s="17">
        <f>(((K3656/60)/60)/24)+DATE(1970,1,1)</f>
        <v>42020.587349537032</v>
      </c>
      <c r="T3656" s="15">
        <f>(((J3656/60)/60)/24)+DATE(1970,1,1)</f>
        <v>42050.587349537032</v>
      </c>
      <c r="U3656" t="b">
        <f>AND(L3656,N3656)</f>
        <v>0</v>
      </c>
    </row>
    <row r="3657" spans="1:21" ht="20" customHeight="1" x14ac:dyDescent="0.35">
      <c r="A3657" s="13">
        <f>F3657/E3657</f>
        <v>2E-3</v>
      </c>
      <c r="B3657">
        <v>4004</v>
      </c>
      <c r="C3657" s="3" t="s">
        <v>4000</v>
      </c>
      <c r="D3657" s="3" t="s">
        <v>8109</v>
      </c>
      <c r="E3657" s="5">
        <v>500</v>
      </c>
      <c r="F3657" s="5">
        <v>1</v>
      </c>
      <c r="G3657" t="s">
        <v>8221</v>
      </c>
      <c r="H3657" t="s">
        <v>8224</v>
      </c>
      <c r="I3657" t="s">
        <v>8246</v>
      </c>
      <c r="J3657">
        <v>1412740457</v>
      </c>
      <c r="K3657">
        <v>1410148457</v>
      </c>
      <c r="L3657" t="b">
        <v>0</v>
      </c>
      <c r="M3657">
        <v>1</v>
      </c>
      <c r="N3657" t="b">
        <v>0</v>
      </c>
      <c r="O3657" t="s">
        <v>8271</v>
      </c>
      <c r="P3657" s="9">
        <f>IFERROR(F3657/M3657,"NULL")</f>
        <v>1</v>
      </c>
      <c r="Q3657" t="str">
        <f>LEFT(O3657,SEARCH("/",O3657,1)-1)</f>
        <v>theater</v>
      </c>
      <c r="R3657" t="str">
        <f>RIGHT(O3657,LEN(O3657)-SEARCH("/",O3657,1))</f>
        <v>plays</v>
      </c>
      <c r="S3657" s="17">
        <f>(((K3657/60)/60)/24)+DATE(1970,1,1)</f>
        <v>41890.16269675926</v>
      </c>
      <c r="T3657" s="15">
        <f>(((J3657/60)/60)/24)+DATE(1970,1,1)</f>
        <v>41920.16269675926</v>
      </c>
      <c r="U3657" t="b">
        <f>AND(L3657,N3657)</f>
        <v>0</v>
      </c>
    </row>
    <row r="3658" spans="1:21" ht="20" customHeight="1" x14ac:dyDescent="0.35">
      <c r="A3658" s="13">
        <f>F3658/E3658</f>
        <v>1.3333333333333334E-2</v>
      </c>
      <c r="B3658">
        <v>4005</v>
      </c>
      <c r="C3658" s="3" t="s">
        <v>4001</v>
      </c>
      <c r="D3658" s="3" t="s">
        <v>8110</v>
      </c>
      <c r="E3658" s="5">
        <v>3000</v>
      </c>
      <c r="F3658" s="5">
        <v>40</v>
      </c>
      <c r="G3658" t="s">
        <v>8221</v>
      </c>
      <c r="H3658" t="s">
        <v>8224</v>
      </c>
      <c r="I3658" t="s">
        <v>8246</v>
      </c>
      <c r="J3658">
        <v>1413832985</v>
      </c>
      <c r="K3658">
        <v>1408648985</v>
      </c>
      <c r="L3658" t="b">
        <v>0</v>
      </c>
      <c r="M3658">
        <v>2</v>
      </c>
      <c r="N3658" t="b">
        <v>0</v>
      </c>
      <c r="O3658" t="s">
        <v>8271</v>
      </c>
      <c r="P3658" s="9">
        <f>IFERROR(F3658/M3658,"NULL")</f>
        <v>20</v>
      </c>
      <c r="Q3658" t="str">
        <f>LEFT(O3658,SEARCH("/",O3658,1)-1)</f>
        <v>theater</v>
      </c>
      <c r="R3658" t="str">
        <f>RIGHT(O3658,LEN(O3658)-SEARCH("/",O3658,1))</f>
        <v>plays</v>
      </c>
      <c r="S3658" s="17">
        <f>(((K3658/60)/60)/24)+DATE(1970,1,1)</f>
        <v>41872.807696759257</v>
      </c>
      <c r="T3658" s="15">
        <f>(((J3658/60)/60)/24)+DATE(1970,1,1)</f>
        <v>41932.807696759257</v>
      </c>
      <c r="U3658" t="b">
        <f>AND(L3658,N3658)</f>
        <v>0</v>
      </c>
    </row>
    <row r="3659" spans="1:21" ht="20" customHeight="1" x14ac:dyDescent="0.35">
      <c r="A3659" s="13">
        <f>F3659/E3659</f>
        <v>6.666666666666667E-5</v>
      </c>
      <c r="B3659">
        <v>4006</v>
      </c>
      <c r="C3659" s="3" t="s">
        <v>4002</v>
      </c>
      <c r="D3659" s="3" t="s">
        <v>8111</v>
      </c>
      <c r="E3659" s="5">
        <v>30000</v>
      </c>
      <c r="F3659" s="5">
        <v>2</v>
      </c>
      <c r="G3659" t="s">
        <v>8221</v>
      </c>
      <c r="H3659" t="s">
        <v>8224</v>
      </c>
      <c r="I3659" t="s">
        <v>8246</v>
      </c>
      <c r="J3659">
        <v>1455647587</v>
      </c>
      <c r="K3659">
        <v>1453487587</v>
      </c>
      <c r="L3659" t="b">
        <v>0</v>
      </c>
      <c r="M3659">
        <v>1</v>
      </c>
      <c r="N3659" t="b">
        <v>0</v>
      </c>
      <c r="O3659" t="s">
        <v>8271</v>
      </c>
      <c r="P3659" s="9">
        <f>IFERROR(F3659/M3659,"NULL")</f>
        <v>2</v>
      </c>
      <c r="Q3659" t="str">
        <f>LEFT(O3659,SEARCH("/",O3659,1)-1)</f>
        <v>theater</v>
      </c>
      <c r="R3659" t="str">
        <f>RIGHT(O3659,LEN(O3659)-SEARCH("/",O3659,1))</f>
        <v>plays</v>
      </c>
      <c r="S3659" s="17">
        <f>(((K3659/60)/60)/24)+DATE(1970,1,1)</f>
        <v>42391.772997685184</v>
      </c>
      <c r="T3659" s="15">
        <f>(((J3659/60)/60)/24)+DATE(1970,1,1)</f>
        <v>42416.772997685184</v>
      </c>
      <c r="U3659" t="b">
        <f>AND(L3659,N3659)</f>
        <v>0</v>
      </c>
    </row>
    <row r="3660" spans="1:21" ht="20" customHeight="1" x14ac:dyDescent="0.35">
      <c r="A3660" s="13">
        <f>F3660/E3660</f>
        <v>2.5000000000000001E-3</v>
      </c>
      <c r="B3660">
        <v>4007</v>
      </c>
      <c r="C3660" s="3" t="s">
        <v>4003</v>
      </c>
      <c r="D3660" s="3" t="s">
        <v>8112</v>
      </c>
      <c r="E3660" s="5">
        <v>2000</v>
      </c>
      <c r="F3660" s="5">
        <v>5</v>
      </c>
      <c r="G3660" t="s">
        <v>8221</v>
      </c>
      <c r="H3660" t="s">
        <v>8224</v>
      </c>
      <c r="I3660" t="s">
        <v>8246</v>
      </c>
      <c r="J3660">
        <v>1409070480</v>
      </c>
      <c r="K3660">
        <v>1406572381</v>
      </c>
      <c r="L3660" t="b">
        <v>0</v>
      </c>
      <c r="M3660">
        <v>1</v>
      </c>
      <c r="N3660" t="b">
        <v>0</v>
      </c>
      <c r="O3660" t="s">
        <v>8271</v>
      </c>
      <c r="P3660" s="9">
        <f>IFERROR(F3660/M3660,"NULL")</f>
        <v>5</v>
      </c>
      <c r="Q3660" t="str">
        <f>LEFT(O3660,SEARCH("/",O3660,1)-1)</f>
        <v>theater</v>
      </c>
      <c r="R3660" t="str">
        <f>RIGHT(O3660,LEN(O3660)-SEARCH("/",O3660,1))</f>
        <v>plays</v>
      </c>
      <c r="S3660" s="17">
        <f>(((K3660/60)/60)/24)+DATE(1970,1,1)</f>
        <v>41848.772928240738</v>
      </c>
      <c r="T3660" s="15">
        <f>(((J3660/60)/60)/24)+DATE(1970,1,1)</f>
        <v>41877.686111111114</v>
      </c>
      <c r="U3660" t="b">
        <f>AND(L3660,N3660)</f>
        <v>0</v>
      </c>
    </row>
    <row r="3661" spans="1:21" ht="20" customHeight="1" x14ac:dyDescent="0.35">
      <c r="A3661" s="13">
        <f>F3661/E3661</f>
        <v>0.06</v>
      </c>
      <c r="B3661">
        <v>4008</v>
      </c>
      <c r="C3661" s="3" t="s">
        <v>4004</v>
      </c>
      <c r="D3661" s="3" t="s">
        <v>8113</v>
      </c>
      <c r="E3661" s="5">
        <v>1000</v>
      </c>
      <c r="F3661" s="5">
        <v>60</v>
      </c>
      <c r="G3661" t="s">
        <v>8221</v>
      </c>
      <c r="H3661" t="s">
        <v>8225</v>
      </c>
      <c r="I3661" t="s">
        <v>8247</v>
      </c>
      <c r="J3661">
        <v>1437606507</v>
      </c>
      <c r="K3661">
        <v>1435014507</v>
      </c>
      <c r="L3661" t="b">
        <v>0</v>
      </c>
      <c r="M3661">
        <v>4</v>
      </c>
      <c r="N3661" t="b">
        <v>0</v>
      </c>
      <c r="O3661" t="s">
        <v>8271</v>
      </c>
      <c r="P3661" s="9">
        <f>IFERROR(F3661/M3661,"NULL")</f>
        <v>15</v>
      </c>
      <c r="Q3661" t="str">
        <f>LEFT(O3661,SEARCH("/",O3661,1)-1)</f>
        <v>theater</v>
      </c>
      <c r="R3661" t="str">
        <f>RIGHT(O3661,LEN(O3661)-SEARCH("/",O3661,1))</f>
        <v>plays</v>
      </c>
      <c r="S3661" s="17">
        <f>(((K3661/60)/60)/24)+DATE(1970,1,1)</f>
        <v>42177.964201388888</v>
      </c>
      <c r="T3661" s="15">
        <f>(((J3661/60)/60)/24)+DATE(1970,1,1)</f>
        <v>42207.964201388888</v>
      </c>
      <c r="U3661" t="b">
        <f>AND(L3661,N3661)</f>
        <v>0</v>
      </c>
    </row>
    <row r="3662" spans="1:21" ht="20" customHeight="1" x14ac:dyDescent="0.35">
      <c r="A3662" s="13">
        <f>F3662/E3662</f>
        <v>3.8860103626943004E-2</v>
      </c>
      <c r="B3662">
        <v>4009</v>
      </c>
      <c r="C3662" s="3" t="s">
        <v>4005</v>
      </c>
      <c r="D3662" s="3" t="s">
        <v>8114</v>
      </c>
      <c r="E3662" s="5">
        <v>1930</v>
      </c>
      <c r="F3662" s="5">
        <v>75</v>
      </c>
      <c r="G3662" t="s">
        <v>8221</v>
      </c>
      <c r="H3662" t="s">
        <v>8225</v>
      </c>
      <c r="I3662" t="s">
        <v>8247</v>
      </c>
      <c r="J3662">
        <v>1410281360</v>
      </c>
      <c r="K3662">
        <v>1406825360</v>
      </c>
      <c r="L3662" t="b">
        <v>0</v>
      </c>
      <c r="M3662">
        <v>3</v>
      </c>
      <c r="N3662" t="b">
        <v>0</v>
      </c>
      <c r="O3662" t="s">
        <v>8271</v>
      </c>
      <c r="P3662" s="9">
        <f>IFERROR(F3662/M3662,"NULL")</f>
        <v>25</v>
      </c>
      <c r="Q3662" t="str">
        <f>LEFT(O3662,SEARCH("/",O3662,1)-1)</f>
        <v>theater</v>
      </c>
      <c r="R3662" t="str">
        <f>RIGHT(O3662,LEN(O3662)-SEARCH("/",O3662,1))</f>
        <v>plays</v>
      </c>
      <c r="S3662" s="17">
        <f>(((K3662/60)/60)/24)+DATE(1970,1,1)</f>
        <v>41851.700925925928</v>
      </c>
      <c r="T3662" s="15">
        <f>(((J3662/60)/60)/24)+DATE(1970,1,1)</f>
        <v>41891.700925925928</v>
      </c>
      <c r="U3662" t="b">
        <f>AND(L3662,N3662)</f>
        <v>0</v>
      </c>
    </row>
    <row r="3663" spans="1:21" ht="20" customHeight="1" x14ac:dyDescent="0.35">
      <c r="A3663" s="13">
        <f>F3663/E3663</f>
        <v>0.24194444444444443</v>
      </c>
      <c r="B3663">
        <v>4010</v>
      </c>
      <c r="C3663" s="3" t="s">
        <v>4006</v>
      </c>
      <c r="D3663" s="3" t="s">
        <v>8115</v>
      </c>
      <c r="E3663" s="5">
        <v>7200</v>
      </c>
      <c r="F3663" s="5">
        <v>1742</v>
      </c>
      <c r="G3663" t="s">
        <v>8221</v>
      </c>
      <c r="H3663" t="s">
        <v>8224</v>
      </c>
      <c r="I3663" t="s">
        <v>8246</v>
      </c>
      <c r="J3663">
        <v>1414348166</v>
      </c>
      <c r="K3663">
        <v>1412879366</v>
      </c>
      <c r="L3663" t="b">
        <v>0</v>
      </c>
      <c r="M3663">
        <v>38</v>
      </c>
      <c r="N3663" t="b">
        <v>0</v>
      </c>
      <c r="O3663" t="s">
        <v>8271</v>
      </c>
      <c r="P3663" s="9">
        <f>IFERROR(F3663/M3663,"NULL")</f>
        <v>45.842105263157897</v>
      </c>
      <c r="Q3663" t="str">
        <f>LEFT(O3663,SEARCH("/",O3663,1)-1)</f>
        <v>theater</v>
      </c>
      <c r="R3663" t="str">
        <f>RIGHT(O3663,LEN(O3663)-SEARCH("/",O3663,1))</f>
        <v>plays</v>
      </c>
      <c r="S3663" s="17">
        <f>(((K3663/60)/60)/24)+DATE(1970,1,1)</f>
        <v>41921.770439814813</v>
      </c>
      <c r="T3663" s="15">
        <f>(((J3663/60)/60)/24)+DATE(1970,1,1)</f>
        <v>41938.770439814813</v>
      </c>
      <c r="U3663" t="b">
        <f>AND(L3663,N3663)</f>
        <v>0</v>
      </c>
    </row>
    <row r="3664" spans="1:21" ht="20" customHeight="1" x14ac:dyDescent="0.35">
      <c r="A3664" s="13">
        <f>F3664/E3664</f>
        <v>7.5999999999999998E-2</v>
      </c>
      <c r="B3664">
        <v>4011</v>
      </c>
      <c r="C3664" s="3" t="s">
        <v>4007</v>
      </c>
      <c r="D3664" s="3" t="s">
        <v>8116</v>
      </c>
      <c r="E3664" s="5">
        <v>250</v>
      </c>
      <c r="F3664" s="5">
        <v>19</v>
      </c>
      <c r="G3664" t="s">
        <v>8221</v>
      </c>
      <c r="H3664" t="s">
        <v>8225</v>
      </c>
      <c r="I3664" t="s">
        <v>8247</v>
      </c>
      <c r="J3664">
        <v>1422450278</v>
      </c>
      <c r="K3664">
        <v>1419858278</v>
      </c>
      <c r="L3664" t="b">
        <v>0</v>
      </c>
      <c r="M3664">
        <v>4</v>
      </c>
      <c r="N3664" t="b">
        <v>0</v>
      </c>
      <c r="O3664" t="s">
        <v>8271</v>
      </c>
      <c r="P3664" s="9">
        <f>IFERROR(F3664/M3664,"NULL")</f>
        <v>4.75</v>
      </c>
      <c r="Q3664" t="str">
        <f>LEFT(O3664,SEARCH("/",O3664,1)-1)</f>
        <v>theater</v>
      </c>
      <c r="R3664" t="str">
        <f>RIGHT(O3664,LEN(O3664)-SEARCH("/",O3664,1))</f>
        <v>plays</v>
      </c>
      <c r="S3664" s="17">
        <f>(((K3664/60)/60)/24)+DATE(1970,1,1)</f>
        <v>42002.54488425926</v>
      </c>
      <c r="T3664" s="15">
        <f>(((J3664/60)/60)/24)+DATE(1970,1,1)</f>
        <v>42032.54488425926</v>
      </c>
      <c r="U3664" t="b">
        <f>AND(L3664,N3664)</f>
        <v>0</v>
      </c>
    </row>
    <row r="3665" spans="1:21" ht="20" customHeight="1" x14ac:dyDescent="0.35">
      <c r="A3665" s="13">
        <f>F3665/E3665</f>
        <v>0</v>
      </c>
      <c r="B3665">
        <v>4012</v>
      </c>
      <c r="C3665" s="3" t="s">
        <v>4008</v>
      </c>
      <c r="D3665" s="3" t="s">
        <v>8117</v>
      </c>
      <c r="E3665" s="5">
        <v>575</v>
      </c>
      <c r="F3665" s="5">
        <v>0</v>
      </c>
      <c r="G3665" t="s">
        <v>8221</v>
      </c>
      <c r="H3665" t="s">
        <v>8225</v>
      </c>
      <c r="I3665" t="s">
        <v>8247</v>
      </c>
      <c r="J3665">
        <v>1430571849</v>
      </c>
      <c r="K3665">
        <v>1427979849</v>
      </c>
      <c r="L3665" t="b">
        <v>0</v>
      </c>
      <c r="M3665">
        <v>0</v>
      </c>
      <c r="N3665" t="b">
        <v>0</v>
      </c>
      <c r="O3665" t="s">
        <v>8271</v>
      </c>
      <c r="P3665" s="9" t="str">
        <f>IFERROR(F3665/M3665,"NULL")</f>
        <v>NULL</v>
      </c>
      <c r="Q3665" t="str">
        <f>LEFT(O3665,SEARCH("/",O3665,1)-1)</f>
        <v>theater</v>
      </c>
      <c r="R3665" t="str">
        <f>RIGHT(O3665,LEN(O3665)-SEARCH("/",O3665,1))</f>
        <v>plays</v>
      </c>
      <c r="S3665" s="17">
        <f>(((K3665/60)/60)/24)+DATE(1970,1,1)</f>
        <v>42096.544548611113</v>
      </c>
      <c r="T3665" s="15">
        <f>(((J3665/60)/60)/24)+DATE(1970,1,1)</f>
        <v>42126.544548611113</v>
      </c>
      <c r="U3665" t="b">
        <f>AND(L3665,N3665)</f>
        <v>0</v>
      </c>
    </row>
    <row r="3666" spans="1:21" ht="20" customHeight="1" x14ac:dyDescent="0.35">
      <c r="A3666" s="13">
        <f>F3666/E3666</f>
        <v>1.2999999999999999E-2</v>
      </c>
      <c r="B3666">
        <v>4013</v>
      </c>
      <c r="C3666" s="3" t="s">
        <v>4009</v>
      </c>
      <c r="D3666" s="3" t="s">
        <v>8118</v>
      </c>
      <c r="E3666" s="5">
        <v>2000</v>
      </c>
      <c r="F3666" s="5">
        <v>26</v>
      </c>
      <c r="G3666" t="s">
        <v>8221</v>
      </c>
      <c r="H3666" t="s">
        <v>8224</v>
      </c>
      <c r="I3666" t="s">
        <v>8246</v>
      </c>
      <c r="J3666">
        <v>1424070823</v>
      </c>
      <c r="K3666">
        <v>1421478823</v>
      </c>
      <c r="L3666" t="b">
        <v>0</v>
      </c>
      <c r="M3666">
        <v>2</v>
      </c>
      <c r="N3666" t="b">
        <v>0</v>
      </c>
      <c r="O3666" t="s">
        <v>8271</v>
      </c>
      <c r="P3666" s="9">
        <f>IFERROR(F3666/M3666,"NULL")</f>
        <v>13</v>
      </c>
      <c r="Q3666" t="str">
        <f>LEFT(O3666,SEARCH("/",O3666,1)-1)</f>
        <v>theater</v>
      </c>
      <c r="R3666" t="str">
        <f>RIGHT(O3666,LEN(O3666)-SEARCH("/",O3666,1))</f>
        <v>plays</v>
      </c>
      <c r="S3666" s="17">
        <f>(((K3666/60)/60)/24)+DATE(1970,1,1)</f>
        <v>42021.301192129627</v>
      </c>
      <c r="T3666" s="15">
        <f>(((J3666/60)/60)/24)+DATE(1970,1,1)</f>
        <v>42051.301192129627</v>
      </c>
      <c r="U3666" t="b">
        <f>AND(L3666,N3666)</f>
        <v>0</v>
      </c>
    </row>
    <row r="3667" spans="1:21" ht="20" customHeight="1" x14ac:dyDescent="0.35">
      <c r="A3667" s="13">
        <f>F3667/E3667</f>
        <v>0</v>
      </c>
      <c r="B3667">
        <v>4014</v>
      </c>
      <c r="C3667" s="3" t="s">
        <v>4010</v>
      </c>
      <c r="D3667" s="3" t="s">
        <v>8119</v>
      </c>
      <c r="E3667" s="5">
        <v>9000</v>
      </c>
      <c r="F3667" s="5">
        <v>0</v>
      </c>
      <c r="G3667" t="s">
        <v>8221</v>
      </c>
      <c r="H3667" t="s">
        <v>8224</v>
      </c>
      <c r="I3667" t="s">
        <v>8246</v>
      </c>
      <c r="J3667">
        <v>1457157269</v>
      </c>
      <c r="K3667">
        <v>1455861269</v>
      </c>
      <c r="L3667" t="b">
        <v>0</v>
      </c>
      <c r="M3667">
        <v>0</v>
      </c>
      <c r="N3667" t="b">
        <v>0</v>
      </c>
      <c r="O3667" t="s">
        <v>8271</v>
      </c>
      <c r="P3667" s="9" t="str">
        <f>IFERROR(F3667/M3667,"NULL")</f>
        <v>NULL</v>
      </c>
      <c r="Q3667" t="str">
        <f>LEFT(O3667,SEARCH("/",O3667,1)-1)</f>
        <v>theater</v>
      </c>
      <c r="R3667" t="str">
        <f>RIGHT(O3667,LEN(O3667)-SEARCH("/",O3667,1))</f>
        <v>plays</v>
      </c>
      <c r="S3667" s="17">
        <f>(((K3667/60)/60)/24)+DATE(1970,1,1)</f>
        <v>42419.246168981481</v>
      </c>
      <c r="T3667" s="15">
        <f>(((J3667/60)/60)/24)+DATE(1970,1,1)</f>
        <v>42434.246168981481</v>
      </c>
      <c r="U3667" t="b">
        <f>AND(L3667,N3667)</f>
        <v>0</v>
      </c>
    </row>
    <row r="3668" spans="1:21" ht="20" customHeight="1" x14ac:dyDescent="0.35">
      <c r="A3668" s="13">
        <f>F3668/E3668</f>
        <v>1.4285714285714287E-4</v>
      </c>
      <c r="B3668">
        <v>4015</v>
      </c>
      <c r="C3668" s="3" t="s">
        <v>4011</v>
      </c>
      <c r="D3668" s="3" t="s">
        <v>8120</v>
      </c>
      <c r="E3668" s="5">
        <v>7000</v>
      </c>
      <c r="F3668" s="5">
        <v>1</v>
      </c>
      <c r="G3668" t="s">
        <v>8221</v>
      </c>
      <c r="H3668" t="s">
        <v>8224</v>
      </c>
      <c r="I3668" t="s">
        <v>8246</v>
      </c>
      <c r="J3668">
        <v>1437331463</v>
      </c>
      <c r="K3668">
        <v>1434739463</v>
      </c>
      <c r="L3668" t="b">
        <v>0</v>
      </c>
      <c r="M3668">
        <v>1</v>
      </c>
      <c r="N3668" t="b">
        <v>0</v>
      </c>
      <c r="O3668" t="s">
        <v>8271</v>
      </c>
      <c r="P3668" s="9">
        <f>IFERROR(F3668/M3668,"NULL")</f>
        <v>1</v>
      </c>
      <c r="Q3668" t="str">
        <f>LEFT(O3668,SEARCH("/",O3668,1)-1)</f>
        <v>theater</v>
      </c>
      <c r="R3668" t="str">
        <f>RIGHT(O3668,LEN(O3668)-SEARCH("/",O3668,1))</f>
        <v>plays</v>
      </c>
      <c r="S3668" s="17">
        <f>(((K3668/60)/60)/24)+DATE(1970,1,1)</f>
        <v>42174.780821759254</v>
      </c>
      <c r="T3668" s="15">
        <f>(((J3668/60)/60)/24)+DATE(1970,1,1)</f>
        <v>42204.780821759254</v>
      </c>
      <c r="U3668" t="b">
        <f>AND(L3668,N3668)</f>
        <v>0</v>
      </c>
    </row>
    <row r="3669" spans="1:21" ht="20" customHeight="1" x14ac:dyDescent="0.35">
      <c r="A3669" s="13">
        <f>F3669/E3669</f>
        <v>0.14000000000000001</v>
      </c>
      <c r="B3669">
        <v>4016</v>
      </c>
      <c r="C3669" s="3" t="s">
        <v>4012</v>
      </c>
      <c r="D3669" s="3" t="s">
        <v>8121</v>
      </c>
      <c r="E3669" s="5">
        <v>500</v>
      </c>
      <c r="F3669" s="5">
        <v>70</v>
      </c>
      <c r="G3669" t="s">
        <v>8221</v>
      </c>
      <c r="H3669" t="s">
        <v>8225</v>
      </c>
      <c r="I3669" t="s">
        <v>8247</v>
      </c>
      <c r="J3669">
        <v>1410987400</v>
      </c>
      <c r="K3669">
        <v>1408395400</v>
      </c>
      <c r="L3669" t="b">
        <v>0</v>
      </c>
      <c r="M3669">
        <v>7</v>
      </c>
      <c r="N3669" t="b">
        <v>0</v>
      </c>
      <c r="O3669" t="s">
        <v>8271</v>
      </c>
      <c r="P3669" s="9">
        <f>IFERROR(F3669/M3669,"NULL")</f>
        <v>10</v>
      </c>
      <c r="Q3669" t="str">
        <f>LEFT(O3669,SEARCH("/",O3669,1)-1)</f>
        <v>theater</v>
      </c>
      <c r="R3669" t="str">
        <f>RIGHT(O3669,LEN(O3669)-SEARCH("/",O3669,1))</f>
        <v>plays</v>
      </c>
      <c r="S3669" s="17">
        <f>(((K3669/60)/60)/24)+DATE(1970,1,1)</f>
        <v>41869.872685185182</v>
      </c>
      <c r="T3669" s="15">
        <f>(((J3669/60)/60)/24)+DATE(1970,1,1)</f>
        <v>41899.872685185182</v>
      </c>
      <c r="U3669" t="b">
        <f>AND(L3669,N3669)</f>
        <v>0</v>
      </c>
    </row>
    <row r="3670" spans="1:21" ht="20" customHeight="1" x14ac:dyDescent="0.35">
      <c r="A3670" s="13">
        <f>F3670/E3670</f>
        <v>1.0500000000000001E-2</v>
      </c>
      <c r="B3670">
        <v>4017</v>
      </c>
      <c r="C3670" s="3" t="s">
        <v>4013</v>
      </c>
      <c r="D3670" s="3" t="s">
        <v>8122</v>
      </c>
      <c r="E3670" s="5">
        <v>10000</v>
      </c>
      <c r="F3670" s="5">
        <v>105</v>
      </c>
      <c r="G3670" t="s">
        <v>8221</v>
      </c>
      <c r="H3670" t="s">
        <v>8224</v>
      </c>
      <c r="I3670" t="s">
        <v>8246</v>
      </c>
      <c r="J3670">
        <v>1409846874</v>
      </c>
      <c r="K3670">
        <v>1407254874</v>
      </c>
      <c r="L3670" t="b">
        <v>0</v>
      </c>
      <c r="M3670">
        <v>2</v>
      </c>
      <c r="N3670" t="b">
        <v>0</v>
      </c>
      <c r="O3670" t="s">
        <v>8271</v>
      </c>
      <c r="P3670" s="9">
        <f>IFERROR(F3670/M3670,"NULL")</f>
        <v>52.5</v>
      </c>
      <c r="Q3670" t="str">
        <f>LEFT(O3670,SEARCH("/",O3670,1)-1)</f>
        <v>theater</v>
      </c>
      <c r="R3670" t="str">
        <f>RIGHT(O3670,LEN(O3670)-SEARCH("/",O3670,1))</f>
        <v>plays</v>
      </c>
      <c r="S3670" s="17">
        <f>(((K3670/60)/60)/24)+DATE(1970,1,1)</f>
        <v>41856.672152777777</v>
      </c>
      <c r="T3670" s="15">
        <f>(((J3670/60)/60)/24)+DATE(1970,1,1)</f>
        <v>41886.672152777777</v>
      </c>
      <c r="U3670" t="b">
        <f>AND(L3670,N3670)</f>
        <v>0</v>
      </c>
    </row>
    <row r="3671" spans="1:21" ht="20" customHeight="1" x14ac:dyDescent="0.35">
      <c r="A3671" s="13">
        <f>F3671/E3671</f>
        <v>8.666666666666667E-2</v>
      </c>
      <c r="B3671">
        <v>4018</v>
      </c>
      <c r="C3671" s="3" t="s">
        <v>4014</v>
      </c>
      <c r="D3671" s="3" t="s">
        <v>8123</v>
      </c>
      <c r="E3671" s="5">
        <v>1500</v>
      </c>
      <c r="F3671" s="5">
        <v>130</v>
      </c>
      <c r="G3671" t="s">
        <v>8221</v>
      </c>
      <c r="H3671" t="s">
        <v>8225</v>
      </c>
      <c r="I3671" t="s">
        <v>8247</v>
      </c>
      <c r="J3671">
        <v>1475877108</v>
      </c>
      <c r="K3671">
        <v>1473285108</v>
      </c>
      <c r="L3671" t="b">
        <v>0</v>
      </c>
      <c r="M3671">
        <v>4</v>
      </c>
      <c r="N3671" t="b">
        <v>0</v>
      </c>
      <c r="O3671" t="s">
        <v>8271</v>
      </c>
      <c r="P3671" s="9">
        <f>IFERROR(F3671/M3671,"NULL")</f>
        <v>32.5</v>
      </c>
      <c r="Q3671" t="str">
        <f>LEFT(O3671,SEARCH("/",O3671,1)-1)</f>
        <v>theater</v>
      </c>
      <c r="R3671" t="str">
        <f>RIGHT(O3671,LEN(O3671)-SEARCH("/",O3671,1))</f>
        <v>plays</v>
      </c>
      <c r="S3671" s="17">
        <f>(((K3671/60)/60)/24)+DATE(1970,1,1)</f>
        <v>42620.91097222222</v>
      </c>
      <c r="T3671" s="15">
        <f>(((J3671/60)/60)/24)+DATE(1970,1,1)</f>
        <v>42650.91097222222</v>
      </c>
      <c r="U3671" t="b">
        <f>AND(L3671,N3671)</f>
        <v>0</v>
      </c>
    </row>
    <row r="3672" spans="1:21" ht="20" customHeight="1" x14ac:dyDescent="0.35">
      <c r="A3672" s="13">
        <f>F3672/E3672</f>
        <v>8.2857142857142851E-3</v>
      </c>
      <c r="B3672">
        <v>4019</v>
      </c>
      <c r="C3672" s="3" t="s">
        <v>4015</v>
      </c>
      <c r="D3672" s="3" t="s">
        <v>8124</v>
      </c>
      <c r="E3672" s="5">
        <v>3500</v>
      </c>
      <c r="F3672" s="5">
        <v>29</v>
      </c>
      <c r="G3672" t="s">
        <v>8221</v>
      </c>
      <c r="H3672" t="s">
        <v>8224</v>
      </c>
      <c r="I3672" t="s">
        <v>8246</v>
      </c>
      <c r="J3672">
        <v>1460737680</v>
      </c>
      <c r="K3672">
        <v>1455725596</v>
      </c>
      <c r="L3672" t="b">
        <v>0</v>
      </c>
      <c r="M3672">
        <v>4</v>
      </c>
      <c r="N3672" t="b">
        <v>0</v>
      </c>
      <c r="O3672" t="s">
        <v>8271</v>
      </c>
      <c r="P3672" s="9">
        <f>IFERROR(F3672/M3672,"NULL")</f>
        <v>7.25</v>
      </c>
      <c r="Q3672" t="str">
        <f>LEFT(O3672,SEARCH("/",O3672,1)-1)</f>
        <v>theater</v>
      </c>
      <c r="R3672" t="str">
        <f>RIGHT(O3672,LEN(O3672)-SEARCH("/",O3672,1))</f>
        <v>plays</v>
      </c>
      <c r="S3672" s="17">
        <f>(((K3672/60)/60)/24)+DATE(1970,1,1)</f>
        <v>42417.675879629634</v>
      </c>
      <c r="T3672" s="15">
        <f>(((J3672/60)/60)/24)+DATE(1970,1,1)</f>
        <v>42475.686111111107</v>
      </c>
      <c r="U3672" t="b">
        <f>AND(L3672,N3672)</f>
        <v>0</v>
      </c>
    </row>
    <row r="3673" spans="1:21" ht="20" customHeight="1" x14ac:dyDescent="0.35">
      <c r="A3673" s="13">
        <f>F3673/E3673</f>
        <v>0.16666666666666666</v>
      </c>
      <c r="B3673">
        <v>4020</v>
      </c>
      <c r="C3673" s="3" t="s">
        <v>4016</v>
      </c>
      <c r="D3673" s="3" t="s">
        <v>8125</v>
      </c>
      <c r="E3673" s="5">
        <v>600</v>
      </c>
      <c r="F3673" s="5">
        <v>100</v>
      </c>
      <c r="G3673" t="s">
        <v>8221</v>
      </c>
      <c r="H3673" t="s">
        <v>8224</v>
      </c>
      <c r="I3673" t="s">
        <v>8246</v>
      </c>
      <c r="J3673">
        <v>1427168099</v>
      </c>
      <c r="K3673">
        <v>1424579699</v>
      </c>
      <c r="L3673" t="b">
        <v>0</v>
      </c>
      <c r="M3673">
        <v>3</v>
      </c>
      <c r="N3673" t="b">
        <v>0</v>
      </c>
      <c r="O3673" t="s">
        <v>8271</v>
      </c>
      <c r="P3673" s="9">
        <f>IFERROR(F3673/M3673,"NULL")</f>
        <v>33.333333333333336</v>
      </c>
      <c r="Q3673" t="str">
        <f>LEFT(O3673,SEARCH("/",O3673,1)-1)</f>
        <v>theater</v>
      </c>
      <c r="R3673" t="str">
        <f>RIGHT(O3673,LEN(O3673)-SEARCH("/",O3673,1))</f>
        <v>plays</v>
      </c>
      <c r="S3673" s="17">
        <f>(((K3673/60)/60)/24)+DATE(1970,1,1)</f>
        <v>42057.190960648149</v>
      </c>
      <c r="T3673" s="15">
        <f>(((J3673/60)/60)/24)+DATE(1970,1,1)</f>
        <v>42087.149293981478</v>
      </c>
      <c r="U3673" t="b">
        <f>AND(L3673,N3673)</f>
        <v>0</v>
      </c>
    </row>
    <row r="3674" spans="1:21" ht="20" customHeight="1" x14ac:dyDescent="0.35">
      <c r="A3674" s="13">
        <f>F3674/E3674</f>
        <v>8.3333333333333332E-3</v>
      </c>
      <c r="B3674">
        <v>4021</v>
      </c>
      <c r="C3674" s="3" t="s">
        <v>4017</v>
      </c>
      <c r="D3674" s="3" t="s">
        <v>8126</v>
      </c>
      <c r="E3674" s="5">
        <v>15000</v>
      </c>
      <c r="F3674" s="5">
        <v>125</v>
      </c>
      <c r="G3674" t="s">
        <v>8221</v>
      </c>
      <c r="H3674" t="s">
        <v>8224</v>
      </c>
      <c r="I3674" t="s">
        <v>8246</v>
      </c>
      <c r="J3674">
        <v>1414360358</v>
      </c>
      <c r="K3674">
        <v>1409176358</v>
      </c>
      <c r="L3674" t="b">
        <v>0</v>
      </c>
      <c r="M3674">
        <v>2</v>
      </c>
      <c r="N3674" t="b">
        <v>0</v>
      </c>
      <c r="O3674" t="s">
        <v>8271</v>
      </c>
      <c r="P3674" s="9">
        <f>IFERROR(F3674/M3674,"NULL")</f>
        <v>62.5</v>
      </c>
      <c r="Q3674" t="str">
        <f>LEFT(O3674,SEARCH("/",O3674,1)-1)</f>
        <v>theater</v>
      </c>
      <c r="R3674" t="str">
        <f>RIGHT(O3674,LEN(O3674)-SEARCH("/",O3674,1))</f>
        <v>plays</v>
      </c>
      <c r="S3674" s="17">
        <f>(((K3674/60)/60)/24)+DATE(1970,1,1)</f>
        <v>41878.911550925928</v>
      </c>
      <c r="T3674" s="15">
        <f>(((J3674/60)/60)/24)+DATE(1970,1,1)</f>
        <v>41938.911550925928</v>
      </c>
      <c r="U3674" t="b">
        <f>AND(L3674,N3674)</f>
        <v>0</v>
      </c>
    </row>
    <row r="3675" spans="1:21" ht="20" customHeight="1" x14ac:dyDescent="0.35">
      <c r="A3675" s="13">
        <f>F3675/E3675</f>
        <v>0.69561111111111107</v>
      </c>
      <c r="B3675">
        <v>4022</v>
      </c>
      <c r="C3675" s="3" t="s">
        <v>4018</v>
      </c>
      <c r="D3675" s="3" t="s">
        <v>8127</v>
      </c>
      <c r="E3675" s="5">
        <v>18000</v>
      </c>
      <c r="F3675" s="5">
        <v>12521</v>
      </c>
      <c r="G3675" t="s">
        <v>8221</v>
      </c>
      <c r="H3675" t="s">
        <v>8224</v>
      </c>
      <c r="I3675" t="s">
        <v>8246</v>
      </c>
      <c r="J3675">
        <v>1422759240</v>
      </c>
      <c r="K3675">
        <v>1418824867</v>
      </c>
      <c r="L3675" t="b">
        <v>0</v>
      </c>
      <c r="M3675">
        <v>197</v>
      </c>
      <c r="N3675" t="b">
        <v>0</v>
      </c>
      <c r="O3675" t="s">
        <v>8271</v>
      </c>
      <c r="P3675" s="9">
        <f>IFERROR(F3675/M3675,"NULL")</f>
        <v>63.558375634517766</v>
      </c>
      <c r="Q3675" t="str">
        <f>LEFT(O3675,SEARCH("/",O3675,1)-1)</f>
        <v>theater</v>
      </c>
      <c r="R3675" t="str">
        <f>RIGHT(O3675,LEN(O3675)-SEARCH("/",O3675,1))</f>
        <v>plays</v>
      </c>
      <c r="S3675" s="17">
        <f>(((K3675/60)/60)/24)+DATE(1970,1,1)</f>
        <v>41990.584108796291</v>
      </c>
      <c r="T3675" s="15">
        <f>(((J3675/60)/60)/24)+DATE(1970,1,1)</f>
        <v>42036.120833333334</v>
      </c>
      <c r="U3675" t="b">
        <f>AND(L3675,N3675)</f>
        <v>0</v>
      </c>
    </row>
    <row r="3676" spans="1:21" ht="20" customHeight="1" x14ac:dyDescent="0.35">
      <c r="A3676" s="13">
        <f>F3676/E3676</f>
        <v>0</v>
      </c>
      <c r="B3676">
        <v>4023</v>
      </c>
      <c r="C3676" s="3" t="s">
        <v>4019</v>
      </c>
      <c r="D3676" s="3" t="s">
        <v>8128</v>
      </c>
      <c r="E3676" s="5">
        <v>7000</v>
      </c>
      <c r="F3676" s="5">
        <v>0</v>
      </c>
      <c r="G3676" t="s">
        <v>8221</v>
      </c>
      <c r="H3676" t="s">
        <v>8224</v>
      </c>
      <c r="I3676" t="s">
        <v>8246</v>
      </c>
      <c r="J3676">
        <v>1458860363</v>
      </c>
      <c r="K3676">
        <v>1454975963</v>
      </c>
      <c r="L3676" t="b">
        <v>0</v>
      </c>
      <c r="M3676">
        <v>0</v>
      </c>
      <c r="N3676" t="b">
        <v>0</v>
      </c>
      <c r="O3676" t="s">
        <v>8271</v>
      </c>
      <c r="P3676" s="9" t="str">
        <f>IFERROR(F3676/M3676,"NULL")</f>
        <v>NULL</v>
      </c>
      <c r="Q3676" t="str">
        <f>LEFT(O3676,SEARCH("/",O3676,1)-1)</f>
        <v>theater</v>
      </c>
      <c r="R3676" t="str">
        <f>RIGHT(O3676,LEN(O3676)-SEARCH("/",O3676,1))</f>
        <v>plays</v>
      </c>
      <c r="S3676" s="17">
        <f>(((K3676/60)/60)/24)+DATE(1970,1,1)</f>
        <v>42408.999571759254</v>
      </c>
      <c r="T3676" s="15">
        <f>(((J3676/60)/60)/24)+DATE(1970,1,1)</f>
        <v>42453.957905092597</v>
      </c>
      <c r="U3676" t="b">
        <f>AND(L3676,N3676)</f>
        <v>0</v>
      </c>
    </row>
    <row r="3677" spans="1:21" ht="20" customHeight="1" x14ac:dyDescent="0.35">
      <c r="A3677" s="13">
        <f>F3677/E3677</f>
        <v>1.2500000000000001E-2</v>
      </c>
      <c r="B3677">
        <v>4024</v>
      </c>
      <c r="C3677" s="3" t="s">
        <v>4020</v>
      </c>
      <c r="D3677" s="3" t="s">
        <v>8129</v>
      </c>
      <c r="E3677" s="5">
        <v>800</v>
      </c>
      <c r="F3677" s="5">
        <v>10</v>
      </c>
      <c r="G3677" t="s">
        <v>8221</v>
      </c>
      <c r="H3677" t="s">
        <v>8224</v>
      </c>
      <c r="I3677" t="s">
        <v>8246</v>
      </c>
      <c r="J3677">
        <v>1441037097</v>
      </c>
      <c r="K3677">
        <v>1438445097</v>
      </c>
      <c r="L3677" t="b">
        <v>0</v>
      </c>
      <c r="M3677">
        <v>1</v>
      </c>
      <c r="N3677" t="b">
        <v>0</v>
      </c>
      <c r="O3677" t="s">
        <v>8271</v>
      </c>
      <c r="P3677" s="9">
        <f>IFERROR(F3677/M3677,"NULL")</f>
        <v>10</v>
      </c>
      <c r="Q3677" t="str">
        <f>LEFT(O3677,SEARCH("/",O3677,1)-1)</f>
        <v>theater</v>
      </c>
      <c r="R3677" t="str">
        <f>RIGHT(O3677,LEN(O3677)-SEARCH("/",O3677,1))</f>
        <v>plays</v>
      </c>
      <c r="S3677" s="17">
        <f>(((K3677/60)/60)/24)+DATE(1970,1,1)</f>
        <v>42217.670104166667</v>
      </c>
      <c r="T3677" s="15">
        <f>(((J3677/60)/60)/24)+DATE(1970,1,1)</f>
        <v>42247.670104166667</v>
      </c>
      <c r="U3677" t="b">
        <f>AND(L3677,N3677)</f>
        <v>0</v>
      </c>
    </row>
    <row r="3678" spans="1:21" ht="20" customHeight="1" x14ac:dyDescent="0.35">
      <c r="A3678" s="13">
        <f>F3678/E3678</f>
        <v>0.05</v>
      </c>
      <c r="B3678">
        <v>4025</v>
      </c>
      <c r="C3678" s="3" t="s">
        <v>4021</v>
      </c>
      <c r="D3678" s="3" t="s">
        <v>8130</v>
      </c>
      <c r="E3678" s="5">
        <v>5000</v>
      </c>
      <c r="F3678" s="5">
        <v>250</v>
      </c>
      <c r="G3678" t="s">
        <v>8221</v>
      </c>
      <c r="H3678" t="s">
        <v>8230</v>
      </c>
      <c r="I3678" t="s">
        <v>8249</v>
      </c>
      <c r="J3678">
        <v>1437889336</v>
      </c>
      <c r="K3678">
        <v>1432705336</v>
      </c>
      <c r="L3678" t="b">
        <v>0</v>
      </c>
      <c r="M3678">
        <v>4</v>
      </c>
      <c r="N3678" t="b">
        <v>0</v>
      </c>
      <c r="O3678" t="s">
        <v>8271</v>
      </c>
      <c r="P3678" s="9">
        <f>IFERROR(F3678/M3678,"NULL")</f>
        <v>62.5</v>
      </c>
      <c r="Q3678" t="str">
        <f>LEFT(O3678,SEARCH("/",O3678,1)-1)</f>
        <v>theater</v>
      </c>
      <c r="R3678" t="str">
        <f>RIGHT(O3678,LEN(O3678)-SEARCH("/",O3678,1))</f>
        <v>plays</v>
      </c>
      <c r="S3678" s="17">
        <f>(((K3678/60)/60)/24)+DATE(1970,1,1)</f>
        <v>42151.237685185188</v>
      </c>
      <c r="T3678" s="15">
        <f>(((J3678/60)/60)/24)+DATE(1970,1,1)</f>
        <v>42211.237685185188</v>
      </c>
      <c r="U3678" t="b">
        <f>AND(L3678,N3678)</f>
        <v>0</v>
      </c>
    </row>
    <row r="3679" spans="1:21" ht="20" customHeight="1" x14ac:dyDescent="0.35">
      <c r="A3679" s="13">
        <f>F3679/E3679</f>
        <v>0</v>
      </c>
      <c r="B3679">
        <v>4026</v>
      </c>
      <c r="C3679" s="3" t="s">
        <v>4022</v>
      </c>
      <c r="D3679" s="3" t="s">
        <v>8131</v>
      </c>
      <c r="E3679" s="5">
        <v>4000</v>
      </c>
      <c r="F3679" s="5">
        <v>0</v>
      </c>
      <c r="G3679" t="s">
        <v>8221</v>
      </c>
      <c r="H3679" t="s">
        <v>8224</v>
      </c>
      <c r="I3679" t="s">
        <v>8246</v>
      </c>
      <c r="J3679">
        <v>1449247439</v>
      </c>
      <c r="K3679">
        <v>1444059839</v>
      </c>
      <c r="L3679" t="b">
        <v>0</v>
      </c>
      <c r="M3679">
        <v>0</v>
      </c>
      <c r="N3679" t="b">
        <v>0</v>
      </c>
      <c r="O3679" t="s">
        <v>8271</v>
      </c>
      <c r="P3679" s="9" t="str">
        <f>IFERROR(F3679/M3679,"NULL")</f>
        <v>NULL</v>
      </c>
      <c r="Q3679" t="str">
        <f>LEFT(O3679,SEARCH("/",O3679,1)-1)</f>
        <v>theater</v>
      </c>
      <c r="R3679" t="str">
        <f>RIGHT(O3679,LEN(O3679)-SEARCH("/",O3679,1))</f>
        <v>plays</v>
      </c>
      <c r="S3679" s="17">
        <f>(((K3679/60)/60)/24)+DATE(1970,1,1)</f>
        <v>42282.655543981484</v>
      </c>
      <c r="T3679" s="15">
        <f>(((J3679/60)/60)/24)+DATE(1970,1,1)</f>
        <v>42342.697210648148</v>
      </c>
      <c r="U3679" t="b">
        <f>AND(L3679,N3679)</f>
        <v>0</v>
      </c>
    </row>
    <row r="3680" spans="1:21" ht="20" customHeight="1" x14ac:dyDescent="0.35">
      <c r="A3680" s="13">
        <f>F3680/E3680</f>
        <v>7.166666666666667E-2</v>
      </c>
      <c r="B3680">
        <v>4027</v>
      </c>
      <c r="C3680" s="3" t="s">
        <v>4023</v>
      </c>
      <c r="D3680" s="3" t="s">
        <v>8132</v>
      </c>
      <c r="E3680" s="5">
        <v>3000</v>
      </c>
      <c r="F3680" s="5">
        <v>215</v>
      </c>
      <c r="G3680" t="s">
        <v>8221</v>
      </c>
      <c r="H3680" t="s">
        <v>8224</v>
      </c>
      <c r="I3680" t="s">
        <v>8246</v>
      </c>
      <c r="J3680">
        <v>1487811600</v>
      </c>
      <c r="K3680">
        <v>1486077481</v>
      </c>
      <c r="L3680" t="b">
        <v>0</v>
      </c>
      <c r="M3680">
        <v>7</v>
      </c>
      <c r="N3680" t="b">
        <v>0</v>
      </c>
      <c r="O3680" t="s">
        <v>8271</v>
      </c>
      <c r="P3680" s="9">
        <f>IFERROR(F3680/M3680,"NULL")</f>
        <v>30.714285714285715</v>
      </c>
      <c r="Q3680" t="str">
        <f>LEFT(O3680,SEARCH("/",O3680,1)-1)</f>
        <v>theater</v>
      </c>
      <c r="R3680" t="str">
        <f>RIGHT(O3680,LEN(O3680)-SEARCH("/",O3680,1))</f>
        <v>plays</v>
      </c>
      <c r="S3680" s="17">
        <f>(((K3680/60)/60)/24)+DATE(1970,1,1)</f>
        <v>42768.97084490741</v>
      </c>
      <c r="T3680" s="15">
        <f>(((J3680/60)/60)/24)+DATE(1970,1,1)</f>
        <v>42789.041666666672</v>
      </c>
      <c r="U3680" t="b">
        <f>AND(L3680,N3680)</f>
        <v>0</v>
      </c>
    </row>
    <row r="3681" spans="1:21" ht="20" customHeight="1" x14ac:dyDescent="0.35">
      <c r="A3681" s="13">
        <f>F3681/E3681</f>
        <v>0.28050000000000003</v>
      </c>
      <c r="B3681">
        <v>4028</v>
      </c>
      <c r="C3681" s="3" t="s">
        <v>4024</v>
      </c>
      <c r="D3681" s="3" t="s">
        <v>8133</v>
      </c>
      <c r="E3681" s="5">
        <v>2000</v>
      </c>
      <c r="F3681" s="5">
        <v>561</v>
      </c>
      <c r="G3681" t="s">
        <v>8221</v>
      </c>
      <c r="H3681" t="s">
        <v>8224</v>
      </c>
      <c r="I3681" t="s">
        <v>8246</v>
      </c>
      <c r="J3681">
        <v>1402007500</v>
      </c>
      <c r="K3681">
        <v>1399415500</v>
      </c>
      <c r="L3681" t="b">
        <v>0</v>
      </c>
      <c r="M3681">
        <v>11</v>
      </c>
      <c r="N3681" t="b">
        <v>0</v>
      </c>
      <c r="O3681" t="s">
        <v>8271</v>
      </c>
      <c r="P3681" s="9">
        <f>IFERROR(F3681/M3681,"NULL")</f>
        <v>51</v>
      </c>
      <c r="Q3681" t="str">
        <f>LEFT(O3681,SEARCH("/",O3681,1)-1)</f>
        <v>theater</v>
      </c>
      <c r="R3681" t="str">
        <f>RIGHT(O3681,LEN(O3681)-SEARCH("/",O3681,1))</f>
        <v>plays</v>
      </c>
      <c r="S3681" s="17">
        <f>(((K3681/60)/60)/24)+DATE(1970,1,1)</f>
        <v>41765.938657407409</v>
      </c>
      <c r="T3681" s="15">
        <f>(((J3681/60)/60)/24)+DATE(1970,1,1)</f>
        <v>41795.938657407409</v>
      </c>
      <c r="U3681" t="b">
        <f>AND(L3681,N3681)</f>
        <v>0</v>
      </c>
    </row>
    <row r="3682" spans="1:21" ht="20" customHeight="1" x14ac:dyDescent="0.35">
      <c r="A3682" s="13">
        <f>F3682/E3682</f>
        <v>0</v>
      </c>
      <c r="B3682">
        <v>4029</v>
      </c>
      <c r="C3682" s="3" t="s">
        <v>4025</v>
      </c>
      <c r="D3682" s="3" t="s">
        <v>8134</v>
      </c>
      <c r="E3682" s="5">
        <v>20000</v>
      </c>
      <c r="F3682" s="5">
        <v>0</v>
      </c>
      <c r="G3682" t="s">
        <v>8221</v>
      </c>
      <c r="H3682" t="s">
        <v>8224</v>
      </c>
      <c r="I3682" t="s">
        <v>8246</v>
      </c>
      <c r="J3682">
        <v>1450053370</v>
      </c>
      <c r="K3682">
        <v>1447461370</v>
      </c>
      <c r="L3682" t="b">
        <v>0</v>
      </c>
      <c r="M3682">
        <v>0</v>
      </c>
      <c r="N3682" t="b">
        <v>0</v>
      </c>
      <c r="O3682" t="s">
        <v>8271</v>
      </c>
      <c r="P3682" s="9" t="str">
        <f>IFERROR(F3682/M3682,"NULL")</f>
        <v>NULL</v>
      </c>
      <c r="Q3682" t="str">
        <f>LEFT(O3682,SEARCH("/",O3682,1)-1)</f>
        <v>theater</v>
      </c>
      <c r="R3682" t="str">
        <f>RIGHT(O3682,LEN(O3682)-SEARCH("/",O3682,1))</f>
        <v>plays</v>
      </c>
      <c r="S3682" s="17">
        <f>(((K3682/60)/60)/24)+DATE(1970,1,1)</f>
        <v>42322.025115740747</v>
      </c>
      <c r="T3682" s="15">
        <f>(((J3682/60)/60)/24)+DATE(1970,1,1)</f>
        <v>42352.025115740747</v>
      </c>
      <c r="U3682" t="b">
        <f>AND(L3682,N3682)</f>
        <v>0</v>
      </c>
    </row>
    <row r="3683" spans="1:21" ht="20" customHeight="1" x14ac:dyDescent="0.35">
      <c r="A3683" s="13">
        <f>F3683/E3683</f>
        <v>0.16</v>
      </c>
      <c r="B3683">
        <v>4030</v>
      </c>
      <c r="C3683" s="3" t="s">
        <v>4026</v>
      </c>
      <c r="D3683" s="3" t="s">
        <v>8135</v>
      </c>
      <c r="E3683" s="5">
        <v>2500</v>
      </c>
      <c r="F3683" s="5">
        <v>400</v>
      </c>
      <c r="G3683" t="s">
        <v>8221</v>
      </c>
      <c r="H3683" t="s">
        <v>8224</v>
      </c>
      <c r="I3683" t="s">
        <v>8246</v>
      </c>
      <c r="J3683">
        <v>1454525340</v>
      </c>
      <c r="K3683">
        <v>1452008599</v>
      </c>
      <c r="L3683" t="b">
        <v>0</v>
      </c>
      <c r="M3683">
        <v>6</v>
      </c>
      <c r="N3683" t="b">
        <v>0</v>
      </c>
      <c r="O3683" t="s">
        <v>8271</v>
      </c>
      <c r="P3683" s="9">
        <f>IFERROR(F3683/M3683,"NULL")</f>
        <v>66.666666666666671</v>
      </c>
      <c r="Q3683" t="str">
        <f>LEFT(O3683,SEARCH("/",O3683,1)-1)</f>
        <v>theater</v>
      </c>
      <c r="R3683" t="str">
        <f>RIGHT(O3683,LEN(O3683)-SEARCH("/",O3683,1))</f>
        <v>plays</v>
      </c>
      <c r="S3683" s="17">
        <f>(((K3683/60)/60)/24)+DATE(1970,1,1)</f>
        <v>42374.655081018514</v>
      </c>
      <c r="T3683" s="15">
        <f>(((J3683/60)/60)/24)+DATE(1970,1,1)</f>
        <v>42403.784027777772</v>
      </c>
      <c r="U3683" t="b">
        <f>AND(L3683,N3683)</f>
        <v>0</v>
      </c>
    </row>
    <row r="3684" spans="1:21" ht="20" customHeight="1" x14ac:dyDescent="0.35">
      <c r="A3684" s="13">
        <f>F3684/E3684</f>
        <v>0</v>
      </c>
      <c r="B3684">
        <v>4031</v>
      </c>
      <c r="C3684" s="3" t="s">
        <v>4027</v>
      </c>
      <c r="D3684" s="3" t="s">
        <v>8136</v>
      </c>
      <c r="E3684" s="5">
        <v>5000</v>
      </c>
      <c r="F3684" s="5">
        <v>0</v>
      </c>
      <c r="G3684" t="s">
        <v>8221</v>
      </c>
      <c r="H3684" t="s">
        <v>8224</v>
      </c>
      <c r="I3684" t="s">
        <v>8246</v>
      </c>
      <c r="J3684">
        <v>1418914964</v>
      </c>
      <c r="K3684">
        <v>1414591364</v>
      </c>
      <c r="L3684" t="b">
        <v>0</v>
      </c>
      <c r="M3684">
        <v>0</v>
      </c>
      <c r="N3684" t="b">
        <v>0</v>
      </c>
      <c r="O3684" t="s">
        <v>8271</v>
      </c>
      <c r="P3684" s="9" t="str">
        <f>IFERROR(F3684/M3684,"NULL")</f>
        <v>NULL</v>
      </c>
      <c r="Q3684" t="str">
        <f>LEFT(O3684,SEARCH("/",O3684,1)-1)</f>
        <v>theater</v>
      </c>
      <c r="R3684" t="str">
        <f>RIGHT(O3684,LEN(O3684)-SEARCH("/",O3684,1))</f>
        <v>plays</v>
      </c>
      <c r="S3684" s="17">
        <f>(((K3684/60)/60)/24)+DATE(1970,1,1)</f>
        <v>41941.585231481484</v>
      </c>
      <c r="T3684" s="15">
        <f>(((J3684/60)/60)/24)+DATE(1970,1,1)</f>
        <v>41991.626898148148</v>
      </c>
      <c r="U3684" t="b">
        <f>AND(L3684,N3684)</f>
        <v>0</v>
      </c>
    </row>
    <row r="3685" spans="1:21" ht="20" customHeight="1" x14ac:dyDescent="0.35">
      <c r="A3685" s="13">
        <f>F3685/E3685</f>
        <v>6.8287037037037035E-2</v>
      </c>
      <c r="B3685">
        <v>4032</v>
      </c>
      <c r="C3685" s="3" t="s">
        <v>4028</v>
      </c>
      <c r="D3685" s="3" t="s">
        <v>8137</v>
      </c>
      <c r="E3685" s="5">
        <v>6048</v>
      </c>
      <c r="F3685" s="5">
        <v>413</v>
      </c>
      <c r="G3685" t="s">
        <v>8221</v>
      </c>
      <c r="H3685" t="s">
        <v>8224</v>
      </c>
      <c r="I3685" t="s">
        <v>8246</v>
      </c>
      <c r="J3685">
        <v>1450211116</v>
      </c>
      <c r="K3685">
        <v>1445023516</v>
      </c>
      <c r="L3685" t="b">
        <v>0</v>
      </c>
      <c r="M3685">
        <v>7</v>
      </c>
      <c r="N3685" t="b">
        <v>0</v>
      </c>
      <c r="O3685" t="s">
        <v>8271</v>
      </c>
      <c r="P3685" s="9">
        <f>IFERROR(F3685/M3685,"NULL")</f>
        <v>59</v>
      </c>
      <c r="Q3685" t="str">
        <f>LEFT(O3685,SEARCH("/",O3685,1)-1)</f>
        <v>theater</v>
      </c>
      <c r="R3685" t="str">
        <f>RIGHT(O3685,LEN(O3685)-SEARCH("/",O3685,1))</f>
        <v>plays</v>
      </c>
      <c r="S3685" s="17">
        <f>(((K3685/60)/60)/24)+DATE(1970,1,1)</f>
        <v>42293.809212962966</v>
      </c>
      <c r="T3685" s="15">
        <f>(((J3685/60)/60)/24)+DATE(1970,1,1)</f>
        <v>42353.85087962963</v>
      </c>
      <c r="U3685" t="b">
        <f>AND(L3685,N3685)</f>
        <v>0</v>
      </c>
    </row>
    <row r="3686" spans="1:21" ht="20" customHeight="1" x14ac:dyDescent="0.35">
      <c r="A3686" s="13">
        <f>F3686/E3686</f>
        <v>0.25698702928870293</v>
      </c>
      <c r="B3686">
        <v>4033</v>
      </c>
      <c r="C3686" s="3" t="s">
        <v>4029</v>
      </c>
      <c r="D3686" s="3" t="s">
        <v>8138</v>
      </c>
      <c r="E3686" s="5">
        <v>23900</v>
      </c>
      <c r="F3686" s="5">
        <v>6141.99</v>
      </c>
      <c r="G3686" t="s">
        <v>8221</v>
      </c>
      <c r="H3686" t="s">
        <v>8225</v>
      </c>
      <c r="I3686" t="s">
        <v>8247</v>
      </c>
      <c r="J3686">
        <v>1475398800</v>
      </c>
      <c r="K3686">
        <v>1472711224</v>
      </c>
      <c r="L3686" t="b">
        <v>0</v>
      </c>
      <c r="M3686">
        <v>94</v>
      </c>
      <c r="N3686" t="b">
        <v>0</v>
      </c>
      <c r="O3686" t="s">
        <v>8271</v>
      </c>
      <c r="P3686" s="9">
        <f>IFERROR(F3686/M3686,"NULL")</f>
        <v>65.340319148936175</v>
      </c>
      <c r="Q3686" t="str">
        <f>LEFT(O3686,SEARCH("/",O3686,1)-1)</f>
        <v>theater</v>
      </c>
      <c r="R3686" t="str">
        <f>RIGHT(O3686,LEN(O3686)-SEARCH("/",O3686,1))</f>
        <v>plays</v>
      </c>
      <c r="S3686" s="17">
        <f>(((K3686/60)/60)/24)+DATE(1970,1,1)</f>
        <v>42614.268796296295</v>
      </c>
      <c r="T3686" s="15">
        <f>(((J3686/60)/60)/24)+DATE(1970,1,1)</f>
        <v>42645.375</v>
      </c>
      <c r="U3686" t="b">
        <f>AND(L3686,N3686)</f>
        <v>0</v>
      </c>
    </row>
    <row r="3687" spans="1:21" ht="20" customHeight="1" x14ac:dyDescent="0.35">
      <c r="A3687" s="13">
        <f>F3687/E3687</f>
        <v>1.4814814814814815E-2</v>
      </c>
      <c r="B3687">
        <v>4034</v>
      </c>
      <c r="C3687" s="3" t="s">
        <v>4030</v>
      </c>
      <c r="D3687" s="3" t="s">
        <v>8139</v>
      </c>
      <c r="E3687" s="5">
        <v>13500</v>
      </c>
      <c r="F3687" s="5">
        <v>200</v>
      </c>
      <c r="G3687" t="s">
        <v>8221</v>
      </c>
      <c r="H3687" t="s">
        <v>8224</v>
      </c>
      <c r="I3687" t="s">
        <v>8246</v>
      </c>
      <c r="J3687">
        <v>1428097450</v>
      </c>
      <c r="K3687">
        <v>1425509050</v>
      </c>
      <c r="L3687" t="b">
        <v>0</v>
      </c>
      <c r="M3687">
        <v>2</v>
      </c>
      <c r="N3687" t="b">
        <v>0</v>
      </c>
      <c r="O3687" t="s">
        <v>8271</v>
      </c>
      <c r="P3687" s="9">
        <f>IFERROR(F3687/M3687,"NULL")</f>
        <v>100</v>
      </c>
      <c r="Q3687" t="str">
        <f>LEFT(O3687,SEARCH("/",O3687,1)-1)</f>
        <v>theater</v>
      </c>
      <c r="R3687" t="str">
        <f>RIGHT(O3687,LEN(O3687)-SEARCH("/",O3687,1))</f>
        <v>plays</v>
      </c>
      <c r="S3687" s="17">
        <f>(((K3687/60)/60)/24)+DATE(1970,1,1)</f>
        <v>42067.947337962964</v>
      </c>
      <c r="T3687" s="15">
        <f>(((J3687/60)/60)/24)+DATE(1970,1,1)</f>
        <v>42097.905671296292</v>
      </c>
      <c r="U3687" t="b">
        <f>AND(L3687,N3687)</f>
        <v>0</v>
      </c>
    </row>
    <row r="3688" spans="1:21" ht="20" customHeight="1" x14ac:dyDescent="0.35">
      <c r="A3688" s="13">
        <f>F3688/E3688</f>
        <v>0.36849999999999999</v>
      </c>
      <c r="B3688">
        <v>4035</v>
      </c>
      <c r="C3688" s="3" t="s">
        <v>4031</v>
      </c>
      <c r="D3688" s="3" t="s">
        <v>8140</v>
      </c>
      <c r="E3688" s="5">
        <v>10000</v>
      </c>
      <c r="F3688" s="5">
        <v>3685</v>
      </c>
      <c r="G3688" t="s">
        <v>8221</v>
      </c>
      <c r="H3688" t="s">
        <v>8224</v>
      </c>
      <c r="I3688" t="s">
        <v>8246</v>
      </c>
      <c r="J3688">
        <v>1413925887</v>
      </c>
      <c r="K3688">
        <v>1411333887</v>
      </c>
      <c r="L3688" t="b">
        <v>0</v>
      </c>
      <c r="M3688">
        <v>25</v>
      </c>
      <c r="N3688" t="b">
        <v>0</v>
      </c>
      <c r="O3688" t="s">
        <v>8271</v>
      </c>
      <c r="P3688" s="9">
        <f>IFERROR(F3688/M3688,"NULL")</f>
        <v>147.4</v>
      </c>
      <c r="Q3688" t="str">
        <f>LEFT(O3688,SEARCH("/",O3688,1)-1)</f>
        <v>theater</v>
      </c>
      <c r="R3688" t="str">
        <f>RIGHT(O3688,LEN(O3688)-SEARCH("/",O3688,1))</f>
        <v>plays</v>
      </c>
      <c r="S3688" s="17">
        <f>(((K3688/60)/60)/24)+DATE(1970,1,1)</f>
        <v>41903.882951388885</v>
      </c>
      <c r="T3688" s="15">
        <f>(((J3688/60)/60)/24)+DATE(1970,1,1)</f>
        <v>41933.882951388885</v>
      </c>
      <c r="U3688" t="b">
        <f>AND(L3688,N3688)</f>
        <v>0</v>
      </c>
    </row>
    <row r="3689" spans="1:21" ht="20" customHeight="1" x14ac:dyDescent="0.35">
      <c r="A3689" s="13">
        <f>F3689/E3689</f>
        <v>0.47049999999999997</v>
      </c>
      <c r="B3689">
        <v>4036</v>
      </c>
      <c r="C3689" s="3" t="s">
        <v>4032</v>
      </c>
      <c r="D3689" s="3" t="s">
        <v>7438</v>
      </c>
      <c r="E3689" s="5">
        <v>6000</v>
      </c>
      <c r="F3689" s="5">
        <v>2823</v>
      </c>
      <c r="G3689" t="s">
        <v>8221</v>
      </c>
      <c r="H3689" t="s">
        <v>8224</v>
      </c>
      <c r="I3689" t="s">
        <v>8246</v>
      </c>
      <c r="J3689">
        <v>1404253800</v>
      </c>
      <c r="K3689">
        <v>1402784964</v>
      </c>
      <c r="L3689" t="b">
        <v>0</v>
      </c>
      <c r="M3689">
        <v>17</v>
      </c>
      <c r="N3689" t="b">
        <v>0</v>
      </c>
      <c r="O3689" t="s">
        <v>8271</v>
      </c>
      <c r="P3689" s="9">
        <f>IFERROR(F3689/M3689,"NULL")</f>
        <v>166.05882352941177</v>
      </c>
      <c r="Q3689" t="str">
        <f>LEFT(O3689,SEARCH("/",O3689,1)-1)</f>
        <v>theater</v>
      </c>
      <c r="R3689" t="str">
        <f>RIGHT(O3689,LEN(O3689)-SEARCH("/",O3689,1))</f>
        <v>plays</v>
      </c>
      <c r="S3689" s="17">
        <f>(((K3689/60)/60)/24)+DATE(1970,1,1)</f>
        <v>41804.937083333331</v>
      </c>
      <c r="T3689" s="15">
        <f>(((J3689/60)/60)/24)+DATE(1970,1,1)</f>
        <v>41821.9375</v>
      </c>
      <c r="U3689" t="b">
        <f>AND(L3689,N3689)</f>
        <v>0</v>
      </c>
    </row>
    <row r="3690" spans="1:21" ht="20" customHeight="1" x14ac:dyDescent="0.35">
      <c r="A3690" s="13">
        <f>F3690/E3690</f>
        <v>0.11428571428571428</v>
      </c>
      <c r="B3690">
        <v>4037</v>
      </c>
      <c r="C3690" s="3" t="s">
        <v>4033</v>
      </c>
      <c r="D3690" s="3" t="s">
        <v>8141</v>
      </c>
      <c r="E3690" s="5">
        <v>700</v>
      </c>
      <c r="F3690" s="5">
        <v>80</v>
      </c>
      <c r="G3690" t="s">
        <v>8221</v>
      </c>
      <c r="H3690" t="s">
        <v>8224</v>
      </c>
      <c r="I3690" t="s">
        <v>8246</v>
      </c>
      <c r="J3690">
        <v>1464099900</v>
      </c>
      <c r="K3690">
        <v>1462585315</v>
      </c>
      <c r="L3690" t="b">
        <v>0</v>
      </c>
      <c r="M3690">
        <v>2</v>
      </c>
      <c r="N3690" t="b">
        <v>0</v>
      </c>
      <c r="O3690" t="s">
        <v>8271</v>
      </c>
      <c r="P3690" s="9">
        <f>IFERROR(F3690/M3690,"NULL")</f>
        <v>40</v>
      </c>
      <c r="Q3690" t="str">
        <f>LEFT(O3690,SEARCH("/",O3690,1)-1)</f>
        <v>theater</v>
      </c>
      <c r="R3690" t="str">
        <f>RIGHT(O3690,LEN(O3690)-SEARCH("/",O3690,1))</f>
        <v>plays</v>
      </c>
      <c r="S3690" s="17">
        <f>(((K3690/60)/60)/24)+DATE(1970,1,1)</f>
        <v>42497.070775462969</v>
      </c>
      <c r="T3690" s="15">
        <f>(((J3690/60)/60)/24)+DATE(1970,1,1)</f>
        <v>42514.600694444445</v>
      </c>
      <c r="U3690" t="b">
        <f>AND(L3690,N3690)</f>
        <v>0</v>
      </c>
    </row>
    <row r="3691" spans="1:21" ht="20" customHeight="1" x14ac:dyDescent="0.35">
      <c r="A3691" s="13">
        <f>F3691/E3691</f>
        <v>0.12039999999999999</v>
      </c>
      <c r="B3691">
        <v>4038</v>
      </c>
      <c r="C3691" s="3" t="s">
        <v>4034</v>
      </c>
      <c r="D3691" s="3" t="s">
        <v>8142</v>
      </c>
      <c r="E3691" s="5">
        <v>2500</v>
      </c>
      <c r="F3691" s="5">
        <v>301</v>
      </c>
      <c r="G3691" t="s">
        <v>8221</v>
      </c>
      <c r="H3691" t="s">
        <v>8224</v>
      </c>
      <c r="I3691" t="s">
        <v>8246</v>
      </c>
      <c r="J3691">
        <v>1413573010</v>
      </c>
      <c r="K3691">
        <v>1408389010</v>
      </c>
      <c r="L3691" t="b">
        <v>0</v>
      </c>
      <c r="M3691">
        <v>4</v>
      </c>
      <c r="N3691" t="b">
        <v>0</v>
      </c>
      <c r="O3691" t="s">
        <v>8271</v>
      </c>
      <c r="P3691" s="9">
        <f>IFERROR(F3691/M3691,"NULL")</f>
        <v>75.25</v>
      </c>
      <c r="Q3691" t="str">
        <f>LEFT(O3691,SEARCH("/",O3691,1)-1)</f>
        <v>theater</v>
      </c>
      <c r="R3691" t="str">
        <f>RIGHT(O3691,LEN(O3691)-SEARCH("/",O3691,1))</f>
        <v>plays</v>
      </c>
      <c r="S3691" s="17">
        <f>(((K3691/60)/60)/24)+DATE(1970,1,1)</f>
        <v>41869.798726851855</v>
      </c>
      <c r="T3691" s="15">
        <f>(((J3691/60)/60)/24)+DATE(1970,1,1)</f>
        <v>41929.798726851855</v>
      </c>
      <c r="U3691" t="b">
        <f>AND(L3691,N3691)</f>
        <v>0</v>
      </c>
    </row>
    <row r="3692" spans="1:21" ht="20" customHeight="1" x14ac:dyDescent="0.35">
      <c r="A3692" s="13">
        <f>F3692/E3692</f>
        <v>0.6</v>
      </c>
      <c r="B3692">
        <v>4039</v>
      </c>
      <c r="C3692" s="3" t="s">
        <v>4035</v>
      </c>
      <c r="D3692" s="3" t="s">
        <v>8143</v>
      </c>
      <c r="E3692" s="5">
        <v>500</v>
      </c>
      <c r="F3692" s="5">
        <v>300</v>
      </c>
      <c r="G3692" t="s">
        <v>8221</v>
      </c>
      <c r="H3692" t="s">
        <v>8224</v>
      </c>
      <c r="I3692" t="s">
        <v>8246</v>
      </c>
      <c r="J3692">
        <v>1448949540</v>
      </c>
      <c r="K3692">
        <v>1446048367</v>
      </c>
      <c r="L3692" t="b">
        <v>0</v>
      </c>
      <c r="M3692">
        <v>5</v>
      </c>
      <c r="N3692" t="b">
        <v>0</v>
      </c>
      <c r="O3692" t="s">
        <v>8271</v>
      </c>
      <c r="P3692" s="9">
        <f>IFERROR(F3692/M3692,"NULL")</f>
        <v>60</v>
      </c>
      <c r="Q3692" t="str">
        <f>LEFT(O3692,SEARCH("/",O3692,1)-1)</f>
        <v>theater</v>
      </c>
      <c r="R3692" t="str">
        <f>RIGHT(O3692,LEN(O3692)-SEARCH("/",O3692,1))</f>
        <v>plays</v>
      </c>
      <c r="S3692" s="17">
        <f>(((K3692/60)/60)/24)+DATE(1970,1,1)</f>
        <v>42305.670914351853</v>
      </c>
      <c r="T3692" s="15">
        <f>(((J3692/60)/60)/24)+DATE(1970,1,1)</f>
        <v>42339.249305555553</v>
      </c>
      <c r="U3692" t="b">
        <f>AND(L3692,N3692)</f>
        <v>0</v>
      </c>
    </row>
    <row r="3693" spans="1:21" ht="20" customHeight="1" x14ac:dyDescent="0.35">
      <c r="A3693" s="13">
        <f>F3693/E3693</f>
        <v>0.3125</v>
      </c>
      <c r="B3693">
        <v>4040</v>
      </c>
      <c r="C3693" s="3" t="s">
        <v>4036</v>
      </c>
      <c r="D3693" s="3" t="s">
        <v>8144</v>
      </c>
      <c r="E3693" s="5">
        <v>8000</v>
      </c>
      <c r="F3693" s="5">
        <v>2500</v>
      </c>
      <c r="G3693" t="s">
        <v>8221</v>
      </c>
      <c r="H3693" t="s">
        <v>8224</v>
      </c>
      <c r="I3693" t="s">
        <v>8246</v>
      </c>
      <c r="J3693">
        <v>1437188400</v>
      </c>
      <c r="K3693">
        <v>1432100004</v>
      </c>
      <c r="L3693" t="b">
        <v>0</v>
      </c>
      <c r="M3693">
        <v>2</v>
      </c>
      <c r="N3693" t="b">
        <v>0</v>
      </c>
      <c r="O3693" t="s">
        <v>8271</v>
      </c>
      <c r="P3693" s="9">
        <f>IFERROR(F3693/M3693,"NULL")</f>
        <v>1250</v>
      </c>
      <c r="Q3693" t="str">
        <f>LEFT(O3693,SEARCH("/",O3693,1)-1)</f>
        <v>theater</v>
      </c>
      <c r="R3693" t="str">
        <f>RIGHT(O3693,LEN(O3693)-SEARCH("/",O3693,1))</f>
        <v>plays</v>
      </c>
      <c r="S3693" s="17">
        <f>(((K3693/60)/60)/24)+DATE(1970,1,1)</f>
        <v>42144.231527777782</v>
      </c>
      <c r="T3693" s="15">
        <f>(((J3693/60)/60)/24)+DATE(1970,1,1)</f>
        <v>42203.125</v>
      </c>
      <c r="U3693" t="b">
        <f>AND(L3693,N3693)</f>
        <v>0</v>
      </c>
    </row>
    <row r="3694" spans="1:21" ht="20" customHeight="1" x14ac:dyDescent="0.35">
      <c r="A3694" s="13">
        <f>F3694/E3694</f>
        <v>4.1999999999999997E-3</v>
      </c>
      <c r="B3694">
        <v>4041</v>
      </c>
      <c r="C3694" s="3" t="s">
        <v>4037</v>
      </c>
      <c r="D3694" s="3" t="s">
        <v>8145</v>
      </c>
      <c r="E3694" s="5">
        <v>5000</v>
      </c>
      <c r="F3694" s="5">
        <v>21</v>
      </c>
      <c r="G3694" t="s">
        <v>8221</v>
      </c>
      <c r="H3694" t="s">
        <v>8225</v>
      </c>
      <c r="I3694" t="s">
        <v>8247</v>
      </c>
      <c r="J3694">
        <v>1473160954</v>
      </c>
      <c r="K3694">
        <v>1467976954</v>
      </c>
      <c r="L3694" t="b">
        <v>0</v>
      </c>
      <c r="M3694">
        <v>2</v>
      </c>
      <c r="N3694" t="b">
        <v>0</v>
      </c>
      <c r="O3694" t="s">
        <v>8271</v>
      </c>
      <c r="P3694" s="9">
        <f>IFERROR(F3694/M3694,"NULL")</f>
        <v>10.5</v>
      </c>
      <c r="Q3694" t="str">
        <f>LEFT(O3694,SEARCH("/",O3694,1)-1)</f>
        <v>theater</v>
      </c>
      <c r="R3694" t="str">
        <f>RIGHT(O3694,LEN(O3694)-SEARCH("/",O3694,1))</f>
        <v>plays</v>
      </c>
      <c r="S3694" s="17">
        <f>(((K3694/60)/60)/24)+DATE(1970,1,1)</f>
        <v>42559.474004629628</v>
      </c>
      <c r="T3694" s="15">
        <f>(((J3694/60)/60)/24)+DATE(1970,1,1)</f>
        <v>42619.474004629628</v>
      </c>
      <c r="U3694" t="b">
        <f>AND(L3694,N3694)</f>
        <v>0</v>
      </c>
    </row>
    <row r="3695" spans="1:21" ht="20" customHeight="1" x14ac:dyDescent="0.35">
      <c r="A3695" s="13">
        <f>F3695/E3695</f>
        <v>2.0999999999999999E-3</v>
      </c>
      <c r="B3695">
        <v>4042</v>
      </c>
      <c r="C3695" s="3" t="s">
        <v>4038</v>
      </c>
      <c r="D3695" s="3" t="s">
        <v>8146</v>
      </c>
      <c r="E3695" s="5">
        <v>10000</v>
      </c>
      <c r="F3695" s="5">
        <v>21</v>
      </c>
      <c r="G3695" t="s">
        <v>8221</v>
      </c>
      <c r="H3695" t="s">
        <v>8224</v>
      </c>
      <c r="I3695" t="s">
        <v>8246</v>
      </c>
      <c r="J3695">
        <v>1421781360</v>
      </c>
      <c r="K3695">
        <v>1419213664</v>
      </c>
      <c r="L3695" t="b">
        <v>0</v>
      </c>
      <c r="M3695">
        <v>3</v>
      </c>
      <c r="N3695" t="b">
        <v>0</v>
      </c>
      <c r="O3695" t="s">
        <v>8271</v>
      </c>
      <c r="P3695" s="9">
        <f>IFERROR(F3695/M3695,"NULL")</f>
        <v>7</v>
      </c>
      <c r="Q3695" t="str">
        <f>LEFT(O3695,SEARCH("/",O3695,1)-1)</f>
        <v>theater</v>
      </c>
      <c r="R3695" t="str">
        <f>RIGHT(O3695,LEN(O3695)-SEARCH("/",O3695,1))</f>
        <v>plays</v>
      </c>
      <c r="S3695" s="17">
        <f>(((K3695/60)/60)/24)+DATE(1970,1,1)</f>
        <v>41995.084074074075</v>
      </c>
      <c r="T3695" s="15">
        <f>(((J3695/60)/60)/24)+DATE(1970,1,1)</f>
        <v>42024.802777777775</v>
      </c>
      <c r="U3695" t="b">
        <f>AND(L3695,N3695)</f>
        <v>0</v>
      </c>
    </row>
    <row r="3696" spans="1:21" ht="20" customHeight="1" x14ac:dyDescent="0.35">
      <c r="A3696" s="13">
        <f>F3696/E3696</f>
        <v>0</v>
      </c>
      <c r="B3696">
        <v>4043</v>
      </c>
      <c r="C3696" s="3" t="s">
        <v>4039</v>
      </c>
      <c r="D3696" s="3" t="s">
        <v>8147</v>
      </c>
      <c r="E3696" s="5">
        <v>300</v>
      </c>
      <c r="F3696" s="5">
        <v>0</v>
      </c>
      <c r="G3696" t="s">
        <v>8221</v>
      </c>
      <c r="H3696" t="s">
        <v>8229</v>
      </c>
      <c r="I3696" t="s">
        <v>8251</v>
      </c>
      <c r="J3696">
        <v>1416524325</v>
      </c>
      <c r="K3696">
        <v>1415228325</v>
      </c>
      <c r="L3696" t="b">
        <v>0</v>
      </c>
      <c r="M3696">
        <v>0</v>
      </c>
      <c r="N3696" t="b">
        <v>0</v>
      </c>
      <c r="O3696" t="s">
        <v>8271</v>
      </c>
      <c r="P3696" s="9" t="str">
        <f>IFERROR(F3696/M3696,"NULL")</f>
        <v>NULL</v>
      </c>
      <c r="Q3696" t="str">
        <f>LEFT(O3696,SEARCH("/",O3696,1)-1)</f>
        <v>theater</v>
      </c>
      <c r="R3696" t="str">
        <f>RIGHT(O3696,LEN(O3696)-SEARCH("/",O3696,1))</f>
        <v>plays</v>
      </c>
      <c r="S3696" s="17">
        <f>(((K3696/60)/60)/24)+DATE(1970,1,1)</f>
        <v>41948.957465277781</v>
      </c>
      <c r="T3696" s="15">
        <f>(((J3696/60)/60)/24)+DATE(1970,1,1)</f>
        <v>41963.957465277781</v>
      </c>
      <c r="U3696" t="b">
        <f>AND(L3696,N3696)</f>
        <v>0</v>
      </c>
    </row>
    <row r="3697" spans="1:21" ht="20" customHeight="1" x14ac:dyDescent="0.35">
      <c r="A3697" s="13">
        <f>F3697/E3697</f>
        <v>0.375</v>
      </c>
      <c r="B3697">
        <v>4044</v>
      </c>
      <c r="C3697" s="3" t="s">
        <v>4040</v>
      </c>
      <c r="D3697" s="3" t="s">
        <v>8148</v>
      </c>
      <c r="E3697" s="5">
        <v>600</v>
      </c>
      <c r="F3697" s="5">
        <v>225</v>
      </c>
      <c r="G3697" t="s">
        <v>8221</v>
      </c>
      <c r="H3697" t="s">
        <v>8224</v>
      </c>
      <c r="I3697" t="s">
        <v>8246</v>
      </c>
      <c r="J3697">
        <v>1428642000</v>
      </c>
      <c r="K3697">
        <v>1426050982</v>
      </c>
      <c r="L3697" t="b">
        <v>0</v>
      </c>
      <c r="M3697">
        <v>4</v>
      </c>
      <c r="N3697" t="b">
        <v>0</v>
      </c>
      <c r="O3697" t="s">
        <v>8271</v>
      </c>
      <c r="P3697" s="9">
        <f>IFERROR(F3697/M3697,"NULL")</f>
        <v>56.25</v>
      </c>
      <c r="Q3697" t="str">
        <f>LEFT(O3697,SEARCH("/",O3697,1)-1)</f>
        <v>theater</v>
      </c>
      <c r="R3697" t="str">
        <f>RIGHT(O3697,LEN(O3697)-SEARCH("/",O3697,1))</f>
        <v>plays</v>
      </c>
      <c r="S3697" s="17">
        <f>(((K3697/60)/60)/24)+DATE(1970,1,1)</f>
        <v>42074.219699074078</v>
      </c>
      <c r="T3697" s="15">
        <f>(((J3697/60)/60)/24)+DATE(1970,1,1)</f>
        <v>42104.208333333328</v>
      </c>
      <c r="U3697" t="b">
        <f>AND(L3697,N3697)</f>
        <v>0</v>
      </c>
    </row>
    <row r="3698" spans="1:21" ht="20" customHeight="1" x14ac:dyDescent="0.35">
      <c r="A3698" s="13">
        <f>F3698/E3698</f>
        <v>2.0000000000000001E-4</v>
      </c>
      <c r="B3698">
        <v>4045</v>
      </c>
      <c r="C3698" s="3" t="s">
        <v>4041</v>
      </c>
      <c r="D3698" s="3" t="s">
        <v>8149</v>
      </c>
      <c r="E3698" s="5">
        <v>5000</v>
      </c>
      <c r="F3698" s="5">
        <v>1</v>
      </c>
      <c r="G3698" t="s">
        <v>8221</v>
      </c>
      <c r="H3698" t="s">
        <v>8226</v>
      </c>
      <c r="I3698" t="s">
        <v>8248</v>
      </c>
      <c r="J3698">
        <v>1408596589</v>
      </c>
      <c r="K3698">
        <v>1406004589</v>
      </c>
      <c r="L3698" t="b">
        <v>0</v>
      </c>
      <c r="M3698">
        <v>1</v>
      </c>
      <c r="N3698" t="b">
        <v>0</v>
      </c>
      <c r="O3698" t="s">
        <v>8271</v>
      </c>
      <c r="P3698" s="9">
        <f>IFERROR(F3698/M3698,"NULL")</f>
        <v>1</v>
      </c>
      <c r="Q3698" t="str">
        <f>LEFT(O3698,SEARCH("/",O3698,1)-1)</f>
        <v>theater</v>
      </c>
      <c r="R3698" t="str">
        <f>RIGHT(O3698,LEN(O3698)-SEARCH("/",O3698,1))</f>
        <v>plays</v>
      </c>
      <c r="S3698" s="17">
        <f>(((K3698/60)/60)/24)+DATE(1970,1,1)</f>
        <v>41842.201261574075</v>
      </c>
      <c r="T3698" s="15">
        <f>(((J3698/60)/60)/24)+DATE(1970,1,1)</f>
        <v>41872.201261574075</v>
      </c>
      <c r="U3698" t="b">
        <f>AND(L3698,N3698)</f>
        <v>0</v>
      </c>
    </row>
    <row r="3699" spans="1:21" ht="20" customHeight="1" x14ac:dyDescent="0.35">
      <c r="A3699" s="13">
        <f>F3699/E3699</f>
        <v>8.2142857142857142E-2</v>
      </c>
      <c r="B3699">
        <v>4046</v>
      </c>
      <c r="C3699" s="3" t="s">
        <v>4042</v>
      </c>
      <c r="D3699" s="3" t="s">
        <v>8150</v>
      </c>
      <c r="E3699" s="5">
        <v>5600</v>
      </c>
      <c r="F3699" s="5">
        <v>460</v>
      </c>
      <c r="G3699" t="s">
        <v>8221</v>
      </c>
      <c r="H3699" t="s">
        <v>8224</v>
      </c>
      <c r="I3699" t="s">
        <v>8246</v>
      </c>
      <c r="J3699">
        <v>1413992210</v>
      </c>
      <c r="K3699">
        <v>1411400210</v>
      </c>
      <c r="L3699" t="b">
        <v>0</v>
      </c>
      <c r="M3699">
        <v>12</v>
      </c>
      <c r="N3699" t="b">
        <v>0</v>
      </c>
      <c r="O3699" t="s">
        <v>8271</v>
      </c>
      <c r="P3699" s="9">
        <f>IFERROR(F3699/M3699,"NULL")</f>
        <v>38.333333333333336</v>
      </c>
      <c r="Q3699" t="str">
        <f>LEFT(O3699,SEARCH("/",O3699,1)-1)</f>
        <v>theater</v>
      </c>
      <c r="R3699" t="str">
        <f>RIGHT(O3699,LEN(O3699)-SEARCH("/",O3699,1))</f>
        <v>plays</v>
      </c>
      <c r="S3699" s="17">
        <f>(((K3699/60)/60)/24)+DATE(1970,1,1)</f>
        <v>41904.650578703702</v>
      </c>
      <c r="T3699" s="15">
        <f>(((J3699/60)/60)/24)+DATE(1970,1,1)</f>
        <v>41934.650578703702</v>
      </c>
      <c r="U3699" t="b">
        <f>AND(L3699,N3699)</f>
        <v>0</v>
      </c>
    </row>
    <row r="3700" spans="1:21" ht="20" customHeight="1" x14ac:dyDescent="0.35">
      <c r="A3700" s="13">
        <f>F3700/E3700</f>
        <v>2.1999999999999999E-2</v>
      </c>
      <c r="B3700">
        <v>4047</v>
      </c>
      <c r="C3700" s="3" t="s">
        <v>4043</v>
      </c>
      <c r="D3700" s="3" t="s">
        <v>8151</v>
      </c>
      <c r="E3700" s="5">
        <v>5000</v>
      </c>
      <c r="F3700" s="5">
        <v>110</v>
      </c>
      <c r="G3700" t="s">
        <v>8221</v>
      </c>
      <c r="H3700" t="s">
        <v>8224</v>
      </c>
      <c r="I3700" t="s">
        <v>8246</v>
      </c>
      <c r="J3700">
        <v>1420938000</v>
      </c>
      <c r="K3700">
        <v>1418862743</v>
      </c>
      <c r="L3700" t="b">
        <v>0</v>
      </c>
      <c r="M3700">
        <v>4</v>
      </c>
      <c r="N3700" t="b">
        <v>0</v>
      </c>
      <c r="O3700" t="s">
        <v>8271</v>
      </c>
      <c r="P3700" s="9">
        <f>IFERROR(F3700/M3700,"NULL")</f>
        <v>27.5</v>
      </c>
      <c r="Q3700" t="str">
        <f>LEFT(O3700,SEARCH("/",O3700,1)-1)</f>
        <v>theater</v>
      </c>
      <c r="R3700" t="str">
        <f>RIGHT(O3700,LEN(O3700)-SEARCH("/",O3700,1))</f>
        <v>plays</v>
      </c>
      <c r="S3700" s="17">
        <f>(((K3700/60)/60)/24)+DATE(1970,1,1)</f>
        <v>41991.022488425922</v>
      </c>
      <c r="T3700" s="15">
        <f>(((J3700/60)/60)/24)+DATE(1970,1,1)</f>
        <v>42015.041666666672</v>
      </c>
      <c r="U3700" t="b">
        <f>AND(L3700,N3700)</f>
        <v>0</v>
      </c>
    </row>
    <row r="3701" spans="1:21" ht="20" customHeight="1" x14ac:dyDescent="0.35">
      <c r="A3701" s="13">
        <f>F3701/E3701</f>
        <v>0.17652941176470588</v>
      </c>
      <c r="B3701">
        <v>4048</v>
      </c>
      <c r="C3701" s="3" t="s">
        <v>4044</v>
      </c>
      <c r="D3701" s="3" t="s">
        <v>8152</v>
      </c>
      <c r="E3701" s="5">
        <v>17000</v>
      </c>
      <c r="F3701" s="5">
        <v>3001</v>
      </c>
      <c r="G3701" t="s">
        <v>8221</v>
      </c>
      <c r="H3701" t="s">
        <v>8225</v>
      </c>
      <c r="I3701" t="s">
        <v>8247</v>
      </c>
      <c r="J3701">
        <v>1460373187</v>
      </c>
      <c r="K3701">
        <v>1457352787</v>
      </c>
      <c r="L3701" t="b">
        <v>0</v>
      </c>
      <c r="M3701">
        <v>91</v>
      </c>
      <c r="N3701" t="b">
        <v>0</v>
      </c>
      <c r="O3701" t="s">
        <v>8271</v>
      </c>
      <c r="P3701" s="9">
        <f>IFERROR(F3701/M3701,"NULL")</f>
        <v>32.978021978021978</v>
      </c>
      <c r="Q3701" t="str">
        <f>LEFT(O3701,SEARCH("/",O3701,1)-1)</f>
        <v>theater</v>
      </c>
      <c r="R3701" t="str">
        <f>RIGHT(O3701,LEN(O3701)-SEARCH("/",O3701,1))</f>
        <v>plays</v>
      </c>
      <c r="S3701" s="17">
        <f>(((K3701/60)/60)/24)+DATE(1970,1,1)</f>
        <v>42436.509108796294</v>
      </c>
      <c r="T3701" s="15">
        <f>(((J3701/60)/60)/24)+DATE(1970,1,1)</f>
        <v>42471.467442129629</v>
      </c>
      <c r="U3701" t="b">
        <f>AND(L3701,N3701)</f>
        <v>0</v>
      </c>
    </row>
    <row r="3702" spans="1:21" ht="20" customHeight="1" x14ac:dyDescent="0.35">
      <c r="A3702" s="13">
        <f>F3702/E3702</f>
        <v>8.0000000000000004E-4</v>
      </c>
      <c r="B3702">
        <v>4049</v>
      </c>
      <c r="C3702" s="3" t="s">
        <v>4045</v>
      </c>
      <c r="D3702" s="3" t="s">
        <v>8153</v>
      </c>
      <c r="E3702" s="5">
        <v>20000</v>
      </c>
      <c r="F3702" s="5">
        <v>16</v>
      </c>
      <c r="G3702" t="s">
        <v>8221</v>
      </c>
      <c r="H3702" t="s">
        <v>8224</v>
      </c>
      <c r="I3702" t="s">
        <v>8246</v>
      </c>
      <c r="J3702">
        <v>1436914815</v>
      </c>
      <c r="K3702">
        <v>1434322815</v>
      </c>
      <c r="L3702" t="b">
        <v>0</v>
      </c>
      <c r="M3702">
        <v>1</v>
      </c>
      <c r="N3702" t="b">
        <v>0</v>
      </c>
      <c r="O3702" t="s">
        <v>8271</v>
      </c>
      <c r="P3702" s="9">
        <f>IFERROR(F3702/M3702,"NULL")</f>
        <v>16</v>
      </c>
      <c r="Q3702" t="str">
        <f>LEFT(O3702,SEARCH("/",O3702,1)-1)</f>
        <v>theater</v>
      </c>
      <c r="R3702" t="str">
        <f>RIGHT(O3702,LEN(O3702)-SEARCH("/",O3702,1))</f>
        <v>plays</v>
      </c>
      <c r="S3702" s="17">
        <f>(((K3702/60)/60)/24)+DATE(1970,1,1)</f>
        <v>42169.958506944444</v>
      </c>
      <c r="T3702" s="15">
        <f>(((J3702/60)/60)/24)+DATE(1970,1,1)</f>
        <v>42199.958506944444</v>
      </c>
      <c r="U3702" t="b">
        <f>AND(L3702,N3702)</f>
        <v>0</v>
      </c>
    </row>
    <row r="3703" spans="1:21" ht="20" customHeight="1" x14ac:dyDescent="0.35">
      <c r="A3703" s="13">
        <f>F3703/E3703</f>
        <v>6.6666666666666664E-4</v>
      </c>
      <c r="B3703">
        <v>4050</v>
      </c>
      <c r="C3703" s="3" t="s">
        <v>4046</v>
      </c>
      <c r="D3703" s="3" t="s">
        <v>8154</v>
      </c>
      <c r="E3703" s="5">
        <v>1500</v>
      </c>
      <c r="F3703" s="5">
        <v>1</v>
      </c>
      <c r="G3703" t="s">
        <v>8221</v>
      </c>
      <c r="H3703" t="s">
        <v>8224</v>
      </c>
      <c r="I3703" t="s">
        <v>8246</v>
      </c>
      <c r="J3703">
        <v>1414077391</v>
      </c>
      <c r="K3703">
        <v>1411485391</v>
      </c>
      <c r="L3703" t="b">
        <v>0</v>
      </c>
      <c r="M3703">
        <v>1</v>
      </c>
      <c r="N3703" t="b">
        <v>0</v>
      </c>
      <c r="O3703" t="s">
        <v>8271</v>
      </c>
      <c r="P3703" s="9">
        <f>IFERROR(F3703/M3703,"NULL")</f>
        <v>1</v>
      </c>
      <c r="Q3703" t="str">
        <f>LEFT(O3703,SEARCH("/",O3703,1)-1)</f>
        <v>theater</v>
      </c>
      <c r="R3703" t="str">
        <f>RIGHT(O3703,LEN(O3703)-SEARCH("/",O3703,1))</f>
        <v>plays</v>
      </c>
      <c r="S3703" s="17">
        <f>(((K3703/60)/60)/24)+DATE(1970,1,1)</f>
        <v>41905.636469907404</v>
      </c>
      <c r="T3703" s="15">
        <f>(((J3703/60)/60)/24)+DATE(1970,1,1)</f>
        <v>41935.636469907404</v>
      </c>
      <c r="U3703" t="b">
        <f>AND(L3703,N3703)</f>
        <v>0</v>
      </c>
    </row>
    <row r="3704" spans="1:21" ht="20" customHeight="1" x14ac:dyDescent="0.35">
      <c r="A3704" s="13">
        <f>F3704/E3704</f>
        <v>0</v>
      </c>
      <c r="B3704">
        <v>4051</v>
      </c>
      <c r="C3704" s="3" t="s">
        <v>4047</v>
      </c>
      <c r="D3704" s="3" t="s">
        <v>8155</v>
      </c>
      <c r="E3704" s="5">
        <v>500</v>
      </c>
      <c r="F3704" s="5">
        <v>0</v>
      </c>
      <c r="G3704" t="s">
        <v>8221</v>
      </c>
      <c r="H3704" t="s">
        <v>8224</v>
      </c>
      <c r="I3704" t="s">
        <v>8246</v>
      </c>
      <c r="J3704">
        <v>1399618380</v>
      </c>
      <c r="K3704">
        <v>1399058797</v>
      </c>
      <c r="L3704" t="b">
        <v>0</v>
      </c>
      <c r="M3704">
        <v>0</v>
      </c>
      <c r="N3704" t="b">
        <v>0</v>
      </c>
      <c r="O3704" t="s">
        <v>8271</v>
      </c>
      <c r="P3704" s="9" t="str">
        <f>IFERROR(F3704/M3704,"NULL")</f>
        <v>NULL</v>
      </c>
      <c r="Q3704" t="str">
        <f>LEFT(O3704,SEARCH("/",O3704,1)-1)</f>
        <v>theater</v>
      </c>
      <c r="R3704" t="str">
        <f>RIGHT(O3704,LEN(O3704)-SEARCH("/",O3704,1))</f>
        <v>plays</v>
      </c>
      <c r="S3704" s="17">
        <f>(((K3704/60)/60)/24)+DATE(1970,1,1)</f>
        <v>41761.810150462967</v>
      </c>
      <c r="T3704" s="15">
        <f>(((J3704/60)/60)/24)+DATE(1970,1,1)</f>
        <v>41768.286805555559</v>
      </c>
      <c r="U3704" t="b">
        <f>AND(L3704,N3704)</f>
        <v>0</v>
      </c>
    </row>
    <row r="3705" spans="1:21" ht="20" customHeight="1" x14ac:dyDescent="0.35">
      <c r="A3705" s="13">
        <f>F3705/E3705</f>
        <v>0.37533333333333335</v>
      </c>
      <c r="B3705">
        <v>4052</v>
      </c>
      <c r="C3705" s="3" t="s">
        <v>4048</v>
      </c>
      <c r="D3705" s="3" t="s">
        <v>8156</v>
      </c>
      <c r="E3705" s="5">
        <v>3000</v>
      </c>
      <c r="F3705" s="5">
        <v>1126</v>
      </c>
      <c r="G3705" t="s">
        <v>8221</v>
      </c>
      <c r="H3705" t="s">
        <v>8224</v>
      </c>
      <c r="I3705" t="s">
        <v>8246</v>
      </c>
      <c r="J3705">
        <v>1413234316</v>
      </c>
      <c r="K3705">
        <v>1408050316</v>
      </c>
      <c r="L3705" t="b">
        <v>0</v>
      </c>
      <c r="M3705">
        <v>13</v>
      </c>
      <c r="N3705" t="b">
        <v>0</v>
      </c>
      <c r="O3705" t="s">
        <v>8271</v>
      </c>
      <c r="P3705" s="9">
        <f>IFERROR(F3705/M3705,"NULL")</f>
        <v>86.615384615384613</v>
      </c>
      <c r="Q3705" t="str">
        <f>LEFT(O3705,SEARCH("/",O3705,1)-1)</f>
        <v>theater</v>
      </c>
      <c r="R3705" t="str">
        <f>RIGHT(O3705,LEN(O3705)-SEARCH("/",O3705,1))</f>
        <v>plays</v>
      </c>
      <c r="S3705" s="17">
        <f>(((K3705/60)/60)/24)+DATE(1970,1,1)</f>
        <v>41865.878657407404</v>
      </c>
      <c r="T3705" s="15">
        <f>(((J3705/60)/60)/24)+DATE(1970,1,1)</f>
        <v>41925.878657407404</v>
      </c>
      <c r="U3705" t="b">
        <f>AND(L3705,N3705)</f>
        <v>0</v>
      </c>
    </row>
    <row r="3706" spans="1:21" ht="20" customHeight="1" x14ac:dyDescent="0.35">
      <c r="A3706" s="13">
        <f>F3706/E3706</f>
        <v>0.22</v>
      </c>
      <c r="B3706">
        <v>4053</v>
      </c>
      <c r="C3706" s="3" t="s">
        <v>4049</v>
      </c>
      <c r="D3706" s="3" t="s">
        <v>8157</v>
      </c>
      <c r="E3706" s="5">
        <v>500</v>
      </c>
      <c r="F3706" s="5">
        <v>110</v>
      </c>
      <c r="G3706" t="s">
        <v>8221</v>
      </c>
      <c r="H3706" t="s">
        <v>8225</v>
      </c>
      <c r="I3706" t="s">
        <v>8247</v>
      </c>
      <c r="J3706">
        <v>1416081600</v>
      </c>
      <c r="K3706">
        <v>1413477228</v>
      </c>
      <c r="L3706" t="b">
        <v>0</v>
      </c>
      <c r="M3706">
        <v>2</v>
      </c>
      <c r="N3706" t="b">
        <v>0</v>
      </c>
      <c r="O3706" t="s">
        <v>8271</v>
      </c>
      <c r="P3706" s="9">
        <f>IFERROR(F3706/M3706,"NULL")</f>
        <v>55</v>
      </c>
      <c r="Q3706" t="str">
        <f>LEFT(O3706,SEARCH("/",O3706,1)-1)</f>
        <v>theater</v>
      </c>
      <c r="R3706" t="str">
        <f>RIGHT(O3706,LEN(O3706)-SEARCH("/",O3706,1))</f>
        <v>plays</v>
      </c>
      <c r="S3706" s="17">
        <f>(((K3706/60)/60)/24)+DATE(1970,1,1)</f>
        <v>41928.690138888887</v>
      </c>
      <c r="T3706" s="15">
        <f>(((J3706/60)/60)/24)+DATE(1970,1,1)</f>
        <v>41958.833333333328</v>
      </c>
      <c r="U3706" t="b">
        <f>AND(L3706,N3706)</f>
        <v>0</v>
      </c>
    </row>
    <row r="3707" spans="1:21" ht="20" customHeight="1" x14ac:dyDescent="0.35">
      <c r="A3707" s="13">
        <f>F3707/E3707</f>
        <v>0</v>
      </c>
      <c r="B3707">
        <v>4054</v>
      </c>
      <c r="C3707" s="3" t="s">
        <v>4050</v>
      </c>
      <c r="D3707" s="3" t="s">
        <v>8158</v>
      </c>
      <c r="E3707" s="5">
        <v>8880</v>
      </c>
      <c r="F3707" s="5">
        <v>0</v>
      </c>
      <c r="G3707" t="s">
        <v>8221</v>
      </c>
      <c r="H3707" t="s">
        <v>8224</v>
      </c>
      <c r="I3707" t="s">
        <v>8246</v>
      </c>
      <c r="J3707">
        <v>1475294400</v>
      </c>
      <c r="K3707">
        <v>1472674285</v>
      </c>
      <c r="L3707" t="b">
        <v>0</v>
      </c>
      <c r="M3707">
        <v>0</v>
      </c>
      <c r="N3707" t="b">
        <v>0</v>
      </c>
      <c r="O3707" t="s">
        <v>8271</v>
      </c>
      <c r="P3707" s="9" t="str">
        <f>IFERROR(F3707/M3707,"NULL")</f>
        <v>NULL</v>
      </c>
      <c r="Q3707" t="str">
        <f>LEFT(O3707,SEARCH("/",O3707,1)-1)</f>
        <v>theater</v>
      </c>
      <c r="R3707" t="str">
        <f>RIGHT(O3707,LEN(O3707)-SEARCH("/",O3707,1))</f>
        <v>plays</v>
      </c>
      <c r="S3707" s="17">
        <f>(((K3707/60)/60)/24)+DATE(1970,1,1)</f>
        <v>42613.841261574074</v>
      </c>
      <c r="T3707" s="15">
        <f>(((J3707/60)/60)/24)+DATE(1970,1,1)</f>
        <v>42644.166666666672</v>
      </c>
      <c r="U3707" t="b">
        <f>AND(L3707,N3707)</f>
        <v>0</v>
      </c>
    </row>
    <row r="3708" spans="1:21" ht="20" customHeight="1" x14ac:dyDescent="0.35">
      <c r="A3708" s="13">
        <f>F3708/E3708</f>
        <v>0.1762</v>
      </c>
      <c r="B3708">
        <v>4055</v>
      </c>
      <c r="C3708" s="3" t="s">
        <v>4051</v>
      </c>
      <c r="D3708" s="3" t="s">
        <v>8159</v>
      </c>
      <c r="E3708" s="5">
        <v>5000</v>
      </c>
      <c r="F3708" s="5">
        <v>881</v>
      </c>
      <c r="G3708" t="s">
        <v>8221</v>
      </c>
      <c r="H3708" t="s">
        <v>8225</v>
      </c>
      <c r="I3708" t="s">
        <v>8247</v>
      </c>
      <c r="J3708">
        <v>1403192031</v>
      </c>
      <c r="K3708">
        <v>1400600031</v>
      </c>
      <c r="L3708" t="b">
        <v>0</v>
      </c>
      <c r="M3708">
        <v>21</v>
      </c>
      <c r="N3708" t="b">
        <v>0</v>
      </c>
      <c r="O3708" t="s">
        <v>8271</v>
      </c>
      <c r="P3708" s="9">
        <f>IFERROR(F3708/M3708,"NULL")</f>
        <v>41.952380952380949</v>
      </c>
      <c r="Q3708" t="str">
        <f>LEFT(O3708,SEARCH("/",O3708,1)-1)</f>
        <v>theater</v>
      </c>
      <c r="R3708" t="str">
        <f>RIGHT(O3708,LEN(O3708)-SEARCH("/",O3708,1))</f>
        <v>plays</v>
      </c>
      <c r="S3708" s="17">
        <f>(((K3708/60)/60)/24)+DATE(1970,1,1)</f>
        <v>41779.648506944446</v>
      </c>
      <c r="T3708" s="15">
        <f>(((J3708/60)/60)/24)+DATE(1970,1,1)</f>
        <v>41809.648506944446</v>
      </c>
      <c r="U3708" t="b">
        <f>AND(L3708,N3708)</f>
        <v>0</v>
      </c>
    </row>
    <row r="3709" spans="1:21" ht="20" customHeight="1" x14ac:dyDescent="0.35">
      <c r="A3709" s="13">
        <f>F3709/E3709</f>
        <v>0.53</v>
      </c>
      <c r="B3709">
        <v>4056</v>
      </c>
      <c r="C3709" s="3" t="s">
        <v>4052</v>
      </c>
      <c r="D3709" s="3" t="s">
        <v>8160</v>
      </c>
      <c r="E3709" s="5">
        <v>1500</v>
      </c>
      <c r="F3709" s="5">
        <v>795</v>
      </c>
      <c r="G3709" t="s">
        <v>8221</v>
      </c>
      <c r="H3709" t="s">
        <v>8224</v>
      </c>
      <c r="I3709" t="s">
        <v>8246</v>
      </c>
      <c r="J3709">
        <v>1467575940</v>
      </c>
      <c r="K3709">
        <v>1465856639</v>
      </c>
      <c r="L3709" t="b">
        <v>0</v>
      </c>
      <c r="M3709">
        <v>9</v>
      </c>
      <c r="N3709" t="b">
        <v>0</v>
      </c>
      <c r="O3709" t="s">
        <v>8271</v>
      </c>
      <c r="P3709" s="9">
        <f>IFERROR(F3709/M3709,"NULL")</f>
        <v>88.333333333333329</v>
      </c>
      <c r="Q3709" t="str">
        <f>LEFT(O3709,SEARCH("/",O3709,1)-1)</f>
        <v>theater</v>
      </c>
      <c r="R3709" t="str">
        <f>RIGHT(O3709,LEN(O3709)-SEARCH("/",O3709,1))</f>
        <v>plays</v>
      </c>
      <c r="S3709" s="17">
        <f>(((K3709/60)/60)/24)+DATE(1970,1,1)</f>
        <v>42534.933321759265</v>
      </c>
      <c r="T3709" s="15">
        <f>(((J3709/60)/60)/24)+DATE(1970,1,1)</f>
        <v>42554.832638888889</v>
      </c>
      <c r="U3709" t="b">
        <f>AND(L3709,N3709)</f>
        <v>0</v>
      </c>
    </row>
    <row r="3710" spans="1:21" ht="20" customHeight="1" x14ac:dyDescent="0.35">
      <c r="A3710" s="13">
        <f>F3710/E3710</f>
        <v>0.22142857142857142</v>
      </c>
      <c r="B3710">
        <v>4057</v>
      </c>
      <c r="C3710" s="3" t="s">
        <v>4053</v>
      </c>
      <c r="D3710" s="3" t="s">
        <v>8161</v>
      </c>
      <c r="E3710" s="5">
        <v>3500</v>
      </c>
      <c r="F3710" s="5">
        <v>775</v>
      </c>
      <c r="G3710" t="s">
        <v>8221</v>
      </c>
      <c r="H3710" t="s">
        <v>8225</v>
      </c>
      <c r="I3710" t="s">
        <v>8247</v>
      </c>
      <c r="J3710">
        <v>1448492400</v>
      </c>
      <c r="K3710">
        <v>1446506080</v>
      </c>
      <c r="L3710" t="b">
        <v>0</v>
      </c>
      <c r="M3710">
        <v>6</v>
      </c>
      <c r="N3710" t="b">
        <v>0</v>
      </c>
      <c r="O3710" t="s">
        <v>8271</v>
      </c>
      <c r="P3710" s="9">
        <f>IFERROR(F3710/M3710,"NULL")</f>
        <v>129.16666666666666</v>
      </c>
      <c r="Q3710" t="str">
        <f>LEFT(O3710,SEARCH("/",O3710,1)-1)</f>
        <v>theater</v>
      </c>
      <c r="R3710" t="str">
        <f>RIGHT(O3710,LEN(O3710)-SEARCH("/",O3710,1))</f>
        <v>plays</v>
      </c>
      <c r="S3710" s="17">
        <f>(((K3710/60)/60)/24)+DATE(1970,1,1)</f>
        <v>42310.968518518523</v>
      </c>
      <c r="T3710" s="15">
        <f>(((J3710/60)/60)/24)+DATE(1970,1,1)</f>
        <v>42333.958333333328</v>
      </c>
      <c r="U3710" t="b">
        <f>AND(L3710,N3710)</f>
        <v>0</v>
      </c>
    </row>
    <row r="3711" spans="1:21" ht="20" customHeight="1" x14ac:dyDescent="0.35">
      <c r="A3711" s="13">
        <f>F3711/E3711</f>
        <v>2.5333333333333333E-2</v>
      </c>
      <c r="B3711">
        <v>4058</v>
      </c>
      <c r="C3711" s="3" t="s">
        <v>4054</v>
      </c>
      <c r="D3711" s="3" t="s">
        <v>8162</v>
      </c>
      <c r="E3711" s="5">
        <v>3750</v>
      </c>
      <c r="F3711" s="5">
        <v>95</v>
      </c>
      <c r="G3711" t="s">
        <v>8221</v>
      </c>
      <c r="H3711" t="s">
        <v>8224</v>
      </c>
      <c r="I3711" t="s">
        <v>8246</v>
      </c>
      <c r="J3711">
        <v>1459483140</v>
      </c>
      <c r="K3711">
        <v>1458178044</v>
      </c>
      <c r="L3711" t="b">
        <v>0</v>
      </c>
      <c r="M3711">
        <v>4</v>
      </c>
      <c r="N3711" t="b">
        <v>0</v>
      </c>
      <c r="O3711" t="s">
        <v>8271</v>
      </c>
      <c r="P3711" s="9">
        <f>IFERROR(F3711/M3711,"NULL")</f>
        <v>23.75</v>
      </c>
      <c r="Q3711" t="str">
        <f>LEFT(O3711,SEARCH("/",O3711,1)-1)</f>
        <v>theater</v>
      </c>
      <c r="R3711" t="str">
        <f>RIGHT(O3711,LEN(O3711)-SEARCH("/",O3711,1))</f>
        <v>plays</v>
      </c>
      <c r="S3711" s="17">
        <f>(((K3711/60)/60)/24)+DATE(1970,1,1)</f>
        <v>42446.060694444444</v>
      </c>
      <c r="T3711" s="15">
        <f>(((J3711/60)/60)/24)+DATE(1970,1,1)</f>
        <v>42461.165972222225</v>
      </c>
      <c r="U3711" t="b">
        <f>AND(L3711,N3711)</f>
        <v>0</v>
      </c>
    </row>
    <row r="3712" spans="1:21" ht="20" customHeight="1" x14ac:dyDescent="0.35">
      <c r="A3712" s="13">
        <f>F3712/E3712</f>
        <v>2.5000000000000001E-2</v>
      </c>
      <c r="B3712">
        <v>4059</v>
      </c>
      <c r="C3712" s="3" t="s">
        <v>4055</v>
      </c>
      <c r="D3712" s="3" t="s">
        <v>8163</v>
      </c>
      <c r="E3712" s="5">
        <v>10000</v>
      </c>
      <c r="F3712" s="5">
        <v>250</v>
      </c>
      <c r="G3712" t="s">
        <v>8221</v>
      </c>
      <c r="H3712" t="s">
        <v>8229</v>
      </c>
      <c r="I3712" t="s">
        <v>8251</v>
      </c>
      <c r="J3712">
        <v>1410836400</v>
      </c>
      <c r="K3712">
        <v>1408116152</v>
      </c>
      <c r="L3712" t="b">
        <v>0</v>
      </c>
      <c r="M3712">
        <v>7</v>
      </c>
      <c r="N3712" t="b">
        <v>0</v>
      </c>
      <c r="O3712" t="s">
        <v>8271</v>
      </c>
      <c r="P3712" s="9">
        <f>IFERROR(F3712/M3712,"NULL")</f>
        <v>35.714285714285715</v>
      </c>
      <c r="Q3712" t="str">
        <f>LEFT(O3712,SEARCH("/",O3712,1)-1)</f>
        <v>theater</v>
      </c>
      <c r="R3712" t="str">
        <f>RIGHT(O3712,LEN(O3712)-SEARCH("/",O3712,1))</f>
        <v>plays</v>
      </c>
      <c r="S3712" s="17">
        <f>(((K3712/60)/60)/24)+DATE(1970,1,1)</f>
        <v>41866.640648148146</v>
      </c>
      <c r="T3712" s="15">
        <f>(((J3712/60)/60)/24)+DATE(1970,1,1)</f>
        <v>41898.125</v>
      </c>
      <c r="U3712" t="b">
        <f>AND(L3712,N3712)</f>
        <v>0</v>
      </c>
    </row>
    <row r="3713" spans="1:21" ht="20" customHeight="1" x14ac:dyDescent="0.35">
      <c r="A3713" s="13">
        <f>F3713/E3713</f>
        <v>2.8500000000000001E-2</v>
      </c>
      <c r="B3713">
        <v>4060</v>
      </c>
      <c r="C3713" s="3" t="s">
        <v>4056</v>
      </c>
      <c r="D3713" s="3" t="s">
        <v>8164</v>
      </c>
      <c r="E3713" s="5">
        <v>10000</v>
      </c>
      <c r="F3713" s="5">
        <v>285</v>
      </c>
      <c r="G3713" t="s">
        <v>8221</v>
      </c>
      <c r="H3713" t="s">
        <v>8229</v>
      </c>
      <c r="I3713" t="s">
        <v>8251</v>
      </c>
      <c r="J3713">
        <v>1403539200</v>
      </c>
      <c r="K3713">
        <v>1400604056</v>
      </c>
      <c r="L3713" t="b">
        <v>0</v>
      </c>
      <c r="M3713">
        <v>5</v>
      </c>
      <c r="N3713" t="b">
        <v>0</v>
      </c>
      <c r="O3713" t="s">
        <v>8271</v>
      </c>
      <c r="P3713" s="9">
        <f>IFERROR(F3713/M3713,"NULL")</f>
        <v>57</v>
      </c>
      <c r="Q3713" t="str">
        <f>LEFT(O3713,SEARCH("/",O3713,1)-1)</f>
        <v>theater</v>
      </c>
      <c r="R3713" t="str">
        <f>RIGHT(O3713,LEN(O3713)-SEARCH("/",O3713,1))</f>
        <v>plays</v>
      </c>
      <c r="S3713" s="17">
        <f>(((K3713/60)/60)/24)+DATE(1970,1,1)</f>
        <v>41779.695092592592</v>
      </c>
      <c r="T3713" s="15">
        <f>(((J3713/60)/60)/24)+DATE(1970,1,1)</f>
        <v>41813.666666666664</v>
      </c>
      <c r="U3713" t="b">
        <f>AND(L3713,N3713)</f>
        <v>0</v>
      </c>
    </row>
    <row r="3714" spans="1:21" ht="20" customHeight="1" x14ac:dyDescent="0.35">
      <c r="A3714" s="13">
        <f>F3714/E3714</f>
        <v>0</v>
      </c>
      <c r="B3714">
        <v>4061</v>
      </c>
      <c r="C3714" s="3" t="s">
        <v>4057</v>
      </c>
      <c r="D3714" s="3" t="s">
        <v>8165</v>
      </c>
      <c r="E3714" s="5">
        <v>525</v>
      </c>
      <c r="F3714" s="5">
        <v>0</v>
      </c>
      <c r="G3714" t="s">
        <v>8221</v>
      </c>
      <c r="H3714" t="s">
        <v>8224</v>
      </c>
      <c r="I3714" t="s">
        <v>8246</v>
      </c>
      <c r="J3714">
        <v>1461205423</v>
      </c>
      <c r="K3714">
        <v>1456025023</v>
      </c>
      <c r="L3714" t="b">
        <v>0</v>
      </c>
      <c r="M3714">
        <v>0</v>
      </c>
      <c r="N3714" t="b">
        <v>0</v>
      </c>
      <c r="O3714" t="s">
        <v>8271</v>
      </c>
      <c r="P3714" s="9" t="str">
        <f>IFERROR(F3714/M3714,"NULL")</f>
        <v>NULL</v>
      </c>
      <c r="Q3714" t="str">
        <f>LEFT(O3714,SEARCH("/",O3714,1)-1)</f>
        <v>theater</v>
      </c>
      <c r="R3714" t="str">
        <f>RIGHT(O3714,LEN(O3714)-SEARCH("/",O3714,1))</f>
        <v>plays</v>
      </c>
      <c r="S3714" s="17">
        <f>(((K3714/60)/60)/24)+DATE(1970,1,1)</f>
        <v>42421.141469907408</v>
      </c>
      <c r="T3714" s="15">
        <f>(((J3714/60)/60)/24)+DATE(1970,1,1)</f>
        <v>42481.099803240737</v>
      </c>
      <c r="U3714" t="b">
        <f>AND(L3714,N3714)</f>
        <v>0</v>
      </c>
    </row>
    <row r="3715" spans="1:21" ht="20" customHeight="1" x14ac:dyDescent="0.35">
      <c r="A3715" s="13">
        <f>F3715/E3715</f>
        <v>2.4500000000000001E-2</v>
      </c>
      <c r="B3715">
        <v>4062</v>
      </c>
      <c r="C3715" s="3" t="s">
        <v>4058</v>
      </c>
      <c r="D3715" s="3" t="s">
        <v>8166</v>
      </c>
      <c r="E3715" s="5">
        <v>20000</v>
      </c>
      <c r="F3715" s="5">
        <v>490</v>
      </c>
      <c r="G3715" t="s">
        <v>8221</v>
      </c>
      <c r="H3715" t="s">
        <v>8224</v>
      </c>
      <c r="I3715" t="s">
        <v>8246</v>
      </c>
      <c r="J3715">
        <v>1467481468</v>
      </c>
      <c r="K3715">
        <v>1464889468</v>
      </c>
      <c r="L3715" t="b">
        <v>0</v>
      </c>
      <c r="M3715">
        <v>3</v>
      </c>
      <c r="N3715" t="b">
        <v>0</v>
      </c>
      <c r="O3715" t="s">
        <v>8271</v>
      </c>
      <c r="P3715" s="9">
        <f>IFERROR(F3715/M3715,"NULL")</f>
        <v>163.33333333333334</v>
      </c>
      <c r="Q3715" t="str">
        <f>LEFT(O3715,SEARCH("/",O3715,1)-1)</f>
        <v>theater</v>
      </c>
      <c r="R3715" t="str">
        <f>RIGHT(O3715,LEN(O3715)-SEARCH("/",O3715,1))</f>
        <v>plays</v>
      </c>
      <c r="S3715" s="17">
        <f>(((K3715/60)/60)/24)+DATE(1970,1,1)</f>
        <v>42523.739212962959</v>
      </c>
      <c r="T3715" s="15">
        <f>(((J3715/60)/60)/24)+DATE(1970,1,1)</f>
        <v>42553.739212962959</v>
      </c>
      <c r="U3715" t="b">
        <f>AND(L3715,N3715)</f>
        <v>0</v>
      </c>
    </row>
    <row r="3716" spans="1:21" ht="20" customHeight="1" x14ac:dyDescent="0.35">
      <c r="A3716" s="13">
        <f>F3716/E3716</f>
        <v>1.4210526315789474E-2</v>
      </c>
      <c r="B3716">
        <v>4063</v>
      </c>
      <c r="C3716" s="3" t="s">
        <v>4059</v>
      </c>
      <c r="D3716" s="3" t="s">
        <v>8167</v>
      </c>
      <c r="E3716" s="5">
        <v>9500</v>
      </c>
      <c r="F3716" s="5">
        <v>135</v>
      </c>
      <c r="G3716" t="s">
        <v>8221</v>
      </c>
      <c r="H3716" t="s">
        <v>8225</v>
      </c>
      <c r="I3716" t="s">
        <v>8247</v>
      </c>
      <c r="J3716">
        <v>1403886084</v>
      </c>
      <c r="K3716">
        <v>1401294084</v>
      </c>
      <c r="L3716" t="b">
        <v>0</v>
      </c>
      <c r="M3716">
        <v>9</v>
      </c>
      <c r="N3716" t="b">
        <v>0</v>
      </c>
      <c r="O3716" t="s">
        <v>8271</v>
      </c>
      <c r="P3716" s="9">
        <f>IFERROR(F3716/M3716,"NULL")</f>
        <v>15</v>
      </c>
      <c r="Q3716" t="str">
        <f>LEFT(O3716,SEARCH("/",O3716,1)-1)</f>
        <v>theater</v>
      </c>
      <c r="R3716" t="str">
        <f>RIGHT(O3716,LEN(O3716)-SEARCH("/",O3716,1))</f>
        <v>plays</v>
      </c>
      <c r="S3716" s="17">
        <f>(((K3716/60)/60)/24)+DATE(1970,1,1)</f>
        <v>41787.681527777779</v>
      </c>
      <c r="T3716" s="15">
        <f>(((J3716/60)/60)/24)+DATE(1970,1,1)</f>
        <v>41817.681527777779</v>
      </c>
      <c r="U3716" t="b">
        <f>AND(L3716,N3716)</f>
        <v>0</v>
      </c>
    </row>
    <row r="3717" spans="1:21" ht="20" customHeight="1" x14ac:dyDescent="0.35">
      <c r="A3717" s="13">
        <f>F3717/E3717</f>
        <v>0.1925</v>
      </c>
      <c r="B3717">
        <v>4064</v>
      </c>
      <c r="C3717" s="3" t="s">
        <v>4060</v>
      </c>
      <c r="D3717" s="3" t="s">
        <v>8168</v>
      </c>
      <c r="E3717" s="5">
        <v>2000</v>
      </c>
      <c r="F3717" s="5">
        <v>385</v>
      </c>
      <c r="G3717" t="s">
        <v>8221</v>
      </c>
      <c r="H3717" t="s">
        <v>8226</v>
      </c>
      <c r="I3717" t="s">
        <v>8248</v>
      </c>
      <c r="J3717">
        <v>1430316426</v>
      </c>
      <c r="K3717">
        <v>1427724426</v>
      </c>
      <c r="L3717" t="b">
        <v>0</v>
      </c>
      <c r="M3717">
        <v>6</v>
      </c>
      <c r="N3717" t="b">
        <v>0</v>
      </c>
      <c r="O3717" t="s">
        <v>8271</v>
      </c>
      <c r="P3717" s="9">
        <f>IFERROR(F3717/M3717,"NULL")</f>
        <v>64.166666666666671</v>
      </c>
      <c r="Q3717" t="str">
        <f>LEFT(O3717,SEARCH("/",O3717,1)-1)</f>
        <v>theater</v>
      </c>
      <c r="R3717" t="str">
        <f>RIGHT(O3717,LEN(O3717)-SEARCH("/",O3717,1))</f>
        <v>plays</v>
      </c>
      <c r="S3717" s="17">
        <f>(((K3717/60)/60)/24)+DATE(1970,1,1)</f>
        <v>42093.588263888887</v>
      </c>
      <c r="T3717" s="15">
        <f>(((J3717/60)/60)/24)+DATE(1970,1,1)</f>
        <v>42123.588263888887</v>
      </c>
      <c r="U3717" t="b">
        <f>AND(L3717,N3717)</f>
        <v>0</v>
      </c>
    </row>
    <row r="3718" spans="1:21" ht="20" customHeight="1" x14ac:dyDescent="0.35">
      <c r="A3718" s="13">
        <f>F3718/E3718</f>
        <v>6.7499999999999999E-3</v>
      </c>
      <c r="B3718">
        <v>4065</v>
      </c>
      <c r="C3718" s="3" t="s">
        <v>4061</v>
      </c>
      <c r="D3718" s="3" t="s">
        <v>8169</v>
      </c>
      <c r="E3718" s="5">
        <v>4000</v>
      </c>
      <c r="F3718" s="5">
        <v>27</v>
      </c>
      <c r="G3718" t="s">
        <v>8221</v>
      </c>
      <c r="H3718" t="s">
        <v>8224</v>
      </c>
      <c r="I3718" t="s">
        <v>8246</v>
      </c>
      <c r="J3718">
        <v>1407883811</v>
      </c>
      <c r="K3718">
        <v>1405291811</v>
      </c>
      <c r="L3718" t="b">
        <v>0</v>
      </c>
      <c r="M3718">
        <v>4</v>
      </c>
      <c r="N3718" t="b">
        <v>0</v>
      </c>
      <c r="O3718" t="s">
        <v>8271</v>
      </c>
      <c r="P3718" s="9">
        <f>IFERROR(F3718/M3718,"NULL")</f>
        <v>6.75</v>
      </c>
      <c r="Q3718" t="str">
        <f>LEFT(O3718,SEARCH("/",O3718,1)-1)</f>
        <v>theater</v>
      </c>
      <c r="R3718" t="str">
        <f>RIGHT(O3718,LEN(O3718)-SEARCH("/",O3718,1))</f>
        <v>plays</v>
      </c>
      <c r="S3718" s="17">
        <f>(((K3718/60)/60)/24)+DATE(1970,1,1)</f>
        <v>41833.951516203706</v>
      </c>
      <c r="T3718" s="15">
        <f>(((J3718/60)/60)/24)+DATE(1970,1,1)</f>
        <v>41863.951516203706</v>
      </c>
      <c r="U3718" t="b">
        <f>AND(L3718,N3718)</f>
        <v>0</v>
      </c>
    </row>
    <row r="3719" spans="1:21" ht="20" customHeight="1" x14ac:dyDescent="0.35">
      <c r="A3719" s="13">
        <f>F3719/E3719</f>
        <v>1.6666666666666668E-3</v>
      </c>
      <c r="B3719">
        <v>4066</v>
      </c>
      <c r="C3719" s="3" t="s">
        <v>4062</v>
      </c>
      <c r="D3719" s="3" t="s">
        <v>8170</v>
      </c>
      <c r="E3719" s="5">
        <v>15000</v>
      </c>
      <c r="F3719" s="5">
        <v>25</v>
      </c>
      <c r="G3719" t="s">
        <v>8221</v>
      </c>
      <c r="H3719" t="s">
        <v>8224</v>
      </c>
      <c r="I3719" t="s">
        <v>8246</v>
      </c>
      <c r="J3719">
        <v>1463619388</v>
      </c>
      <c r="K3719">
        <v>1461027388</v>
      </c>
      <c r="L3719" t="b">
        <v>0</v>
      </c>
      <c r="M3719">
        <v>1</v>
      </c>
      <c r="N3719" t="b">
        <v>0</v>
      </c>
      <c r="O3719" t="s">
        <v>8271</v>
      </c>
      <c r="P3719" s="9">
        <f>IFERROR(F3719/M3719,"NULL")</f>
        <v>25</v>
      </c>
      <c r="Q3719" t="str">
        <f>LEFT(O3719,SEARCH("/",O3719,1)-1)</f>
        <v>theater</v>
      </c>
      <c r="R3719" t="str">
        <f>RIGHT(O3719,LEN(O3719)-SEARCH("/",O3719,1))</f>
        <v>plays</v>
      </c>
      <c r="S3719" s="17">
        <f>(((K3719/60)/60)/24)+DATE(1970,1,1)</f>
        <v>42479.039212962962</v>
      </c>
      <c r="T3719" s="15">
        <f>(((J3719/60)/60)/24)+DATE(1970,1,1)</f>
        <v>42509.039212962962</v>
      </c>
      <c r="U3719" t="b">
        <f>AND(L3719,N3719)</f>
        <v>0</v>
      </c>
    </row>
    <row r="3720" spans="1:21" ht="20" customHeight="1" x14ac:dyDescent="0.35">
      <c r="A3720" s="13">
        <f>F3720/E3720</f>
        <v>0.60899999999999999</v>
      </c>
      <c r="B3720">
        <v>4067</v>
      </c>
      <c r="C3720" s="3" t="s">
        <v>4063</v>
      </c>
      <c r="D3720" s="3" t="s">
        <v>7998</v>
      </c>
      <c r="E3720" s="5">
        <v>5000</v>
      </c>
      <c r="F3720" s="5">
        <v>3045</v>
      </c>
      <c r="G3720" t="s">
        <v>8221</v>
      </c>
      <c r="H3720" t="s">
        <v>8224</v>
      </c>
      <c r="I3720" t="s">
        <v>8246</v>
      </c>
      <c r="J3720">
        <v>1443408550</v>
      </c>
      <c r="K3720">
        <v>1439952550</v>
      </c>
      <c r="L3720" t="b">
        <v>0</v>
      </c>
      <c r="M3720">
        <v>17</v>
      </c>
      <c r="N3720" t="b">
        <v>0</v>
      </c>
      <c r="O3720" t="s">
        <v>8271</v>
      </c>
      <c r="P3720" s="9">
        <f>IFERROR(F3720/M3720,"NULL")</f>
        <v>179.11764705882354</v>
      </c>
      <c r="Q3720" t="str">
        <f>LEFT(O3720,SEARCH("/",O3720,1)-1)</f>
        <v>theater</v>
      </c>
      <c r="R3720" t="str">
        <f>RIGHT(O3720,LEN(O3720)-SEARCH("/",O3720,1))</f>
        <v>plays</v>
      </c>
      <c r="S3720" s="17">
        <f>(((K3720/60)/60)/24)+DATE(1970,1,1)</f>
        <v>42235.117476851854</v>
      </c>
      <c r="T3720" s="15">
        <f>(((J3720/60)/60)/24)+DATE(1970,1,1)</f>
        <v>42275.117476851854</v>
      </c>
      <c r="U3720" t="b">
        <f>AND(L3720,N3720)</f>
        <v>0</v>
      </c>
    </row>
    <row r="3721" spans="1:21" ht="20" customHeight="1" x14ac:dyDescent="0.35">
      <c r="A3721" s="13">
        <f>F3721/E3721</f>
        <v>0.01</v>
      </c>
      <c r="B3721">
        <v>4068</v>
      </c>
      <c r="C3721" s="3" t="s">
        <v>4064</v>
      </c>
      <c r="D3721" s="3" t="s">
        <v>8171</v>
      </c>
      <c r="E3721" s="5">
        <v>3495</v>
      </c>
      <c r="F3721" s="5">
        <v>34.950000000000003</v>
      </c>
      <c r="G3721" t="s">
        <v>8221</v>
      </c>
      <c r="H3721" t="s">
        <v>8224</v>
      </c>
      <c r="I3721" t="s">
        <v>8246</v>
      </c>
      <c r="J3721">
        <v>1484348700</v>
      </c>
      <c r="K3721">
        <v>1481756855</v>
      </c>
      <c r="L3721" t="b">
        <v>0</v>
      </c>
      <c r="M3721">
        <v>1</v>
      </c>
      <c r="N3721" t="b">
        <v>0</v>
      </c>
      <c r="O3721" t="s">
        <v>8271</v>
      </c>
      <c r="P3721" s="9">
        <f>IFERROR(F3721/M3721,"NULL")</f>
        <v>34.950000000000003</v>
      </c>
      <c r="Q3721" t="str">
        <f>LEFT(O3721,SEARCH("/",O3721,1)-1)</f>
        <v>theater</v>
      </c>
      <c r="R3721" t="str">
        <f>RIGHT(O3721,LEN(O3721)-SEARCH("/",O3721,1))</f>
        <v>plays</v>
      </c>
      <c r="S3721" s="17">
        <f>(((K3721/60)/60)/24)+DATE(1970,1,1)</f>
        <v>42718.963599537034</v>
      </c>
      <c r="T3721" s="15">
        <f>(((J3721/60)/60)/24)+DATE(1970,1,1)</f>
        <v>42748.961805555555</v>
      </c>
      <c r="U3721" t="b">
        <f>AND(L3721,N3721)</f>
        <v>0</v>
      </c>
    </row>
    <row r="3722" spans="1:21" ht="20" customHeight="1" x14ac:dyDescent="0.35">
      <c r="A3722" s="13">
        <f>F3722/E3722</f>
        <v>0.34399999999999997</v>
      </c>
      <c r="B3722">
        <v>4069</v>
      </c>
      <c r="C3722" s="3" t="s">
        <v>4065</v>
      </c>
      <c r="D3722" s="3" t="s">
        <v>8172</v>
      </c>
      <c r="E3722" s="5">
        <v>1250</v>
      </c>
      <c r="F3722" s="5">
        <v>430</v>
      </c>
      <c r="G3722" t="s">
        <v>8221</v>
      </c>
      <c r="H3722" t="s">
        <v>8225</v>
      </c>
      <c r="I3722" t="s">
        <v>8247</v>
      </c>
      <c r="J3722">
        <v>1425124800</v>
      </c>
      <c r="K3722">
        <v>1421596356</v>
      </c>
      <c r="L3722" t="b">
        <v>0</v>
      </c>
      <c r="M3722">
        <v>13</v>
      </c>
      <c r="N3722" t="b">
        <v>0</v>
      </c>
      <c r="O3722" t="s">
        <v>8271</v>
      </c>
      <c r="P3722" s="9">
        <f>IFERROR(F3722/M3722,"NULL")</f>
        <v>33.07692307692308</v>
      </c>
      <c r="Q3722" t="str">
        <f>LEFT(O3722,SEARCH("/",O3722,1)-1)</f>
        <v>theater</v>
      </c>
      <c r="R3722" t="str">
        <f>RIGHT(O3722,LEN(O3722)-SEARCH("/",O3722,1))</f>
        <v>plays</v>
      </c>
      <c r="S3722" s="17">
        <f>(((K3722/60)/60)/24)+DATE(1970,1,1)</f>
        <v>42022.661527777775</v>
      </c>
      <c r="T3722" s="15">
        <f>(((J3722/60)/60)/24)+DATE(1970,1,1)</f>
        <v>42063.5</v>
      </c>
      <c r="U3722" t="b">
        <f>AND(L3722,N3722)</f>
        <v>0</v>
      </c>
    </row>
    <row r="3723" spans="1:21" ht="20" customHeight="1" x14ac:dyDescent="0.35">
      <c r="A3723" s="13">
        <f>F3723/E3723</f>
        <v>0.16500000000000001</v>
      </c>
      <c r="B3723">
        <v>4070</v>
      </c>
      <c r="C3723" s="3" t="s">
        <v>4066</v>
      </c>
      <c r="D3723" s="3" t="s">
        <v>8173</v>
      </c>
      <c r="E3723" s="5">
        <v>1000</v>
      </c>
      <c r="F3723" s="5">
        <v>165</v>
      </c>
      <c r="G3723" t="s">
        <v>8221</v>
      </c>
      <c r="H3723" t="s">
        <v>8224</v>
      </c>
      <c r="I3723" t="s">
        <v>8246</v>
      </c>
      <c r="J3723">
        <v>1425178800</v>
      </c>
      <c r="K3723">
        <v>1422374420</v>
      </c>
      <c r="L3723" t="b">
        <v>0</v>
      </c>
      <c r="M3723">
        <v>6</v>
      </c>
      <c r="N3723" t="b">
        <v>0</v>
      </c>
      <c r="O3723" t="s">
        <v>8271</v>
      </c>
      <c r="P3723" s="9">
        <f>IFERROR(F3723/M3723,"NULL")</f>
        <v>27.5</v>
      </c>
      <c r="Q3723" t="str">
        <f>LEFT(O3723,SEARCH("/",O3723,1)-1)</f>
        <v>theater</v>
      </c>
      <c r="R3723" t="str">
        <f>RIGHT(O3723,LEN(O3723)-SEARCH("/",O3723,1))</f>
        <v>plays</v>
      </c>
      <c r="S3723" s="17">
        <f>(((K3723/60)/60)/24)+DATE(1970,1,1)</f>
        <v>42031.666898148149</v>
      </c>
      <c r="T3723" s="15">
        <f>(((J3723/60)/60)/24)+DATE(1970,1,1)</f>
        <v>42064.125</v>
      </c>
      <c r="U3723" t="b">
        <f>AND(L3723,N3723)</f>
        <v>0</v>
      </c>
    </row>
    <row r="3724" spans="1:21" ht="20" customHeight="1" x14ac:dyDescent="0.35">
      <c r="A3724" s="13">
        <f>F3724/E3724</f>
        <v>0</v>
      </c>
      <c r="B3724">
        <v>4071</v>
      </c>
      <c r="C3724" s="3" t="s">
        <v>4067</v>
      </c>
      <c r="D3724" s="3" t="s">
        <v>8174</v>
      </c>
      <c r="E3724" s="5">
        <v>20000</v>
      </c>
      <c r="F3724" s="5">
        <v>0</v>
      </c>
      <c r="G3724" t="s">
        <v>8221</v>
      </c>
      <c r="H3724" t="s">
        <v>8238</v>
      </c>
      <c r="I3724" t="s">
        <v>8256</v>
      </c>
      <c r="J3724">
        <v>1482779931</v>
      </c>
      <c r="K3724">
        <v>1480187931</v>
      </c>
      <c r="L3724" t="b">
        <v>0</v>
      </c>
      <c r="M3724">
        <v>0</v>
      </c>
      <c r="N3724" t="b">
        <v>0</v>
      </c>
      <c r="O3724" t="s">
        <v>8271</v>
      </c>
      <c r="P3724" s="9" t="str">
        <f>IFERROR(F3724/M3724,"NULL")</f>
        <v>NULL</v>
      </c>
      <c r="Q3724" t="str">
        <f>LEFT(O3724,SEARCH("/",O3724,1)-1)</f>
        <v>theater</v>
      </c>
      <c r="R3724" t="str">
        <f>RIGHT(O3724,LEN(O3724)-SEARCH("/",O3724,1))</f>
        <v>plays</v>
      </c>
      <c r="S3724" s="17">
        <f>(((K3724/60)/60)/24)+DATE(1970,1,1)</f>
        <v>42700.804756944446</v>
      </c>
      <c r="T3724" s="15">
        <f>(((J3724/60)/60)/24)+DATE(1970,1,1)</f>
        <v>42730.804756944446</v>
      </c>
      <c r="U3724" t="b">
        <f>AND(L3724,N3724)</f>
        <v>0</v>
      </c>
    </row>
    <row r="3725" spans="1:21" ht="20" customHeight="1" x14ac:dyDescent="0.35">
      <c r="A3725" s="13">
        <f>F3725/E3725</f>
        <v>4.0000000000000001E-3</v>
      </c>
      <c r="B3725">
        <v>4072</v>
      </c>
      <c r="C3725" s="3" t="s">
        <v>4068</v>
      </c>
      <c r="D3725" s="3" t="s">
        <v>8175</v>
      </c>
      <c r="E3725" s="5">
        <v>1000</v>
      </c>
      <c r="F3725" s="5">
        <v>4</v>
      </c>
      <c r="G3725" t="s">
        <v>8221</v>
      </c>
      <c r="H3725" t="s">
        <v>8225</v>
      </c>
      <c r="I3725" t="s">
        <v>8247</v>
      </c>
      <c r="J3725">
        <v>1408646111</v>
      </c>
      <c r="K3725">
        <v>1403462111</v>
      </c>
      <c r="L3725" t="b">
        <v>0</v>
      </c>
      <c r="M3725">
        <v>2</v>
      </c>
      <c r="N3725" t="b">
        <v>0</v>
      </c>
      <c r="O3725" t="s">
        <v>8271</v>
      </c>
      <c r="P3725" s="9">
        <f>IFERROR(F3725/M3725,"NULL")</f>
        <v>2</v>
      </c>
      <c r="Q3725" t="str">
        <f>LEFT(O3725,SEARCH("/",O3725,1)-1)</f>
        <v>theater</v>
      </c>
      <c r="R3725" t="str">
        <f>RIGHT(O3725,LEN(O3725)-SEARCH("/",O3725,1))</f>
        <v>plays</v>
      </c>
      <c r="S3725" s="17">
        <f>(((K3725/60)/60)/24)+DATE(1970,1,1)</f>
        <v>41812.77443287037</v>
      </c>
      <c r="T3725" s="15">
        <f>(((J3725/60)/60)/24)+DATE(1970,1,1)</f>
        <v>41872.77443287037</v>
      </c>
      <c r="U3725" t="b">
        <f>AND(L3725,N3725)</f>
        <v>0</v>
      </c>
    </row>
    <row r="3726" spans="1:21" ht="20" customHeight="1" x14ac:dyDescent="0.35">
      <c r="A3726" s="13">
        <f>F3726/E3726</f>
        <v>1.0571428571428572E-2</v>
      </c>
      <c r="B3726">
        <v>4073</v>
      </c>
      <c r="C3726" s="3" t="s">
        <v>4069</v>
      </c>
      <c r="D3726" s="3" t="s">
        <v>8176</v>
      </c>
      <c r="E3726" s="5">
        <v>3500</v>
      </c>
      <c r="F3726" s="5">
        <v>37</v>
      </c>
      <c r="G3726" t="s">
        <v>8221</v>
      </c>
      <c r="H3726" t="s">
        <v>8224</v>
      </c>
      <c r="I3726" t="s">
        <v>8246</v>
      </c>
      <c r="J3726">
        <v>1431144000</v>
      </c>
      <c r="K3726">
        <v>1426407426</v>
      </c>
      <c r="L3726" t="b">
        <v>0</v>
      </c>
      <c r="M3726">
        <v>2</v>
      </c>
      <c r="N3726" t="b">
        <v>0</v>
      </c>
      <c r="O3726" t="s">
        <v>8271</v>
      </c>
      <c r="P3726" s="9">
        <f>IFERROR(F3726/M3726,"NULL")</f>
        <v>18.5</v>
      </c>
      <c r="Q3726" t="str">
        <f>LEFT(O3726,SEARCH("/",O3726,1)-1)</f>
        <v>theater</v>
      </c>
      <c r="R3726" t="str">
        <f>RIGHT(O3726,LEN(O3726)-SEARCH("/",O3726,1))</f>
        <v>plays</v>
      </c>
      <c r="S3726" s="17">
        <f>(((K3726/60)/60)/24)+DATE(1970,1,1)</f>
        <v>42078.34520833334</v>
      </c>
      <c r="T3726" s="15">
        <f>(((J3726/60)/60)/24)+DATE(1970,1,1)</f>
        <v>42133.166666666672</v>
      </c>
      <c r="U3726" t="b">
        <f>AND(L3726,N3726)</f>
        <v>0</v>
      </c>
    </row>
    <row r="3727" spans="1:21" ht="20" customHeight="1" x14ac:dyDescent="0.35">
      <c r="A3727" s="13">
        <f>F3727/E3727</f>
        <v>0.26727272727272727</v>
      </c>
      <c r="B3727">
        <v>4074</v>
      </c>
      <c r="C3727" s="3" t="s">
        <v>4070</v>
      </c>
      <c r="D3727" s="3" t="s">
        <v>8177</v>
      </c>
      <c r="E3727" s="5">
        <v>2750</v>
      </c>
      <c r="F3727" s="5">
        <v>735</v>
      </c>
      <c r="G3727" t="s">
        <v>8221</v>
      </c>
      <c r="H3727" t="s">
        <v>8225</v>
      </c>
      <c r="I3727" t="s">
        <v>8247</v>
      </c>
      <c r="J3727">
        <v>1446732975</v>
      </c>
      <c r="K3727">
        <v>1444137375</v>
      </c>
      <c r="L3727" t="b">
        <v>0</v>
      </c>
      <c r="M3727">
        <v>21</v>
      </c>
      <c r="N3727" t="b">
        <v>0</v>
      </c>
      <c r="O3727" t="s">
        <v>8271</v>
      </c>
      <c r="P3727" s="9">
        <f>IFERROR(F3727/M3727,"NULL")</f>
        <v>35</v>
      </c>
      <c r="Q3727" t="str">
        <f>LEFT(O3727,SEARCH("/",O3727,1)-1)</f>
        <v>theater</v>
      </c>
      <c r="R3727" t="str">
        <f>RIGHT(O3727,LEN(O3727)-SEARCH("/",O3727,1))</f>
        <v>plays</v>
      </c>
      <c r="S3727" s="17">
        <f>(((K3727/60)/60)/24)+DATE(1970,1,1)</f>
        <v>42283.552951388891</v>
      </c>
      <c r="T3727" s="15">
        <f>(((J3727/60)/60)/24)+DATE(1970,1,1)</f>
        <v>42313.594618055555</v>
      </c>
      <c r="U3727" t="b">
        <f>AND(L3727,N3727)</f>
        <v>0</v>
      </c>
    </row>
    <row r="3728" spans="1:21" ht="20" customHeight="1" x14ac:dyDescent="0.35">
      <c r="A3728" s="13">
        <f>F3728/E3728</f>
        <v>0.28799999999999998</v>
      </c>
      <c r="B3728">
        <v>4075</v>
      </c>
      <c r="C3728" s="3" t="s">
        <v>4071</v>
      </c>
      <c r="D3728" s="3" t="s">
        <v>8178</v>
      </c>
      <c r="E3728" s="5">
        <v>2000</v>
      </c>
      <c r="F3728" s="5">
        <v>576</v>
      </c>
      <c r="G3728" t="s">
        <v>8221</v>
      </c>
      <c r="H3728" t="s">
        <v>8225</v>
      </c>
      <c r="I3728" t="s">
        <v>8247</v>
      </c>
      <c r="J3728">
        <v>1404149280</v>
      </c>
      <c r="K3728">
        <v>1400547969</v>
      </c>
      <c r="L3728" t="b">
        <v>0</v>
      </c>
      <c r="M3728">
        <v>13</v>
      </c>
      <c r="N3728" t="b">
        <v>0</v>
      </c>
      <c r="O3728" t="s">
        <v>8271</v>
      </c>
      <c r="P3728" s="9">
        <f>IFERROR(F3728/M3728,"NULL")</f>
        <v>44.307692307692307</v>
      </c>
      <c r="Q3728" t="str">
        <f>LEFT(O3728,SEARCH("/",O3728,1)-1)</f>
        <v>theater</v>
      </c>
      <c r="R3728" t="str">
        <f>RIGHT(O3728,LEN(O3728)-SEARCH("/",O3728,1))</f>
        <v>plays</v>
      </c>
      <c r="S3728" s="17">
        <f>(((K3728/60)/60)/24)+DATE(1970,1,1)</f>
        <v>41779.045937499999</v>
      </c>
      <c r="T3728" s="15">
        <f>(((J3728/60)/60)/24)+DATE(1970,1,1)</f>
        <v>41820.727777777778</v>
      </c>
      <c r="U3728" t="b">
        <f>AND(L3728,N3728)</f>
        <v>0</v>
      </c>
    </row>
    <row r="3729" spans="1:21" ht="20" customHeight="1" x14ac:dyDescent="0.35">
      <c r="A3729" s="13">
        <f>F3729/E3729</f>
        <v>0</v>
      </c>
      <c r="B3729">
        <v>4076</v>
      </c>
      <c r="C3729" s="3" t="s">
        <v>4072</v>
      </c>
      <c r="D3729" s="3" t="s">
        <v>8179</v>
      </c>
      <c r="E3729" s="5">
        <v>700</v>
      </c>
      <c r="F3729" s="5">
        <v>0</v>
      </c>
      <c r="G3729" t="s">
        <v>8221</v>
      </c>
      <c r="H3729" t="s">
        <v>8224</v>
      </c>
      <c r="I3729" t="s">
        <v>8246</v>
      </c>
      <c r="J3729">
        <v>1413921060</v>
      </c>
      <c r="K3729">
        <v>1411499149</v>
      </c>
      <c r="L3729" t="b">
        <v>0</v>
      </c>
      <c r="M3729">
        <v>0</v>
      </c>
      <c r="N3729" t="b">
        <v>0</v>
      </c>
      <c r="O3729" t="s">
        <v>8271</v>
      </c>
      <c r="P3729" s="9" t="str">
        <f>IFERROR(F3729/M3729,"NULL")</f>
        <v>NULL</v>
      </c>
      <c r="Q3729" t="str">
        <f>LEFT(O3729,SEARCH("/",O3729,1)-1)</f>
        <v>theater</v>
      </c>
      <c r="R3729" t="str">
        <f>RIGHT(O3729,LEN(O3729)-SEARCH("/",O3729,1))</f>
        <v>plays</v>
      </c>
      <c r="S3729" s="17">
        <f>(((K3729/60)/60)/24)+DATE(1970,1,1)</f>
        <v>41905.795706018522</v>
      </c>
      <c r="T3729" s="15">
        <f>(((J3729/60)/60)/24)+DATE(1970,1,1)</f>
        <v>41933.82708333333</v>
      </c>
      <c r="U3729" t="b">
        <f>AND(L3729,N3729)</f>
        <v>0</v>
      </c>
    </row>
    <row r="3730" spans="1:21" ht="20" customHeight="1" x14ac:dyDescent="0.35">
      <c r="A3730" s="13">
        <f>F3730/E3730</f>
        <v>8.8999999999999996E-2</v>
      </c>
      <c r="B3730">
        <v>4077</v>
      </c>
      <c r="C3730" s="3" t="s">
        <v>4073</v>
      </c>
      <c r="D3730" s="3" t="s">
        <v>8180</v>
      </c>
      <c r="E3730" s="5">
        <v>15000</v>
      </c>
      <c r="F3730" s="5">
        <v>1335</v>
      </c>
      <c r="G3730" t="s">
        <v>8221</v>
      </c>
      <c r="H3730" t="s">
        <v>8224</v>
      </c>
      <c r="I3730" t="s">
        <v>8246</v>
      </c>
      <c r="J3730">
        <v>1482339794</v>
      </c>
      <c r="K3730">
        <v>1479747794</v>
      </c>
      <c r="L3730" t="b">
        <v>0</v>
      </c>
      <c r="M3730">
        <v>6</v>
      </c>
      <c r="N3730" t="b">
        <v>0</v>
      </c>
      <c r="O3730" t="s">
        <v>8271</v>
      </c>
      <c r="P3730" s="9">
        <f>IFERROR(F3730/M3730,"NULL")</f>
        <v>222.5</v>
      </c>
      <c r="Q3730" t="str">
        <f>LEFT(O3730,SEARCH("/",O3730,1)-1)</f>
        <v>theater</v>
      </c>
      <c r="R3730" t="str">
        <f>RIGHT(O3730,LEN(O3730)-SEARCH("/",O3730,1))</f>
        <v>plays</v>
      </c>
      <c r="S3730" s="17">
        <f>(((K3730/60)/60)/24)+DATE(1970,1,1)</f>
        <v>42695.7105787037</v>
      </c>
      <c r="T3730" s="15">
        <f>(((J3730/60)/60)/24)+DATE(1970,1,1)</f>
        <v>42725.7105787037</v>
      </c>
      <c r="U3730" t="b">
        <f>AND(L3730,N3730)</f>
        <v>0</v>
      </c>
    </row>
    <row r="3731" spans="1:21" ht="20" customHeight="1" x14ac:dyDescent="0.35">
      <c r="A3731" s="13">
        <f>F3731/E3731</f>
        <v>0</v>
      </c>
      <c r="B3731">
        <v>4078</v>
      </c>
      <c r="C3731" s="3" t="s">
        <v>4074</v>
      </c>
      <c r="D3731" s="3" t="s">
        <v>8181</v>
      </c>
      <c r="E3731" s="5">
        <v>250</v>
      </c>
      <c r="F3731" s="5">
        <v>0</v>
      </c>
      <c r="G3731" t="s">
        <v>8221</v>
      </c>
      <c r="H3731" t="s">
        <v>8225</v>
      </c>
      <c r="I3731" t="s">
        <v>8247</v>
      </c>
      <c r="J3731">
        <v>1485543242</v>
      </c>
      <c r="K3731">
        <v>1482951242</v>
      </c>
      <c r="L3731" t="b">
        <v>0</v>
      </c>
      <c r="M3731">
        <v>0</v>
      </c>
      <c r="N3731" t="b">
        <v>0</v>
      </c>
      <c r="O3731" t="s">
        <v>8271</v>
      </c>
      <c r="P3731" s="9" t="str">
        <f>IFERROR(F3731/M3731,"NULL")</f>
        <v>NULL</v>
      </c>
      <c r="Q3731" t="str">
        <f>LEFT(O3731,SEARCH("/",O3731,1)-1)</f>
        <v>theater</v>
      </c>
      <c r="R3731" t="str">
        <f>RIGHT(O3731,LEN(O3731)-SEARCH("/",O3731,1))</f>
        <v>plays</v>
      </c>
      <c r="S3731" s="17">
        <f>(((K3731/60)/60)/24)+DATE(1970,1,1)</f>
        <v>42732.787523148145</v>
      </c>
      <c r="T3731" s="15">
        <f>(((J3731/60)/60)/24)+DATE(1970,1,1)</f>
        <v>42762.787523148145</v>
      </c>
      <c r="U3731" t="b">
        <f>AND(L3731,N3731)</f>
        <v>0</v>
      </c>
    </row>
    <row r="3732" spans="1:21" ht="20" customHeight="1" x14ac:dyDescent="0.35">
      <c r="A3732" s="13">
        <f>F3732/E3732</f>
        <v>1.6666666666666668E-3</v>
      </c>
      <c r="B3732">
        <v>4079</v>
      </c>
      <c r="C3732" s="3" t="s">
        <v>4075</v>
      </c>
      <c r="D3732" s="3" t="s">
        <v>8182</v>
      </c>
      <c r="E3732" s="5">
        <v>3000</v>
      </c>
      <c r="F3732" s="5">
        <v>5</v>
      </c>
      <c r="G3732" t="s">
        <v>8221</v>
      </c>
      <c r="H3732" t="s">
        <v>8224</v>
      </c>
      <c r="I3732" t="s">
        <v>8246</v>
      </c>
      <c r="J3732">
        <v>1466375521</v>
      </c>
      <c r="K3732">
        <v>1463783521</v>
      </c>
      <c r="L3732" t="b">
        <v>0</v>
      </c>
      <c r="M3732">
        <v>1</v>
      </c>
      <c r="N3732" t="b">
        <v>0</v>
      </c>
      <c r="O3732" t="s">
        <v>8271</v>
      </c>
      <c r="P3732" s="9">
        <f>IFERROR(F3732/M3732,"NULL")</f>
        <v>5</v>
      </c>
      <c r="Q3732" t="str">
        <f>LEFT(O3732,SEARCH("/",O3732,1)-1)</f>
        <v>theater</v>
      </c>
      <c r="R3732" t="str">
        <f>RIGHT(O3732,LEN(O3732)-SEARCH("/",O3732,1))</f>
        <v>plays</v>
      </c>
      <c r="S3732" s="17">
        <f>(((K3732/60)/60)/24)+DATE(1970,1,1)</f>
        <v>42510.938900462963</v>
      </c>
      <c r="T3732" s="15">
        <f>(((J3732/60)/60)/24)+DATE(1970,1,1)</f>
        <v>42540.938900462963</v>
      </c>
      <c r="U3732" t="b">
        <f>AND(L3732,N3732)</f>
        <v>0</v>
      </c>
    </row>
    <row r="3733" spans="1:21" ht="20" customHeight="1" x14ac:dyDescent="0.35">
      <c r="A3733" s="13">
        <f>F3733/E3733</f>
        <v>0</v>
      </c>
      <c r="B3733">
        <v>4080</v>
      </c>
      <c r="C3733" s="3" t="s">
        <v>4076</v>
      </c>
      <c r="D3733" s="3" t="s">
        <v>8183</v>
      </c>
      <c r="E3733" s="5">
        <v>3000</v>
      </c>
      <c r="F3733" s="5">
        <v>0</v>
      </c>
      <c r="G3733" t="s">
        <v>8221</v>
      </c>
      <c r="H3733" t="s">
        <v>8224</v>
      </c>
      <c r="I3733" t="s">
        <v>8246</v>
      </c>
      <c r="J3733">
        <v>1465930440</v>
      </c>
      <c r="K3733">
        <v>1463849116</v>
      </c>
      <c r="L3733" t="b">
        <v>0</v>
      </c>
      <c r="M3733">
        <v>0</v>
      </c>
      <c r="N3733" t="b">
        <v>0</v>
      </c>
      <c r="O3733" t="s">
        <v>8271</v>
      </c>
      <c r="P3733" s="9" t="str">
        <f>IFERROR(F3733/M3733,"NULL")</f>
        <v>NULL</v>
      </c>
      <c r="Q3733" t="str">
        <f>LEFT(O3733,SEARCH("/",O3733,1)-1)</f>
        <v>theater</v>
      </c>
      <c r="R3733" t="str">
        <f>RIGHT(O3733,LEN(O3733)-SEARCH("/",O3733,1))</f>
        <v>plays</v>
      </c>
      <c r="S3733" s="17">
        <f>(((K3733/60)/60)/24)+DATE(1970,1,1)</f>
        <v>42511.698101851856</v>
      </c>
      <c r="T3733" s="15">
        <f>(((J3733/60)/60)/24)+DATE(1970,1,1)</f>
        <v>42535.787500000006</v>
      </c>
      <c r="U3733" t="b">
        <f>AND(L3733,N3733)</f>
        <v>0</v>
      </c>
    </row>
    <row r="3734" spans="1:21" ht="20" customHeight="1" x14ac:dyDescent="0.35">
      <c r="A3734" s="13">
        <f>F3734/E3734</f>
        <v>0.15737410071942445</v>
      </c>
      <c r="B3734">
        <v>4081</v>
      </c>
      <c r="C3734" s="3" t="s">
        <v>4077</v>
      </c>
      <c r="D3734" s="3" t="s">
        <v>8184</v>
      </c>
      <c r="E3734" s="5">
        <v>2224</v>
      </c>
      <c r="F3734" s="5">
        <v>350</v>
      </c>
      <c r="G3734" t="s">
        <v>8221</v>
      </c>
      <c r="H3734" t="s">
        <v>8224</v>
      </c>
      <c r="I3734" t="s">
        <v>8246</v>
      </c>
      <c r="J3734">
        <v>1425819425</v>
      </c>
      <c r="K3734">
        <v>1423231025</v>
      </c>
      <c r="L3734" t="b">
        <v>0</v>
      </c>
      <c r="M3734">
        <v>12</v>
      </c>
      <c r="N3734" t="b">
        <v>0</v>
      </c>
      <c r="O3734" t="s">
        <v>8271</v>
      </c>
      <c r="P3734" s="9">
        <f>IFERROR(F3734/M3734,"NULL")</f>
        <v>29.166666666666668</v>
      </c>
      <c r="Q3734" t="str">
        <f>LEFT(O3734,SEARCH("/",O3734,1)-1)</f>
        <v>theater</v>
      </c>
      <c r="R3734" t="str">
        <f>RIGHT(O3734,LEN(O3734)-SEARCH("/",O3734,1))</f>
        <v>plays</v>
      </c>
      <c r="S3734" s="17">
        <f>(((K3734/60)/60)/24)+DATE(1970,1,1)</f>
        <v>42041.581307870365</v>
      </c>
      <c r="T3734" s="15">
        <f>(((J3734/60)/60)/24)+DATE(1970,1,1)</f>
        <v>42071.539641203708</v>
      </c>
      <c r="U3734" t="b">
        <f>AND(L3734,N3734)</f>
        <v>0</v>
      </c>
    </row>
    <row r="3735" spans="1:21" ht="20" customHeight="1" x14ac:dyDescent="0.35">
      <c r="A3735" s="13">
        <f>F3735/E3735</f>
        <v>0.02</v>
      </c>
      <c r="B3735">
        <v>4082</v>
      </c>
      <c r="C3735" s="3" t="s">
        <v>4078</v>
      </c>
      <c r="D3735" s="3" t="s">
        <v>8185</v>
      </c>
      <c r="E3735" s="5">
        <v>150</v>
      </c>
      <c r="F3735" s="5">
        <v>3</v>
      </c>
      <c r="G3735" t="s">
        <v>8221</v>
      </c>
      <c r="H3735" t="s">
        <v>8224</v>
      </c>
      <c r="I3735" t="s">
        <v>8246</v>
      </c>
      <c r="J3735">
        <v>1447542000</v>
      </c>
      <c r="K3735">
        <v>1446179553</v>
      </c>
      <c r="L3735" t="b">
        <v>0</v>
      </c>
      <c r="M3735">
        <v>2</v>
      </c>
      <c r="N3735" t="b">
        <v>0</v>
      </c>
      <c r="O3735" t="s">
        <v>8271</v>
      </c>
      <c r="P3735" s="9">
        <f>IFERROR(F3735/M3735,"NULL")</f>
        <v>1.5</v>
      </c>
      <c r="Q3735" t="str">
        <f>LEFT(O3735,SEARCH("/",O3735,1)-1)</f>
        <v>theater</v>
      </c>
      <c r="R3735" t="str">
        <f>RIGHT(O3735,LEN(O3735)-SEARCH("/",O3735,1))</f>
        <v>plays</v>
      </c>
      <c r="S3735" s="17">
        <f>(((K3735/60)/60)/24)+DATE(1970,1,1)</f>
        <v>42307.189270833333</v>
      </c>
      <c r="T3735" s="15">
        <f>(((J3735/60)/60)/24)+DATE(1970,1,1)</f>
        <v>42322.958333333328</v>
      </c>
      <c r="U3735" t="b">
        <f>AND(L3735,N3735)</f>
        <v>0</v>
      </c>
    </row>
    <row r="3736" spans="1:21" ht="20" customHeight="1" x14ac:dyDescent="0.35">
      <c r="A3736" s="13">
        <f>F3736/E3736</f>
        <v>0.21685714285714286</v>
      </c>
      <c r="B3736">
        <v>4083</v>
      </c>
      <c r="C3736" s="3" t="s">
        <v>4079</v>
      </c>
      <c r="D3736" s="3" t="s">
        <v>8186</v>
      </c>
      <c r="E3736" s="5">
        <v>3500</v>
      </c>
      <c r="F3736" s="5">
        <v>759</v>
      </c>
      <c r="G3736" t="s">
        <v>8221</v>
      </c>
      <c r="H3736" t="s">
        <v>8224</v>
      </c>
      <c r="I3736" t="s">
        <v>8246</v>
      </c>
      <c r="J3736">
        <v>1452795416</v>
      </c>
      <c r="K3736">
        <v>1450203416</v>
      </c>
      <c r="L3736" t="b">
        <v>0</v>
      </c>
      <c r="M3736">
        <v>6</v>
      </c>
      <c r="N3736" t="b">
        <v>0</v>
      </c>
      <c r="O3736" t="s">
        <v>8271</v>
      </c>
      <c r="P3736" s="9">
        <f>IFERROR(F3736/M3736,"NULL")</f>
        <v>126.5</v>
      </c>
      <c r="Q3736" t="str">
        <f>LEFT(O3736,SEARCH("/",O3736,1)-1)</f>
        <v>theater</v>
      </c>
      <c r="R3736" t="str">
        <f>RIGHT(O3736,LEN(O3736)-SEARCH("/",O3736,1))</f>
        <v>plays</v>
      </c>
      <c r="S3736" s="17">
        <f>(((K3736/60)/60)/24)+DATE(1970,1,1)</f>
        <v>42353.761759259258</v>
      </c>
      <c r="T3736" s="15">
        <f>(((J3736/60)/60)/24)+DATE(1970,1,1)</f>
        <v>42383.761759259258</v>
      </c>
      <c r="U3736" t="b">
        <f>AND(L3736,N3736)</f>
        <v>0</v>
      </c>
    </row>
    <row r="3737" spans="1:21" ht="20" customHeight="1" x14ac:dyDescent="0.35">
      <c r="A3737" s="13">
        <f>F3737/E3737</f>
        <v>3.3333333333333335E-3</v>
      </c>
      <c r="B3737">
        <v>4084</v>
      </c>
      <c r="C3737" s="3" t="s">
        <v>4080</v>
      </c>
      <c r="D3737" s="3" t="s">
        <v>8187</v>
      </c>
      <c r="E3737" s="5">
        <v>3000</v>
      </c>
      <c r="F3737" s="5">
        <v>10</v>
      </c>
      <c r="G3737" t="s">
        <v>8221</v>
      </c>
      <c r="H3737" t="s">
        <v>8237</v>
      </c>
      <c r="I3737" t="s">
        <v>8249</v>
      </c>
      <c r="J3737">
        <v>1476008906</v>
      </c>
      <c r="K3737">
        <v>1473416906</v>
      </c>
      <c r="L3737" t="b">
        <v>0</v>
      </c>
      <c r="M3737">
        <v>1</v>
      </c>
      <c r="N3737" t="b">
        <v>0</v>
      </c>
      <c r="O3737" t="s">
        <v>8271</v>
      </c>
      <c r="P3737" s="9">
        <f>IFERROR(F3737/M3737,"NULL")</f>
        <v>10</v>
      </c>
      <c r="Q3737" t="str">
        <f>LEFT(O3737,SEARCH("/",O3737,1)-1)</f>
        <v>theater</v>
      </c>
      <c r="R3737" t="str">
        <f>RIGHT(O3737,LEN(O3737)-SEARCH("/",O3737,1))</f>
        <v>plays</v>
      </c>
      <c r="S3737" s="17">
        <f>(((K3737/60)/60)/24)+DATE(1970,1,1)</f>
        <v>42622.436412037037</v>
      </c>
      <c r="T3737" s="15">
        <f>(((J3737/60)/60)/24)+DATE(1970,1,1)</f>
        <v>42652.436412037037</v>
      </c>
      <c r="U3737" t="b">
        <f>AND(L3737,N3737)</f>
        <v>0</v>
      </c>
    </row>
    <row r="3738" spans="1:21" ht="20" customHeight="1" x14ac:dyDescent="0.35">
      <c r="A3738" s="13">
        <f>F3738/E3738</f>
        <v>2.8571428571428571E-3</v>
      </c>
      <c r="B3738">
        <v>4085</v>
      </c>
      <c r="C3738" s="3" t="s">
        <v>4081</v>
      </c>
      <c r="D3738" s="3" t="s">
        <v>8188</v>
      </c>
      <c r="E3738" s="5">
        <v>3500</v>
      </c>
      <c r="F3738" s="5">
        <v>10</v>
      </c>
      <c r="G3738" t="s">
        <v>8221</v>
      </c>
      <c r="H3738" t="s">
        <v>8224</v>
      </c>
      <c r="I3738" t="s">
        <v>8246</v>
      </c>
      <c r="J3738">
        <v>1427169540</v>
      </c>
      <c r="K3738">
        <v>1424701775</v>
      </c>
      <c r="L3738" t="b">
        <v>0</v>
      </c>
      <c r="M3738">
        <v>1</v>
      </c>
      <c r="N3738" t="b">
        <v>0</v>
      </c>
      <c r="O3738" t="s">
        <v>8271</v>
      </c>
      <c r="P3738" s="9">
        <f>IFERROR(F3738/M3738,"NULL")</f>
        <v>10</v>
      </c>
      <c r="Q3738" t="str">
        <f>LEFT(O3738,SEARCH("/",O3738,1)-1)</f>
        <v>theater</v>
      </c>
      <c r="R3738" t="str">
        <f>RIGHT(O3738,LEN(O3738)-SEARCH("/",O3738,1))</f>
        <v>plays</v>
      </c>
      <c r="S3738" s="17">
        <f>(((K3738/60)/60)/24)+DATE(1970,1,1)</f>
        <v>42058.603877314818</v>
      </c>
      <c r="T3738" s="15">
        <f>(((J3738/60)/60)/24)+DATE(1970,1,1)</f>
        <v>42087.165972222225</v>
      </c>
      <c r="U3738" t="b">
        <f>AND(L3738,N3738)</f>
        <v>0</v>
      </c>
    </row>
    <row r="3739" spans="1:21" ht="20" customHeight="1" x14ac:dyDescent="0.35">
      <c r="A3739" s="13">
        <f>F3739/E3739</f>
        <v>4.7E-2</v>
      </c>
      <c r="B3739">
        <v>4086</v>
      </c>
      <c r="C3739" s="3" t="s">
        <v>4082</v>
      </c>
      <c r="D3739" s="3" t="s">
        <v>8189</v>
      </c>
      <c r="E3739" s="5">
        <v>1000</v>
      </c>
      <c r="F3739" s="5">
        <v>47</v>
      </c>
      <c r="G3739" t="s">
        <v>8221</v>
      </c>
      <c r="H3739" t="s">
        <v>8224</v>
      </c>
      <c r="I3739" t="s">
        <v>8246</v>
      </c>
      <c r="J3739">
        <v>1448078400</v>
      </c>
      <c r="K3739">
        <v>1445985299</v>
      </c>
      <c r="L3739" t="b">
        <v>0</v>
      </c>
      <c r="M3739">
        <v>5</v>
      </c>
      <c r="N3739" t="b">
        <v>0</v>
      </c>
      <c r="O3739" t="s">
        <v>8271</v>
      </c>
      <c r="P3739" s="9">
        <f>IFERROR(F3739/M3739,"NULL")</f>
        <v>9.4</v>
      </c>
      <c r="Q3739" t="str">
        <f>LEFT(O3739,SEARCH("/",O3739,1)-1)</f>
        <v>theater</v>
      </c>
      <c r="R3739" t="str">
        <f>RIGHT(O3739,LEN(O3739)-SEARCH("/",O3739,1))</f>
        <v>plays</v>
      </c>
      <c r="S3739" s="17">
        <f>(((K3739/60)/60)/24)+DATE(1970,1,1)</f>
        <v>42304.940960648149</v>
      </c>
      <c r="T3739" s="15">
        <f>(((J3739/60)/60)/24)+DATE(1970,1,1)</f>
        <v>42329.166666666672</v>
      </c>
      <c r="U3739" t="b">
        <f>AND(L3739,N3739)</f>
        <v>0</v>
      </c>
    </row>
    <row r="3740" spans="1:21" ht="20" customHeight="1" x14ac:dyDescent="0.35">
      <c r="A3740" s="13">
        <f>F3740/E3740</f>
        <v>0</v>
      </c>
      <c r="B3740">
        <v>4087</v>
      </c>
      <c r="C3740" s="3" t="s">
        <v>4083</v>
      </c>
      <c r="D3740" s="3" t="s">
        <v>8190</v>
      </c>
      <c r="E3740" s="5">
        <v>9600</v>
      </c>
      <c r="F3740" s="5">
        <v>0</v>
      </c>
      <c r="G3740" t="s">
        <v>8221</v>
      </c>
      <c r="H3740" t="s">
        <v>8224</v>
      </c>
      <c r="I3740" t="s">
        <v>8246</v>
      </c>
      <c r="J3740">
        <v>1468777786</v>
      </c>
      <c r="K3740">
        <v>1466185786</v>
      </c>
      <c r="L3740" t="b">
        <v>0</v>
      </c>
      <c r="M3740">
        <v>0</v>
      </c>
      <c r="N3740" t="b">
        <v>0</v>
      </c>
      <c r="O3740" t="s">
        <v>8271</v>
      </c>
      <c r="P3740" s="9" t="str">
        <f>IFERROR(F3740/M3740,"NULL")</f>
        <v>NULL</v>
      </c>
      <c r="Q3740" t="str">
        <f>LEFT(O3740,SEARCH("/",O3740,1)-1)</f>
        <v>theater</v>
      </c>
      <c r="R3740" t="str">
        <f>RIGHT(O3740,LEN(O3740)-SEARCH("/",O3740,1))</f>
        <v>plays</v>
      </c>
      <c r="S3740" s="17">
        <f>(((K3740/60)/60)/24)+DATE(1970,1,1)</f>
        <v>42538.742893518516</v>
      </c>
      <c r="T3740" s="15">
        <f>(((J3740/60)/60)/24)+DATE(1970,1,1)</f>
        <v>42568.742893518516</v>
      </c>
      <c r="U3740" t="b">
        <f>AND(L3740,N3740)</f>
        <v>0</v>
      </c>
    </row>
    <row r="3741" spans="1:21" ht="20" customHeight="1" x14ac:dyDescent="0.35">
      <c r="A3741" s="13">
        <f>F3741/E3741</f>
        <v>0.108</v>
      </c>
      <c r="B3741">
        <v>4088</v>
      </c>
      <c r="C3741" s="3" t="s">
        <v>4084</v>
      </c>
      <c r="D3741" s="3" t="s">
        <v>8191</v>
      </c>
      <c r="E3741" s="5">
        <v>2000</v>
      </c>
      <c r="F3741" s="5">
        <v>216</v>
      </c>
      <c r="G3741" t="s">
        <v>8221</v>
      </c>
      <c r="H3741" t="s">
        <v>8225</v>
      </c>
      <c r="I3741" t="s">
        <v>8247</v>
      </c>
      <c r="J3741">
        <v>1421403960</v>
      </c>
      <c r="K3741">
        <v>1418827324</v>
      </c>
      <c r="L3741" t="b">
        <v>0</v>
      </c>
      <c r="M3741">
        <v>3</v>
      </c>
      <c r="N3741" t="b">
        <v>0</v>
      </c>
      <c r="O3741" t="s">
        <v>8271</v>
      </c>
      <c r="P3741" s="9">
        <f>IFERROR(F3741/M3741,"NULL")</f>
        <v>72</v>
      </c>
      <c r="Q3741" t="str">
        <f>LEFT(O3741,SEARCH("/",O3741,1)-1)</f>
        <v>theater</v>
      </c>
      <c r="R3741" t="str">
        <f>RIGHT(O3741,LEN(O3741)-SEARCH("/",O3741,1))</f>
        <v>plays</v>
      </c>
      <c r="S3741" s="17">
        <f>(((K3741/60)/60)/24)+DATE(1970,1,1)</f>
        <v>41990.612546296295</v>
      </c>
      <c r="T3741" s="15">
        <f>(((J3741/60)/60)/24)+DATE(1970,1,1)</f>
        <v>42020.434722222228</v>
      </c>
      <c r="U3741" t="b">
        <f>AND(L3741,N3741)</f>
        <v>0</v>
      </c>
    </row>
    <row r="3742" spans="1:21" ht="20" customHeight="1" x14ac:dyDescent="0.35">
      <c r="A3742" s="13">
        <f>F3742/E3742</f>
        <v>4.8000000000000001E-2</v>
      </c>
      <c r="B3742">
        <v>4089</v>
      </c>
      <c r="C3742" s="3" t="s">
        <v>4085</v>
      </c>
      <c r="D3742" s="3" t="s">
        <v>8192</v>
      </c>
      <c r="E3742" s="5">
        <v>5000</v>
      </c>
      <c r="F3742" s="5">
        <v>240</v>
      </c>
      <c r="G3742" t="s">
        <v>8221</v>
      </c>
      <c r="H3742" t="s">
        <v>8224</v>
      </c>
      <c r="I3742" t="s">
        <v>8246</v>
      </c>
      <c r="J3742">
        <v>1433093700</v>
      </c>
      <c r="K3742">
        <v>1430242488</v>
      </c>
      <c r="L3742" t="b">
        <v>0</v>
      </c>
      <c r="M3742">
        <v>8</v>
      </c>
      <c r="N3742" t="b">
        <v>0</v>
      </c>
      <c r="O3742" t="s">
        <v>8271</v>
      </c>
      <c r="P3742" s="9">
        <f>IFERROR(F3742/M3742,"NULL")</f>
        <v>30</v>
      </c>
      <c r="Q3742" t="str">
        <f>LEFT(O3742,SEARCH("/",O3742,1)-1)</f>
        <v>theater</v>
      </c>
      <c r="R3742" t="str">
        <f>RIGHT(O3742,LEN(O3742)-SEARCH("/",O3742,1))</f>
        <v>plays</v>
      </c>
      <c r="S3742" s="17">
        <f>(((K3742/60)/60)/24)+DATE(1970,1,1)</f>
        <v>42122.732499999998</v>
      </c>
      <c r="T3742" s="15">
        <f>(((J3742/60)/60)/24)+DATE(1970,1,1)</f>
        <v>42155.732638888891</v>
      </c>
      <c r="U3742" t="b">
        <f>AND(L3742,N3742)</f>
        <v>0</v>
      </c>
    </row>
    <row r="3743" spans="1:21" ht="20" customHeight="1" x14ac:dyDescent="0.35">
      <c r="A3743" s="13">
        <f>F3743/E3743</f>
        <v>3.2000000000000001E-2</v>
      </c>
      <c r="B3743">
        <v>4090</v>
      </c>
      <c r="C3743" s="3" t="s">
        <v>4086</v>
      </c>
      <c r="D3743" s="3" t="s">
        <v>8193</v>
      </c>
      <c r="E3743" s="5">
        <v>1000</v>
      </c>
      <c r="F3743" s="5">
        <v>32</v>
      </c>
      <c r="G3743" t="s">
        <v>8221</v>
      </c>
      <c r="H3743" t="s">
        <v>8224</v>
      </c>
      <c r="I3743" t="s">
        <v>8246</v>
      </c>
      <c r="J3743">
        <v>1438959600</v>
      </c>
      <c r="K3743">
        <v>1437754137</v>
      </c>
      <c r="L3743" t="b">
        <v>0</v>
      </c>
      <c r="M3743">
        <v>3</v>
      </c>
      <c r="N3743" t="b">
        <v>0</v>
      </c>
      <c r="O3743" t="s">
        <v>8271</v>
      </c>
      <c r="P3743" s="9">
        <f>IFERROR(F3743/M3743,"NULL")</f>
        <v>10.666666666666666</v>
      </c>
      <c r="Q3743" t="str">
        <f>LEFT(O3743,SEARCH("/",O3743,1)-1)</f>
        <v>theater</v>
      </c>
      <c r="R3743" t="str">
        <f>RIGHT(O3743,LEN(O3743)-SEARCH("/",O3743,1))</f>
        <v>plays</v>
      </c>
      <c r="S3743" s="17">
        <f>(((K3743/60)/60)/24)+DATE(1970,1,1)</f>
        <v>42209.67288194444</v>
      </c>
      <c r="T3743" s="15">
        <f>(((J3743/60)/60)/24)+DATE(1970,1,1)</f>
        <v>42223.625</v>
      </c>
      <c r="U3743" t="b">
        <f>AND(L3743,N3743)</f>
        <v>0</v>
      </c>
    </row>
    <row r="3744" spans="1:21" ht="20" customHeight="1" x14ac:dyDescent="0.35">
      <c r="A3744" s="13">
        <f>F3744/E3744</f>
        <v>0.1275</v>
      </c>
      <c r="B3744">
        <v>4091</v>
      </c>
      <c r="C3744" s="3" t="s">
        <v>4087</v>
      </c>
      <c r="D3744" s="3" t="s">
        <v>8194</v>
      </c>
      <c r="E3744" s="5">
        <v>1600</v>
      </c>
      <c r="F3744" s="5">
        <v>204</v>
      </c>
      <c r="G3744" t="s">
        <v>8221</v>
      </c>
      <c r="H3744" t="s">
        <v>8224</v>
      </c>
      <c r="I3744" t="s">
        <v>8246</v>
      </c>
      <c r="J3744">
        <v>1421410151</v>
      </c>
      <c r="K3744">
        <v>1418818151</v>
      </c>
      <c r="L3744" t="b">
        <v>0</v>
      </c>
      <c r="M3744">
        <v>8</v>
      </c>
      <c r="N3744" t="b">
        <v>0</v>
      </c>
      <c r="O3744" t="s">
        <v>8271</v>
      </c>
      <c r="P3744" s="9">
        <f>IFERROR(F3744/M3744,"NULL")</f>
        <v>25.5</v>
      </c>
      <c r="Q3744" t="str">
        <f>LEFT(O3744,SEARCH("/",O3744,1)-1)</f>
        <v>theater</v>
      </c>
      <c r="R3744" t="str">
        <f>RIGHT(O3744,LEN(O3744)-SEARCH("/",O3744,1))</f>
        <v>plays</v>
      </c>
      <c r="S3744" s="17">
        <f>(((K3744/60)/60)/24)+DATE(1970,1,1)</f>
        <v>41990.506377314814</v>
      </c>
      <c r="T3744" s="15">
        <f>(((J3744/60)/60)/24)+DATE(1970,1,1)</f>
        <v>42020.506377314814</v>
      </c>
      <c r="U3744" t="b">
        <f>AND(L3744,N3744)</f>
        <v>0</v>
      </c>
    </row>
    <row r="3745" spans="1:21" ht="20" customHeight="1" x14ac:dyDescent="0.35">
      <c r="A3745" s="13">
        <f>F3745/E3745</f>
        <v>1.8181818181818181E-4</v>
      </c>
      <c r="B3745">
        <v>4092</v>
      </c>
      <c r="C3745" s="3" t="s">
        <v>4088</v>
      </c>
      <c r="D3745" s="3" t="s">
        <v>8195</v>
      </c>
      <c r="E3745" s="5">
        <v>110000</v>
      </c>
      <c r="F3745" s="5">
        <v>20</v>
      </c>
      <c r="G3745" t="s">
        <v>8221</v>
      </c>
      <c r="H3745" t="s">
        <v>8224</v>
      </c>
      <c r="I3745" t="s">
        <v>8246</v>
      </c>
      <c r="J3745">
        <v>1428205247</v>
      </c>
      <c r="K3745">
        <v>1423024847</v>
      </c>
      <c r="L3745" t="b">
        <v>0</v>
      </c>
      <c r="M3745">
        <v>1</v>
      </c>
      <c r="N3745" t="b">
        <v>0</v>
      </c>
      <c r="O3745" t="s">
        <v>8271</v>
      </c>
      <c r="P3745" s="9">
        <f>IFERROR(F3745/M3745,"NULL")</f>
        <v>20</v>
      </c>
      <c r="Q3745" t="str">
        <f>LEFT(O3745,SEARCH("/",O3745,1)-1)</f>
        <v>theater</v>
      </c>
      <c r="R3745" t="str">
        <f>RIGHT(O3745,LEN(O3745)-SEARCH("/",O3745,1))</f>
        <v>plays</v>
      </c>
      <c r="S3745" s="17">
        <f>(((K3745/60)/60)/24)+DATE(1970,1,1)</f>
        <v>42039.194988425923</v>
      </c>
      <c r="T3745" s="15">
        <f>(((J3745/60)/60)/24)+DATE(1970,1,1)</f>
        <v>42099.153321759266</v>
      </c>
      <c r="U3745" t="b">
        <f>AND(L3745,N3745)</f>
        <v>0</v>
      </c>
    </row>
    <row r="3746" spans="1:21" ht="20" customHeight="1" x14ac:dyDescent="0.35">
      <c r="A3746" s="13">
        <f>F3746/E3746</f>
        <v>2.4E-2</v>
      </c>
      <c r="B3746">
        <v>4093</v>
      </c>
      <c r="C3746" s="3" t="s">
        <v>4089</v>
      </c>
      <c r="D3746" s="3" t="s">
        <v>8196</v>
      </c>
      <c r="E3746" s="5">
        <v>2500</v>
      </c>
      <c r="F3746" s="5">
        <v>60</v>
      </c>
      <c r="G3746" t="s">
        <v>8221</v>
      </c>
      <c r="H3746" t="s">
        <v>8225</v>
      </c>
      <c r="I3746" t="s">
        <v>8247</v>
      </c>
      <c r="J3746">
        <v>1440272093</v>
      </c>
      <c r="K3746">
        <v>1435088093</v>
      </c>
      <c r="L3746" t="b">
        <v>0</v>
      </c>
      <c r="M3746">
        <v>4</v>
      </c>
      <c r="N3746" t="b">
        <v>0</v>
      </c>
      <c r="O3746" t="s">
        <v>8271</v>
      </c>
      <c r="P3746" s="9">
        <f>IFERROR(F3746/M3746,"NULL")</f>
        <v>15</v>
      </c>
      <c r="Q3746" t="str">
        <f>LEFT(O3746,SEARCH("/",O3746,1)-1)</f>
        <v>theater</v>
      </c>
      <c r="R3746" t="str">
        <f>RIGHT(O3746,LEN(O3746)-SEARCH("/",O3746,1))</f>
        <v>plays</v>
      </c>
      <c r="S3746" s="17">
        <f>(((K3746/60)/60)/24)+DATE(1970,1,1)</f>
        <v>42178.815891203703</v>
      </c>
      <c r="T3746" s="15">
        <f>(((J3746/60)/60)/24)+DATE(1970,1,1)</f>
        <v>42238.815891203703</v>
      </c>
      <c r="U3746" t="b">
        <f>AND(L3746,N3746)</f>
        <v>0</v>
      </c>
    </row>
    <row r="3747" spans="1:21" ht="20" customHeight="1" x14ac:dyDescent="0.35">
      <c r="A3747" s="13">
        <f>F3747/E3747</f>
        <v>0.36499999999999999</v>
      </c>
      <c r="B3747">
        <v>4094</v>
      </c>
      <c r="C3747" s="3" t="s">
        <v>4090</v>
      </c>
      <c r="D3747" s="3" t="s">
        <v>8197</v>
      </c>
      <c r="E3747" s="5">
        <v>2000</v>
      </c>
      <c r="F3747" s="5">
        <v>730</v>
      </c>
      <c r="G3747" t="s">
        <v>8221</v>
      </c>
      <c r="H3747" t="s">
        <v>8224</v>
      </c>
      <c r="I3747" t="s">
        <v>8246</v>
      </c>
      <c r="J3747">
        <v>1413953940</v>
      </c>
      <c r="K3747">
        <v>1410141900</v>
      </c>
      <c r="L3747" t="b">
        <v>0</v>
      </c>
      <c r="M3747">
        <v>8</v>
      </c>
      <c r="N3747" t="b">
        <v>0</v>
      </c>
      <c r="O3747" t="s">
        <v>8271</v>
      </c>
      <c r="P3747" s="9">
        <f>IFERROR(F3747/M3747,"NULL")</f>
        <v>91.25</v>
      </c>
      <c r="Q3747" t="str">
        <f>LEFT(O3747,SEARCH("/",O3747,1)-1)</f>
        <v>theater</v>
      </c>
      <c r="R3747" t="str">
        <f>RIGHT(O3747,LEN(O3747)-SEARCH("/",O3747,1))</f>
        <v>plays</v>
      </c>
      <c r="S3747" s="17">
        <f>(((K3747/60)/60)/24)+DATE(1970,1,1)</f>
        <v>41890.086805555555</v>
      </c>
      <c r="T3747" s="15">
        <f>(((J3747/60)/60)/24)+DATE(1970,1,1)</f>
        <v>41934.207638888889</v>
      </c>
      <c r="U3747" t="b">
        <f>AND(L3747,N3747)</f>
        <v>0</v>
      </c>
    </row>
    <row r="3748" spans="1:21" ht="20" customHeight="1" x14ac:dyDescent="0.35">
      <c r="A3748" s="13">
        <f>F3748/E3748</f>
        <v>2.6666666666666668E-2</v>
      </c>
      <c r="B3748">
        <v>4095</v>
      </c>
      <c r="C3748" s="3" t="s">
        <v>4091</v>
      </c>
      <c r="D3748" s="3" t="s">
        <v>8198</v>
      </c>
      <c r="E3748" s="5">
        <v>30000</v>
      </c>
      <c r="F3748" s="5">
        <v>800</v>
      </c>
      <c r="G3748" t="s">
        <v>8221</v>
      </c>
      <c r="H3748" t="s">
        <v>8238</v>
      </c>
      <c r="I3748" t="s">
        <v>8256</v>
      </c>
      <c r="J3748">
        <v>1482108350</v>
      </c>
      <c r="K3748">
        <v>1479516350</v>
      </c>
      <c r="L3748" t="b">
        <v>0</v>
      </c>
      <c r="M3748">
        <v>1</v>
      </c>
      <c r="N3748" t="b">
        <v>0</v>
      </c>
      <c r="O3748" t="s">
        <v>8271</v>
      </c>
      <c r="P3748" s="9">
        <f>IFERROR(F3748/M3748,"NULL")</f>
        <v>800</v>
      </c>
      <c r="Q3748" t="str">
        <f>LEFT(O3748,SEARCH("/",O3748,1)-1)</f>
        <v>theater</v>
      </c>
      <c r="R3748" t="str">
        <f>RIGHT(O3748,LEN(O3748)-SEARCH("/",O3748,1))</f>
        <v>plays</v>
      </c>
      <c r="S3748" s="17">
        <f>(((K3748/60)/60)/24)+DATE(1970,1,1)</f>
        <v>42693.031828703708</v>
      </c>
      <c r="T3748" s="15">
        <f>(((J3748/60)/60)/24)+DATE(1970,1,1)</f>
        <v>42723.031828703708</v>
      </c>
      <c r="U3748" t="b">
        <f>AND(L3748,N3748)</f>
        <v>0</v>
      </c>
    </row>
    <row r="3749" spans="1:21" ht="20" customHeight="1" x14ac:dyDescent="0.35">
      <c r="A3749" s="13">
        <f>F3749/E3749</f>
        <v>0.11428571428571428</v>
      </c>
      <c r="B3749">
        <v>4096</v>
      </c>
      <c r="C3749" s="3" t="s">
        <v>4092</v>
      </c>
      <c r="D3749" s="3" t="s">
        <v>8199</v>
      </c>
      <c r="E3749" s="5">
        <v>3500</v>
      </c>
      <c r="F3749" s="5">
        <v>400</v>
      </c>
      <c r="G3749" t="s">
        <v>8221</v>
      </c>
      <c r="H3749" t="s">
        <v>8225</v>
      </c>
      <c r="I3749" t="s">
        <v>8247</v>
      </c>
      <c r="J3749">
        <v>1488271860</v>
      </c>
      <c r="K3749">
        <v>1484484219</v>
      </c>
      <c r="L3749" t="b">
        <v>0</v>
      </c>
      <c r="M3749">
        <v>5</v>
      </c>
      <c r="N3749" t="b">
        <v>0</v>
      </c>
      <c r="O3749" t="s">
        <v>8271</v>
      </c>
      <c r="P3749" s="9">
        <f>IFERROR(F3749/M3749,"NULL")</f>
        <v>80</v>
      </c>
      <c r="Q3749" t="str">
        <f>LEFT(O3749,SEARCH("/",O3749,1)-1)</f>
        <v>theater</v>
      </c>
      <c r="R3749" t="str">
        <f>RIGHT(O3749,LEN(O3749)-SEARCH("/",O3749,1))</f>
        <v>plays</v>
      </c>
      <c r="S3749" s="17">
        <f>(((K3749/60)/60)/24)+DATE(1970,1,1)</f>
        <v>42750.530312499999</v>
      </c>
      <c r="T3749" s="15">
        <f>(((J3749/60)/60)/24)+DATE(1970,1,1)</f>
        <v>42794.368749999994</v>
      </c>
      <c r="U3749" t="b">
        <f>AND(L3749,N3749)</f>
        <v>0</v>
      </c>
    </row>
    <row r="3750" spans="1:21" ht="20" customHeight="1" x14ac:dyDescent="0.35">
      <c r="A3750" s="13">
        <f>F3750/E3750</f>
        <v>0</v>
      </c>
      <c r="B3750">
        <v>4097</v>
      </c>
      <c r="C3750" s="3" t="s">
        <v>4093</v>
      </c>
      <c r="D3750" s="3" t="s">
        <v>8200</v>
      </c>
      <c r="E3750" s="5">
        <v>10000</v>
      </c>
      <c r="F3750" s="5">
        <v>0</v>
      </c>
      <c r="G3750" t="s">
        <v>8221</v>
      </c>
      <c r="H3750" t="s">
        <v>8225</v>
      </c>
      <c r="I3750" t="s">
        <v>8247</v>
      </c>
      <c r="J3750">
        <v>1454284500</v>
      </c>
      <c r="K3750">
        <v>1449431237</v>
      </c>
      <c r="L3750" t="b">
        <v>0</v>
      </c>
      <c r="M3750">
        <v>0</v>
      </c>
      <c r="N3750" t="b">
        <v>0</v>
      </c>
      <c r="O3750" t="s">
        <v>8271</v>
      </c>
      <c r="P3750" s="9" t="str">
        <f>IFERROR(F3750/M3750,"NULL")</f>
        <v>NULL</v>
      </c>
      <c r="Q3750" t="str">
        <f>LEFT(O3750,SEARCH("/",O3750,1)-1)</f>
        <v>theater</v>
      </c>
      <c r="R3750" t="str">
        <f>RIGHT(O3750,LEN(O3750)-SEARCH("/",O3750,1))</f>
        <v>plays</v>
      </c>
      <c r="S3750" s="17">
        <f>(((K3750/60)/60)/24)+DATE(1970,1,1)</f>
        <v>42344.824502314819</v>
      </c>
      <c r="T3750" s="15">
        <f>(((J3750/60)/60)/24)+DATE(1970,1,1)</f>
        <v>42400.996527777781</v>
      </c>
      <c r="U3750" t="b">
        <f>AND(L3750,N3750)</f>
        <v>0</v>
      </c>
    </row>
    <row r="3751" spans="1:21" ht="20" customHeight="1" x14ac:dyDescent="0.35">
      <c r="A3751" s="13">
        <f>F3751/E3751</f>
        <v>0</v>
      </c>
      <c r="B3751">
        <v>4098</v>
      </c>
      <c r="C3751" s="3" t="s">
        <v>4094</v>
      </c>
      <c r="D3751" s="3" t="s">
        <v>8201</v>
      </c>
      <c r="E3751" s="5">
        <v>75000</v>
      </c>
      <c r="F3751" s="5">
        <v>0</v>
      </c>
      <c r="G3751" t="s">
        <v>8221</v>
      </c>
      <c r="H3751" t="s">
        <v>8224</v>
      </c>
      <c r="I3751" t="s">
        <v>8246</v>
      </c>
      <c r="J3751">
        <v>1465060797</v>
      </c>
      <c r="K3751">
        <v>1462468797</v>
      </c>
      <c r="L3751" t="b">
        <v>0</v>
      </c>
      <c r="M3751">
        <v>0</v>
      </c>
      <c r="N3751" t="b">
        <v>0</v>
      </c>
      <c r="O3751" t="s">
        <v>8271</v>
      </c>
      <c r="P3751" s="9" t="str">
        <f>IFERROR(F3751/M3751,"NULL")</f>
        <v>NULL</v>
      </c>
      <c r="Q3751" t="str">
        <f>LEFT(O3751,SEARCH("/",O3751,1)-1)</f>
        <v>theater</v>
      </c>
      <c r="R3751" t="str">
        <f>RIGHT(O3751,LEN(O3751)-SEARCH("/",O3751,1))</f>
        <v>plays</v>
      </c>
      <c r="S3751" s="17">
        <f>(((K3751/60)/60)/24)+DATE(1970,1,1)</f>
        <v>42495.722187499996</v>
      </c>
      <c r="T3751" s="15">
        <f>(((J3751/60)/60)/24)+DATE(1970,1,1)</f>
        <v>42525.722187499996</v>
      </c>
      <c r="U3751" t="b">
        <f>AND(L3751,N3751)</f>
        <v>0</v>
      </c>
    </row>
    <row r="3752" spans="1:21" ht="20" customHeight="1" x14ac:dyDescent="0.35">
      <c r="A3752" s="13">
        <f>F3752/E3752</f>
        <v>1.1111111111111112E-2</v>
      </c>
      <c r="B3752">
        <v>4099</v>
      </c>
      <c r="C3752" s="3" t="s">
        <v>4095</v>
      </c>
      <c r="D3752" s="3" t="s">
        <v>8202</v>
      </c>
      <c r="E3752" s="5">
        <v>4500</v>
      </c>
      <c r="F3752" s="5">
        <v>50</v>
      </c>
      <c r="G3752" t="s">
        <v>8221</v>
      </c>
      <c r="H3752" t="s">
        <v>8224</v>
      </c>
      <c r="I3752" t="s">
        <v>8246</v>
      </c>
      <c r="J3752">
        <v>1472847873</v>
      </c>
      <c r="K3752">
        <v>1468959873</v>
      </c>
      <c r="L3752" t="b">
        <v>0</v>
      </c>
      <c r="M3752">
        <v>1</v>
      </c>
      <c r="N3752" t="b">
        <v>0</v>
      </c>
      <c r="O3752" t="s">
        <v>8271</v>
      </c>
      <c r="P3752" s="9">
        <f>IFERROR(F3752/M3752,"NULL")</f>
        <v>50</v>
      </c>
      <c r="Q3752" t="str">
        <f>LEFT(O3752,SEARCH("/",O3752,1)-1)</f>
        <v>theater</v>
      </c>
      <c r="R3752" t="str">
        <f>RIGHT(O3752,LEN(O3752)-SEARCH("/",O3752,1))</f>
        <v>plays</v>
      </c>
      <c r="S3752" s="17">
        <f>(((K3752/60)/60)/24)+DATE(1970,1,1)</f>
        <v>42570.850381944445</v>
      </c>
      <c r="T3752" s="15">
        <f>(((J3752/60)/60)/24)+DATE(1970,1,1)</f>
        <v>42615.850381944445</v>
      </c>
      <c r="U3752" t="b">
        <f>AND(L3752,N3752)</f>
        <v>0</v>
      </c>
    </row>
    <row r="3753" spans="1:21" ht="20" customHeight="1" x14ac:dyDescent="0.35">
      <c r="A3753" s="13">
        <f>F3753/E3753</f>
        <v>0</v>
      </c>
      <c r="B3753">
        <v>4100</v>
      </c>
      <c r="C3753" s="3" t="s">
        <v>4096</v>
      </c>
      <c r="D3753" s="3" t="s">
        <v>8203</v>
      </c>
      <c r="E3753" s="5">
        <v>270</v>
      </c>
      <c r="F3753" s="5">
        <v>0</v>
      </c>
      <c r="G3753" t="s">
        <v>8221</v>
      </c>
      <c r="H3753" t="s">
        <v>8224</v>
      </c>
      <c r="I3753" t="s">
        <v>8246</v>
      </c>
      <c r="J3753">
        <v>1414205990</v>
      </c>
      <c r="K3753">
        <v>1413341990</v>
      </c>
      <c r="L3753" t="b">
        <v>0</v>
      </c>
      <c r="M3753">
        <v>0</v>
      </c>
      <c r="N3753" t="b">
        <v>0</v>
      </c>
      <c r="O3753" t="s">
        <v>8271</v>
      </c>
      <c r="P3753" s="9" t="str">
        <f>IFERROR(F3753/M3753,"NULL")</f>
        <v>NULL</v>
      </c>
      <c r="Q3753" t="str">
        <f>LEFT(O3753,SEARCH("/",O3753,1)-1)</f>
        <v>theater</v>
      </c>
      <c r="R3753" t="str">
        <f>RIGHT(O3753,LEN(O3753)-SEARCH("/",O3753,1))</f>
        <v>plays</v>
      </c>
      <c r="S3753" s="17">
        <f>(((K3753/60)/60)/24)+DATE(1970,1,1)</f>
        <v>41927.124884259261</v>
      </c>
      <c r="T3753" s="15">
        <f>(((J3753/60)/60)/24)+DATE(1970,1,1)</f>
        <v>41937.124884259261</v>
      </c>
      <c r="U3753" t="b">
        <f>AND(L3753,N3753)</f>
        <v>0</v>
      </c>
    </row>
    <row r="3754" spans="1:21" ht="20" customHeight="1" x14ac:dyDescent="0.35">
      <c r="A3754" s="13">
        <f>F3754/E3754</f>
        <v>0</v>
      </c>
      <c r="B3754">
        <v>4101</v>
      </c>
      <c r="C3754" s="3" t="s">
        <v>4097</v>
      </c>
      <c r="D3754" s="3" t="s">
        <v>8204</v>
      </c>
      <c r="E3754" s="5">
        <v>600</v>
      </c>
      <c r="F3754" s="5">
        <v>0</v>
      </c>
      <c r="G3754" t="s">
        <v>8221</v>
      </c>
      <c r="H3754" t="s">
        <v>8224</v>
      </c>
      <c r="I3754" t="s">
        <v>8246</v>
      </c>
      <c r="J3754">
        <v>1485380482</v>
      </c>
      <c r="K3754">
        <v>1482788482</v>
      </c>
      <c r="L3754" t="b">
        <v>0</v>
      </c>
      <c r="M3754">
        <v>0</v>
      </c>
      <c r="N3754" t="b">
        <v>0</v>
      </c>
      <c r="O3754" t="s">
        <v>8271</v>
      </c>
      <c r="P3754" s="9" t="str">
        <f>IFERROR(F3754/M3754,"NULL")</f>
        <v>NULL</v>
      </c>
      <c r="Q3754" t="str">
        <f>LEFT(O3754,SEARCH("/",O3754,1)-1)</f>
        <v>theater</v>
      </c>
      <c r="R3754" t="str">
        <f>RIGHT(O3754,LEN(O3754)-SEARCH("/",O3754,1))</f>
        <v>plays</v>
      </c>
      <c r="S3754" s="17">
        <f>(((K3754/60)/60)/24)+DATE(1970,1,1)</f>
        <v>42730.903726851851</v>
      </c>
      <c r="T3754" s="15">
        <f>(((J3754/60)/60)/24)+DATE(1970,1,1)</f>
        <v>42760.903726851851</v>
      </c>
      <c r="U3754" t="b">
        <f>AND(L3754,N3754)</f>
        <v>0</v>
      </c>
    </row>
    <row r="3755" spans="1:21" ht="20" customHeight="1" x14ac:dyDescent="0.35">
      <c r="A3755" s="13">
        <f>F3755/E3755</f>
        <v>0.27400000000000002</v>
      </c>
      <c r="B3755">
        <v>4102</v>
      </c>
      <c r="C3755" s="3" t="s">
        <v>4098</v>
      </c>
      <c r="D3755" s="3" t="s">
        <v>8205</v>
      </c>
      <c r="E3755" s="5">
        <v>500</v>
      </c>
      <c r="F3755" s="5">
        <v>137</v>
      </c>
      <c r="G3755" t="s">
        <v>8221</v>
      </c>
      <c r="H3755" t="s">
        <v>8224</v>
      </c>
      <c r="I3755" t="s">
        <v>8246</v>
      </c>
      <c r="J3755">
        <v>1463343673</v>
      </c>
      <c r="K3755">
        <v>1460751673</v>
      </c>
      <c r="L3755" t="b">
        <v>0</v>
      </c>
      <c r="M3755">
        <v>6</v>
      </c>
      <c r="N3755" t="b">
        <v>0</v>
      </c>
      <c r="O3755" t="s">
        <v>8271</v>
      </c>
      <c r="P3755" s="9">
        <f>IFERROR(F3755/M3755,"NULL")</f>
        <v>22.833333333333332</v>
      </c>
      <c r="Q3755" t="str">
        <f>LEFT(O3755,SEARCH("/",O3755,1)-1)</f>
        <v>theater</v>
      </c>
      <c r="R3755" t="str">
        <f>RIGHT(O3755,LEN(O3755)-SEARCH("/",O3755,1))</f>
        <v>plays</v>
      </c>
      <c r="S3755" s="17">
        <f>(((K3755/60)/60)/24)+DATE(1970,1,1)</f>
        <v>42475.848067129627</v>
      </c>
      <c r="T3755" s="15">
        <f>(((J3755/60)/60)/24)+DATE(1970,1,1)</f>
        <v>42505.848067129627</v>
      </c>
      <c r="U3755" t="b">
        <f>AND(L3755,N3755)</f>
        <v>0</v>
      </c>
    </row>
    <row r="3756" spans="1:21" ht="20" customHeight="1" x14ac:dyDescent="0.35">
      <c r="A3756" s="13">
        <f>F3756/E3756</f>
        <v>0.1</v>
      </c>
      <c r="B3756">
        <v>4103</v>
      </c>
      <c r="C3756" s="3" t="s">
        <v>4099</v>
      </c>
      <c r="D3756" s="3" t="s">
        <v>8206</v>
      </c>
      <c r="E3756" s="5">
        <v>1000</v>
      </c>
      <c r="F3756" s="5">
        <v>100</v>
      </c>
      <c r="G3756" t="s">
        <v>8221</v>
      </c>
      <c r="H3756" t="s">
        <v>8224</v>
      </c>
      <c r="I3756" t="s">
        <v>8246</v>
      </c>
      <c r="J3756">
        <v>1440613920</v>
      </c>
      <c r="K3756">
        <v>1435953566</v>
      </c>
      <c r="L3756" t="b">
        <v>0</v>
      </c>
      <c r="M3756">
        <v>6</v>
      </c>
      <c r="N3756" t="b">
        <v>0</v>
      </c>
      <c r="O3756" t="s">
        <v>8271</v>
      </c>
      <c r="P3756" s="9">
        <f>IFERROR(F3756/M3756,"NULL")</f>
        <v>16.666666666666668</v>
      </c>
      <c r="Q3756" t="str">
        <f>LEFT(O3756,SEARCH("/",O3756,1)-1)</f>
        <v>theater</v>
      </c>
      <c r="R3756" t="str">
        <f>RIGHT(O3756,LEN(O3756)-SEARCH("/",O3756,1))</f>
        <v>plays</v>
      </c>
      <c r="S3756" s="17">
        <f>(((K3756/60)/60)/24)+DATE(1970,1,1)</f>
        <v>42188.83293981482</v>
      </c>
      <c r="T3756" s="15">
        <f>(((J3756/60)/60)/24)+DATE(1970,1,1)</f>
        <v>42242.772222222222</v>
      </c>
      <c r="U3756" t="b">
        <f>AND(L3756,N3756)</f>
        <v>0</v>
      </c>
    </row>
    <row r="3757" spans="1:21" ht="20" customHeight="1" x14ac:dyDescent="0.35">
      <c r="A3757" s="13">
        <f>F3757/E3757</f>
        <v>0.21366666666666667</v>
      </c>
      <c r="B3757">
        <v>4104</v>
      </c>
      <c r="C3757" s="3" t="s">
        <v>4100</v>
      </c>
      <c r="D3757" s="3" t="s">
        <v>8207</v>
      </c>
      <c r="E3757" s="5">
        <v>3000</v>
      </c>
      <c r="F3757" s="5">
        <v>641</v>
      </c>
      <c r="G3757" t="s">
        <v>8221</v>
      </c>
      <c r="H3757" t="s">
        <v>8226</v>
      </c>
      <c r="I3757" t="s">
        <v>8248</v>
      </c>
      <c r="J3757">
        <v>1477550434</v>
      </c>
      <c r="K3757">
        <v>1474958434</v>
      </c>
      <c r="L3757" t="b">
        <v>0</v>
      </c>
      <c r="M3757">
        <v>14</v>
      </c>
      <c r="N3757" t="b">
        <v>0</v>
      </c>
      <c r="O3757" t="s">
        <v>8271</v>
      </c>
      <c r="P3757" s="9">
        <f>IFERROR(F3757/M3757,"NULL")</f>
        <v>45.785714285714285</v>
      </c>
      <c r="Q3757" t="str">
        <f>LEFT(O3757,SEARCH("/",O3757,1)-1)</f>
        <v>theater</v>
      </c>
      <c r="R3757" t="str">
        <f>RIGHT(O3757,LEN(O3757)-SEARCH("/",O3757,1))</f>
        <v>plays</v>
      </c>
      <c r="S3757" s="17">
        <f>(((K3757/60)/60)/24)+DATE(1970,1,1)</f>
        <v>42640.278171296297</v>
      </c>
      <c r="T3757" s="15">
        <f>(((J3757/60)/60)/24)+DATE(1970,1,1)</f>
        <v>42670.278171296297</v>
      </c>
      <c r="U3757" t="b">
        <f>AND(L3757,N3757)</f>
        <v>0</v>
      </c>
    </row>
    <row r="3758" spans="1:21" ht="20" customHeight="1" x14ac:dyDescent="0.35">
      <c r="A3758" s="13">
        <f>F3758/E3758</f>
        <v>6.9696969696969702E-2</v>
      </c>
      <c r="B3758">
        <v>4105</v>
      </c>
      <c r="C3758" s="3" t="s">
        <v>4101</v>
      </c>
      <c r="D3758" s="3" t="s">
        <v>8208</v>
      </c>
      <c r="E3758" s="5">
        <v>33000</v>
      </c>
      <c r="F3758" s="5">
        <v>2300</v>
      </c>
      <c r="G3758" t="s">
        <v>8221</v>
      </c>
      <c r="H3758" t="s">
        <v>8238</v>
      </c>
      <c r="I3758" t="s">
        <v>8256</v>
      </c>
      <c r="J3758">
        <v>1482711309</v>
      </c>
      <c r="K3758">
        <v>1479860109</v>
      </c>
      <c r="L3758" t="b">
        <v>0</v>
      </c>
      <c r="M3758">
        <v>6</v>
      </c>
      <c r="N3758" t="b">
        <v>0</v>
      </c>
      <c r="O3758" t="s">
        <v>8271</v>
      </c>
      <c r="P3758" s="9">
        <f>IFERROR(F3758/M3758,"NULL")</f>
        <v>383.33333333333331</v>
      </c>
      <c r="Q3758" t="str">
        <f>LEFT(O3758,SEARCH("/",O3758,1)-1)</f>
        <v>theater</v>
      </c>
      <c r="R3758" t="str">
        <f>RIGHT(O3758,LEN(O3758)-SEARCH("/",O3758,1))</f>
        <v>plays</v>
      </c>
      <c r="S3758" s="17">
        <f>(((K3758/60)/60)/24)+DATE(1970,1,1)</f>
        <v>42697.010520833333</v>
      </c>
      <c r="T3758" s="15">
        <f>(((J3758/60)/60)/24)+DATE(1970,1,1)</f>
        <v>42730.010520833333</v>
      </c>
      <c r="U3758" t="b">
        <f>AND(L3758,N3758)</f>
        <v>0</v>
      </c>
    </row>
    <row r="3759" spans="1:21" ht="20" customHeight="1" x14ac:dyDescent="0.35">
      <c r="A3759" s="13">
        <f>F3759/E3759</f>
        <v>0.70599999999999996</v>
      </c>
      <c r="B3759">
        <v>4106</v>
      </c>
      <c r="C3759" s="3" t="s">
        <v>4102</v>
      </c>
      <c r="D3759" s="3" t="s">
        <v>8209</v>
      </c>
      <c r="E3759" s="5">
        <v>5000</v>
      </c>
      <c r="F3759" s="5">
        <v>3530</v>
      </c>
      <c r="G3759" t="s">
        <v>8221</v>
      </c>
      <c r="H3759" t="s">
        <v>8224</v>
      </c>
      <c r="I3759" t="s">
        <v>8246</v>
      </c>
      <c r="J3759">
        <v>1427936400</v>
      </c>
      <c r="K3759">
        <v>1424221866</v>
      </c>
      <c r="L3759" t="b">
        <v>0</v>
      </c>
      <c r="M3759">
        <v>33</v>
      </c>
      <c r="N3759" t="b">
        <v>0</v>
      </c>
      <c r="O3759" t="s">
        <v>8271</v>
      </c>
      <c r="P3759" s="9">
        <f>IFERROR(F3759/M3759,"NULL")</f>
        <v>106.96969696969697</v>
      </c>
      <c r="Q3759" t="str">
        <f>LEFT(O3759,SEARCH("/",O3759,1)-1)</f>
        <v>theater</v>
      </c>
      <c r="R3759" t="str">
        <f>RIGHT(O3759,LEN(O3759)-SEARCH("/",O3759,1))</f>
        <v>plays</v>
      </c>
      <c r="S3759" s="17">
        <f>(((K3759/60)/60)/24)+DATE(1970,1,1)</f>
        <v>42053.049375000002</v>
      </c>
      <c r="T3759" s="15">
        <f>(((J3759/60)/60)/24)+DATE(1970,1,1)</f>
        <v>42096.041666666672</v>
      </c>
      <c r="U3759" t="b">
        <f>AND(L3759,N3759)</f>
        <v>0</v>
      </c>
    </row>
    <row r="3760" spans="1:21" ht="20" customHeight="1" x14ac:dyDescent="0.35">
      <c r="A3760" s="13">
        <f>F3760/E3760</f>
        <v>2.0500000000000001E-2</v>
      </c>
      <c r="B3760">
        <v>4107</v>
      </c>
      <c r="C3760" s="3" t="s">
        <v>4103</v>
      </c>
      <c r="D3760" s="3" t="s">
        <v>8210</v>
      </c>
      <c r="E3760" s="5">
        <v>2000</v>
      </c>
      <c r="F3760" s="5">
        <v>41</v>
      </c>
      <c r="G3760" t="s">
        <v>8221</v>
      </c>
      <c r="H3760" t="s">
        <v>8224</v>
      </c>
      <c r="I3760" t="s">
        <v>8246</v>
      </c>
      <c r="J3760">
        <v>1411596001</v>
      </c>
      <c r="K3760">
        <v>1409608801</v>
      </c>
      <c r="L3760" t="b">
        <v>0</v>
      </c>
      <c r="M3760">
        <v>4</v>
      </c>
      <c r="N3760" t="b">
        <v>0</v>
      </c>
      <c r="O3760" t="s">
        <v>8271</v>
      </c>
      <c r="P3760" s="9">
        <f>IFERROR(F3760/M3760,"NULL")</f>
        <v>10.25</v>
      </c>
      <c r="Q3760" t="str">
        <f>LEFT(O3760,SEARCH("/",O3760,1)-1)</f>
        <v>theater</v>
      </c>
      <c r="R3760" t="str">
        <f>RIGHT(O3760,LEN(O3760)-SEARCH("/",O3760,1))</f>
        <v>plays</v>
      </c>
      <c r="S3760" s="17">
        <f>(((K3760/60)/60)/24)+DATE(1970,1,1)</f>
        <v>41883.916678240741</v>
      </c>
      <c r="T3760" s="15">
        <f>(((J3760/60)/60)/24)+DATE(1970,1,1)</f>
        <v>41906.916678240741</v>
      </c>
      <c r="U3760" t="b">
        <f>AND(L3760,N3760)</f>
        <v>0</v>
      </c>
    </row>
    <row r="3761" spans="1:21" ht="20" customHeight="1" x14ac:dyDescent="0.35">
      <c r="A3761" s="13">
        <f>F3761/E3761</f>
        <v>1.9666666666666666E-2</v>
      </c>
      <c r="B3761">
        <v>4108</v>
      </c>
      <c r="C3761" s="3" t="s">
        <v>4104</v>
      </c>
      <c r="D3761" s="3" t="s">
        <v>8211</v>
      </c>
      <c r="E3761" s="5">
        <v>3000</v>
      </c>
      <c r="F3761" s="5">
        <v>59</v>
      </c>
      <c r="G3761" t="s">
        <v>8221</v>
      </c>
      <c r="H3761" t="s">
        <v>8224</v>
      </c>
      <c r="I3761" t="s">
        <v>8246</v>
      </c>
      <c r="J3761">
        <v>1488517200</v>
      </c>
      <c r="K3761">
        <v>1485909937</v>
      </c>
      <c r="L3761" t="b">
        <v>0</v>
      </c>
      <c r="M3761">
        <v>1</v>
      </c>
      <c r="N3761" t="b">
        <v>0</v>
      </c>
      <c r="O3761" t="s">
        <v>8271</v>
      </c>
      <c r="P3761" s="9">
        <f>IFERROR(F3761/M3761,"NULL")</f>
        <v>59</v>
      </c>
      <c r="Q3761" t="str">
        <f>LEFT(O3761,SEARCH("/",O3761,1)-1)</f>
        <v>theater</v>
      </c>
      <c r="R3761" t="str">
        <f>RIGHT(O3761,LEN(O3761)-SEARCH("/",O3761,1))</f>
        <v>plays</v>
      </c>
      <c r="S3761" s="17">
        <f>(((K3761/60)/60)/24)+DATE(1970,1,1)</f>
        <v>42767.031678240746</v>
      </c>
      <c r="T3761" s="15">
        <f>(((J3761/60)/60)/24)+DATE(1970,1,1)</f>
        <v>42797.208333333328</v>
      </c>
      <c r="U3761" t="b">
        <f>AND(L3761,N3761)</f>
        <v>0</v>
      </c>
    </row>
    <row r="3762" spans="1:21" ht="20" customHeight="1" x14ac:dyDescent="0.35">
      <c r="A3762" s="13">
        <f>F3762/E3762</f>
        <v>0</v>
      </c>
      <c r="B3762">
        <v>4109</v>
      </c>
      <c r="C3762" s="3" t="s">
        <v>4105</v>
      </c>
      <c r="D3762" s="3" t="s">
        <v>8212</v>
      </c>
      <c r="E3762" s="5">
        <v>500</v>
      </c>
      <c r="F3762" s="5">
        <v>0</v>
      </c>
      <c r="G3762" t="s">
        <v>8221</v>
      </c>
      <c r="H3762" t="s">
        <v>8225</v>
      </c>
      <c r="I3762" t="s">
        <v>8247</v>
      </c>
      <c r="J3762">
        <v>1448805404</v>
      </c>
      <c r="K3762">
        <v>1446209804</v>
      </c>
      <c r="L3762" t="b">
        <v>0</v>
      </c>
      <c r="M3762">
        <v>0</v>
      </c>
      <c r="N3762" t="b">
        <v>0</v>
      </c>
      <c r="O3762" t="s">
        <v>8271</v>
      </c>
      <c r="P3762" s="9" t="str">
        <f>IFERROR(F3762/M3762,"NULL")</f>
        <v>NULL</v>
      </c>
      <c r="Q3762" t="str">
        <f>LEFT(O3762,SEARCH("/",O3762,1)-1)</f>
        <v>theater</v>
      </c>
      <c r="R3762" t="str">
        <f>RIGHT(O3762,LEN(O3762)-SEARCH("/",O3762,1))</f>
        <v>plays</v>
      </c>
      <c r="S3762" s="17">
        <f>(((K3762/60)/60)/24)+DATE(1970,1,1)</f>
        <v>42307.539398148147</v>
      </c>
      <c r="T3762" s="15">
        <f>(((J3762/60)/60)/24)+DATE(1970,1,1)</f>
        <v>42337.581064814818</v>
      </c>
      <c r="U3762" t="b">
        <f>AND(L3762,N3762)</f>
        <v>0</v>
      </c>
    </row>
    <row r="3763" spans="1:21" ht="20" customHeight="1" x14ac:dyDescent="0.35">
      <c r="A3763" s="13">
        <f>F3763/E3763</f>
        <v>0.28666666666666668</v>
      </c>
      <c r="B3763">
        <v>4110</v>
      </c>
      <c r="C3763" s="3" t="s">
        <v>4106</v>
      </c>
      <c r="D3763" s="3" t="s">
        <v>8213</v>
      </c>
      <c r="E3763" s="5">
        <v>300</v>
      </c>
      <c r="F3763" s="5">
        <v>86</v>
      </c>
      <c r="G3763" t="s">
        <v>8221</v>
      </c>
      <c r="H3763" t="s">
        <v>8225</v>
      </c>
      <c r="I3763" t="s">
        <v>8247</v>
      </c>
      <c r="J3763">
        <v>1469113351</v>
      </c>
      <c r="K3763">
        <v>1463929351</v>
      </c>
      <c r="L3763" t="b">
        <v>0</v>
      </c>
      <c r="M3763">
        <v>6</v>
      </c>
      <c r="N3763" t="b">
        <v>0</v>
      </c>
      <c r="O3763" t="s">
        <v>8271</v>
      </c>
      <c r="P3763" s="9">
        <f>IFERROR(F3763/M3763,"NULL")</f>
        <v>14.333333333333334</v>
      </c>
      <c r="Q3763" t="str">
        <f>LEFT(O3763,SEARCH("/",O3763,1)-1)</f>
        <v>theater</v>
      </c>
      <c r="R3763" t="str">
        <f>RIGHT(O3763,LEN(O3763)-SEARCH("/",O3763,1))</f>
        <v>plays</v>
      </c>
      <c r="S3763" s="17">
        <f>(((K3763/60)/60)/24)+DATE(1970,1,1)</f>
        <v>42512.626747685179</v>
      </c>
      <c r="T3763" s="15">
        <f>(((J3763/60)/60)/24)+DATE(1970,1,1)</f>
        <v>42572.626747685179</v>
      </c>
      <c r="U3763" t="b">
        <f>AND(L3763,N3763)</f>
        <v>0</v>
      </c>
    </row>
    <row r="3764" spans="1:21" ht="20" customHeight="1" x14ac:dyDescent="0.35">
      <c r="A3764" s="13">
        <f>F3764/E3764</f>
        <v>3.1333333333333331E-2</v>
      </c>
      <c r="B3764">
        <v>4111</v>
      </c>
      <c r="C3764" s="3" t="s">
        <v>4107</v>
      </c>
      <c r="D3764" s="3" t="s">
        <v>8214</v>
      </c>
      <c r="E3764" s="5">
        <v>3000</v>
      </c>
      <c r="F3764" s="5">
        <v>94</v>
      </c>
      <c r="G3764" t="s">
        <v>8221</v>
      </c>
      <c r="H3764" t="s">
        <v>8224</v>
      </c>
      <c r="I3764" t="s">
        <v>8246</v>
      </c>
      <c r="J3764">
        <v>1424747740</v>
      </c>
      <c r="K3764">
        <v>1422155740</v>
      </c>
      <c r="L3764" t="b">
        <v>0</v>
      </c>
      <c r="M3764">
        <v>6</v>
      </c>
      <c r="N3764" t="b">
        <v>0</v>
      </c>
      <c r="O3764" t="s">
        <v>8271</v>
      </c>
      <c r="P3764" s="9">
        <f>IFERROR(F3764/M3764,"NULL")</f>
        <v>15.666666666666666</v>
      </c>
      <c r="Q3764" t="str">
        <f>LEFT(O3764,SEARCH("/",O3764,1)-1)</f>
        <v>theater</v>
      </c>
      <c r="R3764" t="str">
        <f>RIGHT(O3764,LEN(O3764)-SEARCH("/",O3764,1))</f>
        <v>plays</v>
      </c>
      <c r="S3764" s="17">
        <f>(((K3764/60)/60)/24)+DATE(1970,1,1)</f>
        <v>42029.135879629626</v>
      </c>
      <c r="T3764" s="15">
        <f>(((J3764/60)/60)/24)+DATE(1970,1,1)</f>
        <v>42059.135879629626</v>
      </c>
      <c r="U3764" t="b">
        <f>AND(L3764,N3764)</f>
        <v>0</v>
      </c>
    </row>
    <row r="3765" spans="1:21" ht="20" customHeight="1" x14ac:dyDescent="0.35">
      <c r="A3765" s="13">
        <f>F3765/E3765</f>
        <v>4.0000000000000002E-4</v>
      </c>
      <c r="B3765">
        <v>4112</v>
      </c>
      <c r="C3765" s="3" t="s">
        <v>4108</v>
      </c>
      <c r="D3765" s="3" t="s">
        <v>6961</v>
      </c>
      <c r="E3765" s="5">
        <v>2500</v>
      </c>
      <c r="F3765" s="5">
        <v>1</v>
      </c>
      <c r="G3765" t="s">
        <v>8221</v>
      </c>
      <c r="H3765" t="s">
        <v>8241</v>
      </c>
      <c r="I3765" t="s">
        <v>8249</v>
      </c>
      <c r="J3765">
        <v>1456617600</v>
      </c>
      <c r="K3765">
        <v>1454280186</v>
      </c>
      <c r="L3765" t="b">
        <v>0</v>
      </c>
      <c r="M3765">
        <v>1</v>
      </c>
      <c r="N3765" t="b">
        <v>0</v>
      </c>
      <c r="O3765" t="s">
        <v>8271</v>
      </c>
      <c r="P3765" s="9">
        <f>IFERROR(F3765/M3765,"NULL")</f>
        <v>1</v>
      </c>
      <c r="Q3765" t="str">
        <f>LEFT(O3765,SEARCH("/",O3765,1)-1)</f>
        <v>theater</v>
      </c>
      <c r="R3765" t="str">
        <f>RIGHT(O3765,LEN(O3765)-SEARCH("/",O3765,1))</f>
        <v>plays</v>
      </c>
      <c r="S3765" s="17">
        <f>(((K3765/60)/60)/24)+DATE(1970,1,1)</f>
        <v>42400.946597222224</v>
      </c>
      <c r="T3765" s="15">
        <f>(((J3765/60)/60)/24)+DATE(1970,1,1)</f>
        <v>42428</v>
      </c>
      <c r="U3765" t="b">
        <f>AND(L3765,N3765)</f>
        <v>0</v>
      </c>
    </row>
    <row r="3766" spans="1:21" ht="20" customHeight="1" x14ac:dyDescent="0.35">
      <c r="A3766" s="13">
        <f>F3766/E3766</f>
        <v>2E-3</v>
      </c>
      <c r="B3766">
        <v>4113</v>
      </c>
      <c r="C3766" s="3" t="s">
        <v>4109</v>
      </c>
      <c r="D3766" s="3" t="s">
        <v>8215</v>
      </c>
      <c r="E3766" s="5">
        <v>1500</v>
      </c>
      <c r="F3766" s="5">
        <v>3</v>
      </c>
      <c r="G3766" t="s">
        <v>8221</v>
      </c>
      <c r="H3766" t="s">
        <v>8224</v>
      </c>
      <c r="I3766" t="s">
        <v>8246</v>
      </c>
      <c r="J3766">
        <v>1452234840</v>
      </c>
      <c r="K3766">
        <v>1450619123</v>
      </c>
      <c r="L3766" t="b">
        <v>0</v>
      </c>
      <c r="M3766">
        <v>3</v>
      </c>
      <c r="N3766" t="b">
        <v>0</v>
      </c>
      <c r="O3766" t="s">
        <v>8271</v>
      </c>
      <c r="P3766" s="9">
        <f>IFERROR(F3766/M3766,"NULL")</f>
        <v>1</v>
      </c>
      <c r="Q3766" t="str">
        <f>LEFT(O3766,SEARCH("/",O3766,1)-1)</f>
        <v>theater</v>
      </c>
      <c r="R3766" t="str">
        <f>RIGHT(O3766,LEN(O3766)-SEARCH("/",O3766,1))</f>
        <v>plays</v>
      </c>
      <c r="S3766" s="17">
        <f>(((K3766/60)/60)/24)+DATE(1970,1,1)</f>
        <v>42358.573182870372</v>
      </c>
      <c r="T3766" s="15">
        <f>(((J3766/60)/60)/24)+DATE(1970,1,1)</f>
        <v>42377.273611111115</v>
      </c>
      <c r="U3766" t="b">
        <f>AND(L3766,N3766)</f>
        <v>0</v>
      </c>
    </row>
    <row r="3767" spans="1:21" ht="20" customHeight="1" x14ac:dyDescent="0.35">
      <c r="A3767" s="13">
        <f>F3767/E3767</f>
        <v>1.4285714285714287E-4</v>
      </c>
      <c r="B3767">
        <v>120</v>
      </c>
      <c r="C3767" s="3" t="s">
        <v>122</v>
      </c>
      <c r="D3767" s="3" t="s">
        <v>4231</v>
      </c>
      <c r="E3767" s="5">
        <v>70000</v>
      </c>
      <c r="F3767" s="5">
        <v>10</v>
      </c>
      <c r="G3767" t="s">
        <v>8220</v>
      </c>
      <c r="H3767" t="s">
        <v>8231</v>
      </c>
      <c r="I3767" t="s">
        <v>8252</v>
      </c>
      <c r="J3767">
        <v>1475457107</v>
      </c>
      <c r="K3767">
        <v>1472865107</v>
      </c>
      <c r="L3767" t="b">
        <v>0</v>
      </c>
      <c r="M3767">
        <v>1</v>
      </c>
      <c r="N3767" t="b">
        <v>0</v>
      </c>
      <c r="O3767" t="s">
        <v>8267</v>
      </c>
      <c r="P3767" s="9">
        <f>IFERROR(F3767/M3767,"NULL")</f>
        <v>10</v>
      </c>
      <c r="Q3767" t="str">
        <f>LEFT(O3767,SEARCH("/",O3767,1)-1)</f>
        <v>film &amp; video</v>
      </c>
      <c r="R3767" t="str">
        <f>RIGHT(O3767,LEN(O3767)-SEARCH("/",O3767,1))</f>
        <v>science fiction</v>
      </c>
      <c r="S3767" s="17">
        <f>(((K3767/60)/60)/24)+DATE(1970,1,1)</f>
        <v>42616.049849537041</v>
      </c>
      <c r="T3767" s="15">
        <f>(((J3767/60)/60)/24)+DATE(1970,1,1)</f>
        <v>42646.049849537041</v>
      </c>
      <c r="U3767" t="b">
        <f>AND(L3767,N3767)</f>
        <v>0</v>
      </c>
    </row>
    <row r="3768" spans="1:21" ht="20" customHeight="1" x14ac:dyDescent="0.35">
      <c r="A3768" s="13">
        <f>F3768/E3768</f>
        <v>3.3333333333333332E-4</v>
      </c>
      <c r="B3768">
        <v>121</v>
      </c>
      <c r="C3768" s="3" t="s">
        <v>123</v>
      </c>
      <c r="D3768" s="3" t="s">
        <v>4232</v>
      </c>
      <c r="E3768" s="5">
        <v>3000</v>
      </c>
      <c r="F3768" s="5">
        <v>1</v>
      </c>
      <c r="G3768" t="s">
        <v>8220</v>
      </c>
      <c r="H3768" t="s">
        <v>8224</v>
      </c>
      <c r="I3768" t="s">
        <v>8246</v>
      </c>
      <c r="J3768">
        <v>1429352160</v>
      </c>
      <c r="K3768">
        <v>1427993710</v>
      </c>
      <c r="L3768" t="b">
        <v>0</v>
      </c>
      <c r="M3768">
        <v>1</v>
      </c>
      <c r="N3768" t="b">
        <v>0</v>
      </c>
      <c r="O3768" t="s">
        <v>8267</v>
      </c>
      <c r="P3768" s="9">
        <f>IFERROR(F3768/M3768,"NULL")</f>
        <v>1</v>
      </c>
      <c r="Q3768" t="str">
        <f>LEFT(O3768,SEARCH("/",O3768,1)-1)</f>
        <v>film &amp; video</v>
      </c>
      <c r="R3768" t="str">
        <f>RIGHT(O3768,LEN(O3768)-SEARCH("/",O3768,1))</f>
        <v>science fiction</v>
      </c>
      <c r="S3768" s="17">
        <f>(((K3768/60)/60)/24)+DATE(1970,1,1)</f>
        <v>42096.704976851848</v>
      </c>
      <c r="T3768" s="15">
        <f>(((J3768/60)/60)/24)+DATE(1970,1,1)</f>
        <v>42112.427777777775</v>
      </c>
      <c r="U3768" t="b">
        <f>AND(L3768,N3768)</f>
        <v>0</v>
      </c>
    </row>
    <row r="3769" spans="1:21" ht="20" customHeight="1" x14ac:dyDescent="0.35">
      <c r="A3769" s="13">
        <f>F3769/E3769</f>
        <v>0</v>
      </c>
      <c r="B3769">
        <v>122</v>
      </c>
      <c r="C3769" s="3" t="s">
        <v>124</v>
      </c>
      <c r="D3769" s="3" t="s">
        <v>4233</v>
      </c>
      <c r="E3769" s="5">
        <v>100000000</v>
      </c>
      <c r="F3769" s="5">
        <v>0</v>
      </c>
      <c r="G3769" t="s">
        <v>8220</v>
      </c>
      <c r="H3769" t="s">
        <v>8224</v>
      </c>
      <c r="I3769" t="s">
        <v>8246</v>
      </c>
      <c r="J3769">
        <v>1476094907</v>
      </c>
      <c r="K3769">
        <v>1470910907</v>
      </c>
      <c r="L3769" t="b">
        <v>0</v>
      </c>
      <c r="M3769">
        <v>0</v>
      </c>
      <c r="N3769" t="b">
        <v>0</v>
      </c>
      <c r="O3769" t="s">
        <v>8267</v>
      </c>
      <c r="P3769" s="9" t="str">
        <f>IFERROR(F3769/M3769,"NULL")</f>
        <v>NULL</v>
      </c>
      <c r="Q3769" t="str">
        <f>LEFT(O3769,SEARCH("/",O3769,1)-1)</f>
        <v>film &amp; video</v>
      </c>
      <c r="R3769" t="str">
        <f>RIGHT(O3769,LEN(O3769)-SEARCH("/",O3769,1))</f>
        <v>science fiction</v>
      </c>
      <c r="S3769" s="17">
        <f>(((K3769/60)/60)/24)+DATE(1970,1,1)</f>
        <v>42593.431793981479</v>
      </c>
      <c r="T3769" s="15">
        <f>(((J3769/60)/60)/24)+DATE(1970,1,1)</f>
        <v>42653.431793981479</v>
      </c>
      <c r="U3769" t="b">
        <f>AND(L3769,N3769)</f>
        <v>0</v>
      </c>
    </row>
    <row r="3770" spans="1:21" ht="20" customHeight="1" x14ac:dyDescent="0.35">
      <c r="A3770" s="13">
        <f>F3770/E3770</f>
        <v>2.7454545454545453E-3</v>
      </c>
      <c r="B3770">
        <v>123</v>
      </c>
      <c r="C3770" s="3" t="s">
        <v>125</v>
      </c>
      <c r="D3770" s="3" t="s">
        <v>4234</v>
      </c>
      <c r="E3770" s="5">
        <v>55000</v>
      </c>
      <c r="F3770" s="5">
        <v>151</v>
      </c>
      <c r="G3770" t="s">
        <v>8220</v>
      </c>
      <c r="H3770" t="s">
        <v>8224</v>
      </c>
      <c r="I3770" t="s">
        <v>8246</v>
      </c>
      <c r="J3770">
        <v>1414533600</v>
      </c>
      <c r="K3770">
        <v>1411411564</v>
      </c>
      <c r="L3770" t="b">
        <v>0</v>
      </c>
      <c r="M3770">
        <v>6</v>
      </c>
      <c r="N3770" t="b">
        <v>0</v>
      </c>
      <c r="O3770" t="s">
        <v>8267</v>
      </c>
      <c r="P3770" s="9">
        <f>IFERROR(F3770/M3770,"NULL")</f>
        <v>25.166666666666668</v>
      </c>
      <c r="Q3770" t="str">
        <f>LEFT(O3770,SEARCH("/",O3770,1)-1)</f>
        <v>film &amp; video</v>
      </c>
      <c r="R3770" t="str">
        <f>RIGHT(O3770,LEN(O3770)-SEARCH("/",O3770,1))</f>
        <v>science fiction</v>
      </c>
      <c r="S3770" s="17">
        <f>(((K3770/60)/60)/24)+DATE(1970,1,1)</f>
        <v>41904.781990740739</v>
      </c>
      <c r="T3770" s="15">
        <f>(((J3770/60)/60)/24)+DATE(1970,1,1)</f>
        <v>41940.916666666664</v>
      </c>
      <c r="U3770" t="b">
        <f>AND(L3770,N3770)</f>
        <v>0</v>
      </c>
    </row>
    <row r="3771" spans="1:21" ht="20" customHeight="1" x14ac:dyDescent="0.35">
      <c r="A3771" s="13">
        <f>F3771/E3771</f>
        <v>0</v>
      </c>
      <c r="B3771">
        <v>124</v>
      </c>
      <c r="C3771" s="3" t="s">
        <v>126</v>
      </c>
      <c r="D3771" s="3" t="s">
        <v>4235</v>
      </c>
      <c r="E3771" s="5">
        <v>4000</v>
      </c>
      <c r="F3771" s="5">
        <v>0</v>
      </c>
      <c r="G3771" t="s">
        <v>8220</v>
      </c>
      <c r="H3771" t="s">
        <v>8224</v>
      </c>
      <c r="I3771" t="s">
        <v>8246</v>
      </c>
      <c r="J3771">
        <v>1431728242</v>
      </c>
      <c r="K3771">
        <v>1429568242</v>
      </c>
      <c r="L3771" t="b">
        <v>0</v>
      </c>
      <c r="M3771">
        <v>0</v>
      </c>
      <c r="N3771" t="b">
        <v>0</v>
      </c>
      <c r="O3771" t="s">
        <v>8267</v>
      </c>
      <c r="P3771" s="9" t="str">
        <f>IFERROR(F3771/M3771,"NULL")</f>
        <v>NULL</v>
      </c>
      <c r="Q3771" t="str">
        <f>LEFT(O3771,SEARCH("/",O3771,1)-1)</f>
        <v>film &amp; video</v>
      </c>
      <c r="R3771" t="str">
        <f>RIGHT(O3771,LEN(O3771)-SEARCH("/",O3771,1))</f>
        <v>science fiction</v>
      </c>
      <c r="S3771" s="17">
        <f>(((K3771/60)/60)/24)+DATE(1970,1,1)</f>
        <v>42114.928726851853</v>
      </c>
      <c r="T3771" s="15">
        <f>(((J3771/60)/60)/24)+DATE(1970,1,1)</f>
        <v>42139.928726851853</v>
      </c>
      <c r="U3771" t="b">
        <f>AND(L3771,N3771)</f>
        <v>0</v>
      </c>
    </row>
    <row r="3772" spans="1:21" ht="20" customHeight="1" x14ac:dyDescent="0.35">
      <c r="A3772" s="13">
        <f>F3772/E3772</f>
        <v>0.14000000000000001</v>
      </c>
      <c r="B3772">
        <v>125</v>
      </c>
      <c r="C3772" s="3" t="s">
        <v>127</v>
      </c>
      <c r="D3772" s="3" t="s">
        <v>4236</v>
      </c>
      <c r="E3772" s="5">
        <v>500</v>
      </c>
      <c r="F3772" s="5">
        <v>70</v>
      </c>
      <c r="G3772" t="s">
        <v>8220</v>
      </c>
      <c r="H3772" t="s">
        <v>8229</v>
      </c>
      <c r="I3772" t="s">
        <v>8251</v>
      </c>
      <c r="J3772">
        <v>1486165880</v>
      </c>
      <c r="K3772">
        <v>1480981880</v>
      </c>
      <c r="L3772" t="b">
        <v>0</v>
      </c>
      <c r="M3772">
        <v>6</v>
      </c>
      <c r="N3772" t="b">
        <v>0</v>
      </c>
      <c r="O3772" t="s">
        <v>8267</v>
      </c>
      <c r="P3772" s="9">
        <f>IFERROR(F3772/M3772,"NULL")</f>
        <v>11.666666666666666</v>
      </c>
      <c r="Q3772" t="str">
        <f>LEFT(O3772,SEARCH("/",O3772,1)-1)</f>
        <v>film &amp; video</v>
      </c>
      <c r="R3772" t="str">
        <f>RIGHT(O3772,LEN(O3772)-SEARCH("/",O3772,1))</f>
        <v>science fiction</v>
      </c>
      <c r="S3772" s="17">
        <f>(((K3772/60)/60)/24)+DATE(1970,1,1)</f>
        <v>42709.993981481486</v>
      </c>
      <c r="T3772" s="15">
        <f>(((J3772/60)/60)/24)+DATE(1970,1,1)</f>
        <v>42769.993981481486</v>
      </c>
      <c r="U3772" t="b">
        <f>AND(L3772,N3772)</f>
        <v>0</v>
      </c>
    </row>
    <row r="3773" spans="1:21" ht="20" customHeight="1" x14ac:dyDescent="0.35">
      <c r="A3773" s="13">
        <f>F3773/E3773</f>
        <v>5.5480000000000002E-2</v>
      </c>
      <c r="B3773">
        <v>126</v>
      </c>
      <c r="C3773" s="3" t="s">
        <v>128</v>
      </c>
      <c r="D3773" s="3" t="s">
        <v>4237</v>
      </c>
      <c r="E3773" s="5">
        <v>25000</v>
      </c>
      <c r="F3773" s="5">
        <v>1387</v>
      </c>
      <c r="G3773" t="s">
        <v>8220</v>
      </c>
      <c r="H3773" t="s">
        <v>8224</v>
      </c>
      <c r="I3773" t="s">
        <v>8246</v>
      </c>
      <c r="J3773">
        <v>1433988000</v>
      </c>
      <c r="K3773">
        <v>1431353337</v>
      </c>
      <c r="L3773" t="b">
        <v>0</v>
      </c>
      <c r="M3773">
        <v>13</v>
      </c>
      <c r="N3773" t="b">
        <v>0</v>
      </c>
      <c r="O3773" t="s">
        <v>8267</v>
      </c>
      <c r="P3773" s="9">
        <f>IFERROR(F3773/M3773,"NULL")</f>
        <v>106.69230769230769</v>
      </c>
      <c r="Q3773" t="str">
        <f>LEFT(O3773,SEARCH("/",O3773,1)-1)</f>
        <v>film &amp; video</v>
      </c>
      <c r="R3773" t="str">
        <f>RIGHT(O3773,LEN(O3773)-SEARCH("/",O3773,1))</f>
        <v>science fiction</v>
      </c>
      <c r="S3773" s="17">
        <f>(((K3773/60)/60)/24)+DATE(1970,1,1)</f>
        <v>42135.589548611111</v>
      </c>
      <c r="T3773" s="15">
        <f>(((J3773/60)/60)/24)+DATE(1970,1,1)</f>
        <v>42166.083333333328</v>
      </c>
      <c r="U3773" t="b">
        <f>AND(L3773,N3773)</f>
        <v>0</v>
      </c>
    </row>
    <row r="3774" spans="1:21" ht="20" customHeight="1" x14ac:dyDescent="0.35">
      <c r="A3774" s="13">
        <f>F3774/E3774</f>
        <v>2.375E-2</v>
      </c>
      <c r="B3774">
        <v>127</v>
      </c>
      <c r="C3774" s="3" t="s">
        <v>129</v>
      </c>
      <c r="D3774" s="3" t="s">
        <v>4238</v>
      </c>
      <c r="E3774" s="5">
        <v>8000</v>
      </c>
      <c r="F3774" s="5">
        <v>190</v>
      </c>
      <c r="G3774" t="s">
        <v>8220</v>
      </c>
      <c r="H3774" t="s">
        <v>8224</v>
      </c>
      <c r="I3774" t="s">
        <v>8246</v>
      </c>
      <c r="J3774">
        <v>1428069541</v>
      </c>
      <c r="K3774">
        <v>1425481141</v>
      </c>
      <c r="L3774" t="b">
        <v>0</v>
      </c>
      <c r="M3774">
        <v>4</v>
      </c>
      <c r="N3774" t="b">
        <v>0</v>
      </c>
      <c r="O3774" t="s">
        <v>8267</v>
      </c>
      <c r="P3774" s="9">
        <f>IFERROR(F3774/M3774,"NULL")</f>
        <v>47.5</v>
      </c>
      <c r="Q3774" t="str">
        <f>LEFT(O3774,SEARCH("/",O3774,1)-1)</f>
        <v>film &amp; video</v>
      </c>
      <c r="R3774" t="str">
        <f>RIGHT(O3774,LEN(O3774)-SEARCH("/",O3774,1))</f>
        <v>science fiction</v>
      </c>
      <c r="S3774" s="17">
        <f>(((K3774/60)/60)/24)+DATE(1970,1,1)</f>
        <v>42067.62431712963</v>
      </c>
      <c r="T3774" s="15">
        <f>(((J3774/60)/60)/24)+DATE(1970,1,1)</f>
        <v>42097.582650462966</v>
      </c>
      <c r="U3774" t="b">
        <f>AND(L3774,N3774)</f>
        <v>0</v>
      </c>
    </row>
    <row r="3775" spans="1:21" ht="20" customHeight="1" x14ac:dyDescent="0.35">
      <c r="A3775" s="13">
        <f>F3775/E3775</f>
        <v>1.8669999999999999E-2</v>
      </c>
      <c r="B3775">
        <v>128</v>
      </c>
      <c r="C3775" s="3" t="s">
        <v>130</v>
      </c>
      <c r="D3775" s="3" t="s">
        <v>4239</v>
      </c>
      <c r="E3775" s="5">
        <v>100000</v>
      </c>
      <c r="F3775" s="5">
        <v>1867</v>
      </c>
      <c r="G3775" t="s">
        <v>8220</v>
      </c>
      <c r="H3775" t="s">
        <v>8224</v>
      </c>
      <c r="I3775" t="s">
        <v>8246</v>
      </c>
      <c r="J3775">
        <v>1476941293</v>
      </c>
      <c r="K3775">
        <v>1473917293</v>
      </c>
      <c r="L3775" t="b">
        <v>0</v>
      </c>
      <c r="M3775">
        <v>6</v>
      </c>
      <c r="N3775" t="b">
        <v>0</v>
      </c>
      <c r="O3775" t="s">
        <v>8267</v>
      </c>
      <c r="P3775" s="9">
        <f>IFERROR(F3775/M3775,"NULL")</f>
        <v>311.16666666666669</v>
      </c>
      <c r="Q3775" t="str">
        <f>LEFT(O3775,SEARCH("/",O3775,1)-1)</f>
        <v>film &amp; video</v>
      </c>
      <c r="R3775" t="str">
        <f>RIGHT(O3775,LEN(O3775)-SEARCH("/",O3775,1))</f>
        <v>science fiction</v>
      </c>
      <c r="S3775" s="17">
        <f>(((K3775/60)/60)/24)+DATE(1970,1,1)</f>
        <v>42628.22792824074</v>
      </c>
      <c r="T3775" s="15">
        <f>(((J3775/60)/60)/24)+DATE(1970,1,1)</f>
        <v>42663.22792824074</v>
      </c>
      <c r="U3775" t="b">
        <f>AND(L3775,N3775)</f>
        <v>0</v>
      </c>
    </row>
    <row r="3776" spans="1:21" ht="20" customHeight="1" x14ac:dyDescent="0.35">
      <c r="A3776" s="13">
        <f>F3776/E3776</f>
        <v>0</v>
      </c>
      <c r="B3776">
        <v>129</v>
      </c>
      <c r="C3776" s="3" t="s">
        <v>131</v>
      </c>
      <c r="D3776" s="3" t="s">
        <v>4240</v>
      </c>
      <c r="E3776" s="5">
        <v>20000</v>
      </c>
      <c r="F3776" s="5">
        <v>0</v>
      </c>
      <c r="G3776" t="s">
        <v>8220</v>
      </c>
      <c r="H3776" t="s">
        <v>8224</v>
      </c>
      <c r="I3776" t="s">
        <v>8246</v>
      </c>
      <c r="J3776">
        <v>1414708183</v>
      </c>
      <c r="K3776">
        <v>1409524183</v>
      </c>
      <c r="L3776" t="b">
        <v>0</v>
      </c>
      <c r="M3776">
        <v>0</v>
      </c>
      <c r="N3776" t="b">
        <v>0</v>
      </c>
      <c r="O3776" t="s">
        <v>8267</v>
      </c>
      <c r="P3776" s="9" t="str">
        <f>IFERROR(F3776/M3776,"NULL")</f>
        <v>NULL</v>
      </c>
      <c r="Q3776" t="str">
        <f>LEFT(O3776,SEARCH("/",O3776,1)-1)</f>
        <v>film &amp; video</v>
      </c>
      <c r="R3776" t="str">
        <f>RIGHT(O3776,LEN(O3776)-SEARCH("/",O3776,1))</f>
        <v>science fiction</v>
      </c>
      <c r="S3776" s="17">
        <f>(((K3776/60)/60)/24)+DATE(1970,1,1)</f>
        <v>41882.937303240738</v>
      </c>
      <c r="T3776" s="15">
        <f>(((J3776/60)/60)/24)+DATE(1970,1,1)</f>
        <v>41942.937303240738</v>
      </c>
      <c r="U3776" t="b">
        <f>AND(L3776,N3776)</f>
        <v>0</v>
      </c>
    </row>
    <row r="3777" spans="1:21" ht="20" customHeight="1" x14ac:dyDescent="0.35">
      <c r="A3777" s="13">
        <f>F3777/E3777</f>
        <v>0</v>
      </c>
      <c r="B3777">
        <v>130</v>
      </c>
      <c r="C3777" s="3" t="s">
        <v>132</v>
      </c>
      <c r="D3777" s="3" t="s">
        <v>4241</v>
      </c>
      <c r="E3777" s="5">
        <v>600</v>
      </c>
      <c r="F3777" s="5">
        <v>0</v>
      </c>
      <c r="G3777" t="s">
        <v>8220</v>
      </c>
      <c r="H3777" t="s">
        <v>8225</v>
      </c>
      <c r="I3777" t="s">
        <v>8247</v>
      </c>
      <c r="J3777">
        <v>1402949760</v>
      </c>
      <c r="K3777">
        <v>1400536692</v>
      </c>
      <c r="L3777" t="b">
        <v>0</v>
      </c>
      <c r="M3777">
        <v>0</v>
      </c>
      <c r="N3777" t="b">
        <v>0</v>
      </c>
      <c r="O3777" t="s">
        <v>8267</v>
      </c>
      <c r="P3777" s="9" t="str">
        <f>IFERROR(F3777/M3777,"NULL")</f>
        <v>NULL</v>
      </c>
      <c r="Q3777" t="str">
        <f>LEFT(O3777,SEARCH("/",O3777,1)-1)</f>
        <v>film &amp; video</v>
      </c>
      <c r="R3777" t="str">
        <f>RIGHT(O3777,LEN(O3777)-SEARCH("/",O3777,1))</f>
        <v>science fiction</v>
      </c>
      <c r="S3777" s="17">
        <f>(((K3777/60)/60)/24)+DATE(1970,1,1)</f>
        <v>41778.915416666663</v>
      </c>
      <c r="T3777" s="15">
        <f>(((J3777/60)/60)/24)+DATE(1970,1,1)</f>
        <v>41806.844444444447</v>
      </c>
      <c r="U3777" t="b">
        <f>AND(L3777,N3777)</f>
        <v>0</v>
      </c>
    </row>
    <row r="3778" spans="1:21" ht="20" customHeight="1" x14ac:dyDescent="0.35">
      <c r="A3778" s="13">
        <f>F3778/E3778</f>
        <v>0</v>
      </c>
      <c r="B3778">
        <v>131</v>
      </c>
      <c r="C3778" s="3" t="s">
        <v>133</v>
      </c>
      <c r="D3778" s="3" t="s">
        <v>4242</v>
      </c>
      <c r="E3778" s="5">
        <v>1200</v>
      </c>
      <c r="F3778" s="5">
        <v>0</v>
      </c>
      <c r="G3778" t="s">
        <v>8220</v>
      </c>
      <c r="H3778" t="s">
        <v>8224</v>
      </c>
      <c r="I3778" t="s">
        <v>8246</v>
      </c>
      <c r="J3778">
        <v>1467763200</v>
      </c>
      <c r="K3778">
        <v>1466453161</v>
      </c>
      <c r="L3778" t="b">
        <v>0</v>
      </c>
      <c r="M3778">
        <v>0</v>
      </c>
      <c r="N3778" t="b">
        <v>0</v>
      </c>
      <c r="O3778" t="s">
        <v>8267</v>
      </c>
      <c r="P3778" s="9" t="str">
        <f>IFERROR(F3778/M3778,"NULL")</f>
        <v>NULL</v>
      </c>
      <c r="Q3778" t="str">
        <f>LEFT(O3778,SEARCH("/",O3778,1)-1)</f>
        <v>film &amp; video</v>
      </c>
      <c r="R3778" t="str">
        <f>RIGHT(O3778,LEN(O3778)-SEARCH("/",O3778,1))</f>
        <v>science fiction</v>
      </c>
      <c r="S3778" s="17">
        <f>(((K3778/60)/60)/24)+DATE(1970,1,1)</f>
        <v>42541.837511574078</v>
      </c>
      <c r="T3778" s="15">
        <f>(((J3778/60)/60)/24)+DATE(1970,1,1)</f>
        <v>42557</v>
      </c>
      <c r="U3778" t="b">
        <f>AND(L3778,N3778)</f>
        <v>0</v>
      </c>
    </row>
    <row r="3779" spans="1:21" ht="20" customHeight="1" x14ac:dyDescent="0.35">
      <c r="A3779" s="13">
        <f>F3779/E3779</f>
        <v>9.5687499999999995E-2</v>
      </c>
      <c r="B3779">
        <v>132</v>
      </c>
      <c r="C3779" s="3" t="s">
        <v>134</v>
      </c>
      <c r="D3779" s="3" t="s">
        <v>4243</v>
      </c>
      <c r="E3779" s="5">
        <v>80000</v>
      </c>
      <c r="F3779" s="5">
        <v>7655</v>
      </c>
      <c r="G3779" t="s">
        <v>8220</v>
      </c>
      <c r="H3779" t="s">
        <v>8224</v>
      </c>
      <c r="I3779" t="s">
        <v>8246</v>
      </c>
      <c r="J3779">
        <v>1415392207</v>
      </c>
      <c r="K3779">
        <v>1411500607</v>
      </c>
      <c r="L3779" t="b">
        <v>0</v>
      </c>
      <c r="M3779">
        <v>81</v>
      </c>
      <c r="N3779" t="b">
        <v>0</v>
      </c>
      <c r="O3779" t="s">
        <v>8267</v>
      </c>
      <c r="P3779" s="9">
        <f>IFERROR(F3779/M3779,"NULL")</f>
        <v>94.506172839506178</v>
      </c>
      <c r="Q3779" t="str">
        <f>LEFT(O3779,SEARCH("/",O3779,1)-1)</f>
        <v>film &amp; video</v>
      </c>
      <c r="R3779" t="str">
        <f>RIGHT(O3779,LEN(O3779)-SEARCH("/",O3779,1))</f>
        <v>science fiction</v>
      </c>
      <c r="S3779" s="17">
        <f>(((K3779/60)/60)/24)+DATE(1970,1,1)</f>
        <v>41905.812581018516</v>
      </c>
      <c r="T3779" s="15">
        <f>(((J3779/60)/60)/24)+DATE(1970,1,1)</f>
        <v>41950.854247685187</v>
      </c>
      <c r="U3779" t="b">
        <f>AND(L3779,N3779)</f>
        <v>0</v>
      </c>
    </row>
    <row r="3780" spans="1:21" ht="20" customHeight="1" x14ac:dyDescent="0.35">
      <c r="A3780" s="13">
        <f>F3780/E3780</f>
        <v>0</v>
      </c>
      <c r="B3780">
        <v>133</v>
      </c>
      <c r="C3780" s="3" t="s">
        <v>135</v>
      </c>
      <c r="D3780" s="3" t="s">
        <v>4244</v>
      </c>
      <c r="E3780" s="5">
        <v>71764</v>
      </c>
      <c r="F3780" s="5">
        <v>0</v>
      </c>
      <c r="G3780" t="s">
        <v>8220</v>
      </c>
      <c r="H3780" t="s">
        <v>8224</v>
      </c>
      <c r="I3780" t="s">
        <v>8246</v>
      </c>
      <c r="J3780">
        <v>1464715860</v>
      </c>
      <c r="K3780">
        <v>1462130584</v>
      </c>
      <c r="L3780" t="b">
        <v>0</v>
      </c>
      <c r="M3780">
        <v>0</v>
      </c>
      <c r="N3780" t="b">
        <v>0</v>
      </c>
      <c r="O3780" t="s">
        <v>8267</v>
      </c>
      <c r="P3780" s="9" t="str">
        <f>IFERROR(F3780/M3780,"NULL")</f>
        <v>NULL</v>
      </c>
      <c r="Q3780" t="str">
        <f>LEFT(O3780,SEARCH("/",O3780,1)-1)</f>
        <v>film &amp; video</v>
      </c>
      <c r="R3780" t="str">
        <f>RIGHT(O3780,LEN(O3780)-SEARCH("/",O3780,1))</f>
        <v>science fiction</v>
      </c>
      <c r="S3780" s="17">
        <f>(((K3780/60)/60)/24)+DATE(1970,1,1)</f>
        <v>42491.80768518518</v>
      </c>
      <c r="T3780" s="15">
        <f>(((J3780/60)/60)/24)+DATE(1970,1,1)</f>
        <v>42521.729861111111</v>
      </c>
      <c r="U3780" t="b">
        <f>AND(L3780,N3780)</f>
        <v>0</v>
      </c>
    </row>
    <row r="3781" spans="1:21" ht="20" customHeight="1" x14ac:dyDescent="0.35">
      <c r="A3781" s="13">
        <f>F3781/E3781</f>
        <v>0</v>
      </c>
      <c r="B3781">
        <v>134</v>
      </c>
      <c r="C3781" s="3" t="s">
        <v>136</v>
      </c>
      <c r="D3781" s="3" t="s">
        <v>4245</v>
      </c>
      <c r="E3781" s="5">
        <v>5000</v>
      </c>
      <c r="F3781" s="5">
        <v>0</v>
      </c>
      <c r="G3781" t="s">
        <v>8220</v>
      </c>
      <c r="H3781" t="s">
        <v>8224</v>
      </c>
      <c r="I3781" t="s">
        <v>8246</v>
      </c>
      <c r="J3781">
        <v>1441386000</v>
      </c>
      <c r="K3781">
        <v>1438811418</v>
      </c>
      <c r="L3781" t="b">
        <v>0</v>
      </c>
      <c r="M3781">
        <v>0</v>
      </c>
      <c r="N3781" t="b">
        <v>0</v>
      </c>
      <c r="O3781" t="s">
        <v>8267</v>
      </c>
      <c r="P3781" s="9" t="str">
        <f>IFERROR(F3781/M3781,"NULL")</f>
        <v>NULL</v>
      </c>
      <c r="Q3781" t="str">
        <f>LEFT(O3781,SEARCH("/",O3781,1)-1)</f>
        <v>film &amp; video</v>
      </c>
      <c r="R3781" t="str">
        <f>RIGHT(O3781,LEN(O3781)-SEARCH("/",O3781,1))</f>
        <v>science fiction</v>
      </c>
      <c r="S3781" s="17">
        <f>(((K3781/60)/60)/24)+DATE(1970,1,1)</f>
        <v>42221.909930555557</v>
      </c>
      <c r="T3781" s="15">
        <f>(((J3781/60)/60)/24)+DATE(1970,1,1)</f>
        <v>42251.708333333328</v>
      </c>
      <c r="U3781" t="b">
        <f>AND(L3781,N3781)</f>
        <v>0</v>
      </c>
    </row>
    <row r="3782" spans="1:21" ht="20" customHeight="1" x14ac:dyDescent="0.35">
      <c r="A3782" s="13">
        <f>F3782/E3782</f>
        <v>0.13433333333333333</v>
      </c>
      <c r="B3782">
        <v>135</v>
      </c>
      <c r="C3782" s="3" t="s">
        <v>137</v>
      </c>
      <c r="D3782" s="3" t="s">
        <v>4246</v>
      </c>
      <c r="E3782" s="5">
        <v>3000</v>
      </c>
      <c r="F3782" s="5">
        <v>403</v>
      </c>
      <c r="G3782" t="s">
        <v>8220</v>
      </c>
      <c r="H3782" t="s">
        <v>8224</v>
      </c>
      <c r="I3782" t="s">
        <v>8246</v>
      </c>
      <c r="J3782">
        <v>1404241200</v>
      </c>
      <c r="K3782">
        <v>1401354597</v>
      </c>
      <c r="L3782" t="b">
        <v>0</v>
      </c>
      <c r="M3782">
        <v>5</v>
      </c>
      <c r="N3782" t="b">
        <v>0</v>
      </c>
      <c r="O3782" t="s">
        <v>8267</v>
      </c>
      <c r="P3782" s="9">
        <f>IFERROR(F3782/M3782,"NULL")</f>
        <v>80.599999999999994</v>
      </c>
      <c r="Q3782" t="str">
        <f>LEFT(O3782,SEARCH("/",O3782,1)-1)</f>
        <v>film &amp; video</v>
      </c>
      <c r="R3782" t="str">
        <f>RIGHT(O3782,LEN(O3782)-SEARCH("/",O3782,1))</f>
        <v>science fiction</v>
      </c>
      <c r="S3782" s="17">
        <f>(((K3782/60)/60)/24)+DATE(1970,1,1)</f>
        <v>41788.381909722222</v>
      </c>
      <c r="T3782" s="15">
        <f>(((J3782/60)/60)/24)+DATE(1970,1,1)</f>
        <v>41821.791666666664</v>
      </c>
      <c r="U3782" t="b">
        <f>AND(L3782,N3782)</f>
        <v>0</v>
      </c>
    </row>
    <row r="3783" spans="1:21" ht="20" customHeight="1" x14ac:dyDescent="0.35">
      <c r="A3783" s="13">
        <f>F3783/E3783</f>
        <v>0</v>
      </c>
      <c r="B3783">
        <v>136</v>
      </c>
      <c r="C3783" s="3" t="s">
        <v>138</v>
      </c>
      <c r="D3783" s="3" t="s">
        <v>4232</v>
      </c>
      <c r="E3783" s="5">
        <v>3000</v>
      </c>
      <c r="F3783" s="5">
        <v>0</v>
      </c>
      <c r="G3783" t="s">
        <v>8220</v>
      </c>
      <c r="H3783" t="s">
        <v>8224</v>
      </c>
      <c r="I3783" t="s">
        <v>8246</v>
      </c>
      <c r="J3783">
        <v>1431771360</v>
      </c>
      <c r="K3783">
        <v>1427968234</v>
      </c>
      <c r="L3783" t="b">
        <v>0</v>
      </c>
      <c r="M3783">
        <v>0</v>
      </c>
      <c r="N3783" t="b">
        <v>0</v>
      </c>
      <c r="O3783" t="s">
        <v>8267</v>
      </c>
      <c r="P3783" s="9" t="str">
        <f>IFERROR(F3783/M3783,"NULL")</f>
        <v>NULL</v>
      </c>
      <c r="Q3783" t="str">
        <f>LEFT(O3783,SEARCH("/",O3783,1)-1)</f>
        <v>film &amp; video</v>
      </c>
      <c r="R3783" t="str">
        <f>RIGHT(O3783,LEN(O3783)-SEARCH("/",O3783,1))</f>
        <v>science fiction</v>
      </c>
      <c r="S3783" s="17">
        <f>(((K3783/60)/60)/24)+DATE(1970,1,1)</f>
        <v>42096.410115740742</v>
      </c>
      <c r="T3783" s="15">
        <f>(((J3783/60)/60)/24)+DATE(1970,1,1)</f>
        <v>42140.427777777775</v>
      </c>
      <c r="U3783" t="b">
        <f>AND(L3783,N3783)</f>
        <v>0</v>
      </c>
    </row>
    <row r="3784" spans="1:21" ht="20" customHeight="1" x14ac:dyDescent="0.35">
      <c r="A3784" s="13">
        <f>F3784/E3784</f>
        <v>0</v>
      </c>
      <c r="B3784">
        <v>137</v>
      </c>
      <c r="C3784" s="3" t="s">
        <v>139</v>
      </c>
      <c r="D3784" s="3" t="s">
        <v>4247</v>
      </c>
      <c r="E3784" s="5">
        <v>55000</v>
      </c>
      <c r="F3784" s="5">
        <v>0</v>
      </c>
      <c r="G3784" t="s">
        <v>8220</v>
      </c>
      <c r="H3784" t="s">
        <v>8232</v>
      </c>
      <c r="I3784" t="s">
        <v>8253</v>
      </c>
      <c r="J3784">
        <v>1444657593</v>
      </c>
      <c r="K3784">
        <v>1440337593</v>
      </c>
      <c r="L3784" t="b">
        <v>0</v>
      </c>
      <c r="M3784">
        <v>0</v>
      </c>
      <c r="N3784" t="b">
        <v>0</v>
      </c>
      <c r="O3784" t="s">
        <v>8267</v>
      </c>
      <c r="P3784" s="9" t="str">
        <f>IFERROR(F3784/M3784,"NULL")</f>
        <v>NULL</v>
      </c>
      <c r="Q3784" t="str">
        <f>LEFT(O3784,SEARCH("/",O3784,1)-1)</f>
        <v>film &amp; video</v>
      </c>
      <c r="R3784" t="str">
        <f>RIGHT(O3784,LEN(O3784)-SEARCH("/",O3784,1))</f>
        <v>science fiction</v>
      </c>
      <c r="S3784" s="17">
        <f>(((K3784/60)/60)/24)+DATE(1970,1,1)</f>
        <v>42239.573993055557</v>
      </c>
      <c r="T3784" s="15">
        <f>(((J3784/60)/60)/24)+DATE(1970,1,1)</f>
        <v>42289.573993055557</v>
      </c>
      <c r="U3784" t="b">
        <f>AND(L3784,N3784)</f>
        <v>0</v>
      </c>
    </row>
    <row r="3785" spans="1:21" ht="20" customHeight="1" x14ac:dyDescent="0.35">
      <c r="A3785" s="13">
        <f>F3785/E3785</f>
        <v>3.1413333333333335E-2</v>
      </c>
      <c r="B3785">
        <v>138</v>
      </c>
      <c r="C3785" s="3" t="s">
        <v>140</v>
      </c>
      <c r="D3785" s="3" t="s">
        <v>4248</v>
      </c>
      <c r="E3785" s="5">
        <v>150000</v>
      </c>
      <c r="F3785" s="5">
        <v>4712</v>
      </c>
      <c r="G3785" t="s">
        <v>8220</v>
      </c>
      <c r="H3785" t="s">
        <v>8224</v>
      </c>
      <c r="I3785" t="s">
        <v>8246</v>
      </c>
      <c r="J3785">
        <v>1438405140</v>
      </c>
      <c r="K3785">
        <v>1435731041</v>
      </c>
      <c r="L3785" t="b">
        <v>0</v>
      </c>
      <c r="M3785">
        <v>58</v>
      </c>
      <c r="N3785" t="b">
        <v>0</v>
      </c>
      <c r="O3785" t="s">
        <v>8267</v>
      </c>
      <c r="P3785" s="9">
        <f>IFERROR(F3785/M3785,"NULL")</f>
        <v>81.241379310344826</v>
      </c>
      <c r="Q3785" t="str">
        <f>LEFT(O3785,SEARCH("/",O3785,1)-1)</f>
        <v>film &amp; video</v>
      </c>
      <c r="R3785" t="str">
        <f>RIGHT(O3785,LEN(O3785)-SEARCH("/",O3785,1))</f>
        <v>science fiction</v>
      </c>
      <c r="S3785" s="17">
        <f>(((K3785/60)/60)/24)+DATE(1970,1,1)</f>
        <v>42186.257418981477</v>
      </c>
      <c r="T3785" s="15">
        <f>(((J3785/60)/60)/24)+DATE(1970,1,1)</f>
        <v>42217.207638888889</v>
      </c>
      <c r="U3785" t="b">
        <f>AND(L3785,N3785)</f>
        <v>0</v>
      </c>
    </row>
    <row r="3786" spans="1:21" ht="20" customHeight="1" x14ac:dyDescent="0.35">
      <c r="A3786" s="13">
        <f>F3786/E3786</f>
        <v>1</v>
      </c>
      <c r="B3786">
        <v>139</v>
      </c>
      <c r="C3786" s="3" t="s">
        <v>141</v>
      </c>
      <c r="D3786" s="3" t="s">
        <v>4249</v>
      </c>
      <c r="E3786" s="5">
        <v>500</v>
      </c>
      <c r="F3786" s="5">
        <v>500</v>
      </c>
      <c r="G3786" t="s">
        <v>8220</v>
      </c>
      <c r="H3786" t="s">
        <v>8224</v>
      </c>
      <c r="I3786" t="s">
        <v>8246</v>
      </c>
      <c r="J3786">
        <v>1436738772</v>
      </c>
      <c r="K3786">
        <v>1435874772</v>
      </c>
      <c r="L3786" t="b">
        <v>0</v>
      </c>
      <c r="M3786">
        <v>1</v>
      </c>
      <c r="N3786" t="b">
        <v>0</v>
      </c>
      <c r="O3786" t="s">
        <v>8267</v>
      </c>
      <c r="P3786" s="9">
        <f>IFERROR(F3786/M3786,"NULL")</f>
        <v>500</v>
      </c>
      <c r="Q3786" t="str">
        <f>LEFT(O3786,SEARCH("/",O3786,1)-1)</f>
        <v>film &amp; video</v>
      </c>
      <c r="R3786" t="str">
        <f>RIGHT(O3786,LEN(O3786)-SEARCH("/",O3786,1))</f>
        <v>science fiction</v>
      </c>
      <c r="S3786" s="17">
        <f>(((K3786/60)/60)/24)+DATE(1970,1,1)</f>
        <v>42187.920972222222</v>
      </c>
      <c r="T3786" s="15">
        <f>(((J3786/60)/60)/24)+DATE(1970,1,1)</f>
        <v>42197.920972222222</v>
      </c>
      <c r="U3786" t="b">
        <f>AND(L3786,N3786)</f>
        <v>0</v>
      </c>
    </row>
    <row r="3787" spans="1:21" ht="20" customHeight="1" x14ac:dyDescent="0.35">
      <c r="A3787" s="13">
        <f>F3787/E3787</f>
        <v>0</v>
      </c>
      <c r="B3787">
        <v>140</v>
      </c>
      <c r="C3787" s="3" t="s">
        <v>142</v>
      </c>
      <c r="D3787" s="3" t="s">
        <v>4250</v>
      </c>
      <c r="E3787" s="5">
        <v>200000</v>
      </c>
      <c r="F3787" s="5">
        <v>0</v>
      </c>
      <c r="G3787" t="s">
        <v>8220</v>
      </c>
      <c r="H3787" t="s">
        <v>8224</v>
      </c>
      <c r="I3787" t="s">
        <v>8246</v>
      </c>
      <c r="J3787">
        <v>1426823132</v>
      </c>
      <c r="K3787">
        <v>1424234732</v>
      </c>
      <c r="L3787" t="b">
        <v>0</v>
      </c>
      <c r="M3787">
        <v>0</v>
      </c>
      <c r="N3787" t="b">
        <v>0</v>
      </c>
      <c r="O3787" t="s">
        <v>8267</v>
      </c>
      <c r="P3787" s="9" t="str">
        <f>IFERROR(F3787/M3787,"NULL")</f>
        <v>NULL</v>
      </c>
      <c r="Q3787" t="str">
        <f>LEFT(O3787,SEARCH("/",O3787,1)-1)</f>
        <v>film &amp; video</v>
      </c>
      <c r="R3787" t="str">
        <f>RIGHT(O3787,LEN(O3787)-SEARCH("/",O3787,1))</f>
        <v>science fiction</v>
      </c>
      <c r="S3787" s="17">
        <f>(((K3787/60)/60)/24)+DATE(1970,1,1)</f>
        <v>42053.198287037041</v>
      </c>
      <c r="T3787" s="15">
        <f>(((J3787/60)/60)/24)+DATE(1970,1,1)</f>
        <v>42083.15662037037</v>
      </c>
      <c r="U3787" t="b">
        <f>AND(L3787,N3787)</f>
        <v>0</v>
      </c>
    </row>
    <row r="3788" spans="1:21" ht="20" customHeight="1" x14ac:dyDescent="0.35">
      <c r="A3788" s="13">
        <f>F3788/E3788</f>
        <v>0.10775</v>
      </c>
      <c r="B3788">
        <v>141</v>
      </c>
      <c r="C3788" s="3" t="s">
        <v>143</v>
      </c>
      <c r="D3788" s="3" t="s">
        <v>4251</v>
      </c>
      <c r="E3788" s="5">
        <v>12000</v>
      </c>
      <c r="F3788" s="5">
        <v>1293</v>
      </c>
      <c r="G3788" t="s">
        <v>8220</v>
      </c>
      <c r="H3788" t="s">
        <v>8224</v>
      </c>
      <c r="I3788" t="s">
        <v>8246</v>
      </c>
      <c r="J3788">
        <v>1433043623</v>
      </c>
      <c r="K3788">
        <v>1429155623</v>
      </c>
      <c r="L3788" t="b">
        <v>0</v>
      </c>
      <c r="M3788">
        <v>28</v>
      </c>
      <c r="N3788" t="b">
        <v>0</v>
      </c>
      <c r="O3788" t="s">
        <v>8267</v>
      </c>
      <c r="P3788" s="9">
        <f>IFERROR(F3788/M3788,"NULL")</f>
        <v>46.178571428571431</v>
      </c>
      <c r="Q3788" t="str">
        <f>LEFT(O3788,SEARCH("/",O3788,1)-1)</f>
        <v>film &amp; video</v>
      </c>
      <c r="R3788" t="str">
        <f>RIGHT(O3788,LEN(O3788)-SEARCH("/",O3788,1))</f>
        <v>science fiction</v>
      </c>
      <c r="S3788" s="17">
        <f>(((K3788/60)/60)/24)+DATE(1970,1,1)</f>
        <v>42110.153043981481</v>
      </c>
      <c r="T3788" s="15">
        <f>(((J3788/60)/60)/24)+DATE(1970,1,1)</f>
        <v>42155.153043981481</v>
      </c>
      <c r="U3788" t="b">
        <f>AND(L3788,N3788)</f>
        <v>0</v>
      </c>
    </row>
    <row r="3789" spans="1:21" ht="20" customHeight="1" x14ac:dyDescent="0.35">
      <c r="A3789" s="13">
        <f>F3789/E3789</f>
        <v>3.3333333333333335E-3</v>
      </c>
      <c r="B3789">
        <v>142</v>
      </c>
      <c r="C3789" s="3" t="s">
        <v>144</v>
      </c>
      <c r="D3789" s="3" t="s">
        <v>4252</v>
      </c>
      <c r="E3789" s="5">
        <v>3000</v>
      </c>
      <c r="F3789" s="5">
        <v>10</v>
      </c>
      <c r="G3789" t="s">
        <v>8220</v>
      </c>
      <c r="H3789" t="s">
        <v>8224</v>
      </c>
      <c r="I3789" t="s">
        <v>8246</v>
      </c>
      <c r="J3789">
        <v>1416176778</v>
      </c>
      <c r="K3789">
        <v>1414358778</v>
      </c>
      <c r="L3789" t="b">
        <v>0</v>
      </c>
      <c r="M3789">
        <v>1</v>
      </c>
      <c r="N3789" t="b">
        <v>0</v>
      </c>
      <c r="O3789" t="s">
        <v>8267</v>
      </c>
      <c r="P3789" s="9">
        <f>IFERROR(F3789/M3789,"NULL")</f>
        <v>10</v>
      </c>
      <c r="Q3789" t="str">
        <f>LEFT(O3789,SEARCH("/",O3789,1)-1)</f>
        <v>film &amp; video</v>
      </c>
      <c r="R3789" t="str">
        <f>RIGHT(O3789,LEN(O3789)-SEARCH("/",O3789,1))</f>
        <v>science fiction</v>
      </c>
      <c r="S3789" s="17">
        <f>(((K3789/60)/60)/24)+DATE(1970,1,1)</f>
        <v>41938.893263888887</v>
      </c>
      <c r="T3789" s="15">
        <f>(((J3789/60)/60)/24)+DATE(1970,1,1)</f>
        <v>41959.934930555552</v>
      </c>
      <c r="U3789" t="b">
        <f>AND(L3789,N3789)</f>
        <v>0</v>
      </c>
    </row>
    <row r="3790" spans="1:21" ht="20" customHeight="1" x14ac:dyDescent="0.35">
      <c r="A3790" s="13">
        <f>F3790/E3790</f>
        <v>0</v>
      </c>
      <c r="B3790">
        <v>143</v>
      </c>
      <c r="C3790" s="3" t="s">
        <v>145</v>
      </c>
      <c r="D3790" s="3" t="s">
        <v>4253</v>
      </c>
      <c r="E3790" s="5">
        <v>5500</v>
      </c>
      <c r="F3790" s="5">
        <v>0</v>
      </c>
      <c r="G3790" t="s">
        <v>8220</v>
      </c>
      <c r="H3790" t="s">
        <v>8226</v>
      </c>
      <c r="I3790" t="s">
        <v>8248</v>
      </c>
      <c r="J3790">
        <v>1472882100</v>
      </c>
      <c r="K3790">
        <v>1467941542</v>
      </c>
      <c r="L3790" t="b">
        <v>0</v>
      </c>
      <c r="M3790">
        <v>0</v>
      </c>
      <c r="N3790" t="b">
        <v>0</v>
      </c>
      <c r="O3790" t="s">
        <v>8267</v>
      </c>
      <c r="P3790" s="9" t="str">
        <f>IFERROR(F3790/M3790,"NULL")</f>
        <v>NULL</v>
      </c>
      <c r="Q3790" t="str">
        <f>LEFT(O3790,SEARCH("/",O3790,1)-1)</f>
        <v>film &amp; video</v>
      </c>
      <c r="R3790" t="str">
        <f>RIGHT(O3790,LEN(O3790)-SEARCH("/",O3790,1))</f>
        <v>science fiction</v>
      </c>
      <c r="S3790" s="17">
        <f>(((K3790/60)/60)/24)+DATE(1970,1,1)</f>
        <v>42559.064143518524</v>
      </c>
      <c r="T3790" s="15">
        <f>(((J3790/60)/60)/24)+DATE(1970,1,1)</f>
        <v>42616.246527777781</v>
      </c>
      <c r="U3790" t="b">
        <f>AND(L3790,N3790)</f>
        <v>0</v>
      </c>
    </row>
    <row r="3791" spans="1:21" ht="20" customHeight="1" x14ac:dyDescent="0.35">
      <c r="A3791" s="13">
        <f>F3791/E3791</f>
        <v>0.27600000000000002</v>
      </c>
      <c r="B3791">
        <v>144</v>
      </c>
      <c r="C3791" s="3" t="s">
        <v>146</v>
      </c>
      <c r="D3791" s="3" t="s">
        <v>4254</v>
      </c>
      <c r="E3791" s="5">
        <v>7500</v>
      </c>
      <c r="F3791" s="5">
        <v>2070</v>
      </c>
      <c r="G3791" t="s">
        <v>8220</v>
      </c>
      <c r="H3791" t="s">
        <v>8229</v>
      </c>
      <c r="I3791" t="s">
        <v>8251</v>
      </c>
      <c r="J3791">
        <v>1428945472</v>
      </c>
      <c r="K3791">
        <v>1423765072</v>
      </c>
      <c r="L3791" t="b">
        <v>0</v>
      </c>
      <c r="M3791">
        <v>37</v>
      </c>
      <c r="N3791" t="b">
        <v>0</v>
      </c>
      <c r="O3791" t="s">
        <v>8267</v>
      </c>
      <c r="P3791" s="9">
        <f>IFERROR(F3791/M3791,"NULL")</f>
        <v>55.945945945945944</v>
      </c>
      <c r="Q3791" t="str">
        <f>LEFT(O3791,SEARCH("/",O3791,1)-1)</f>
        <v>film &amp; video</v>
      </c>
      <c r="R3791" t="str">
        <f>RIGHT(O3791,LEN(O3791)-SEARCH("/",O3791,1))</f>
        <v>science fiction</v>
      </c>
      <c r="S3791" s="17">
        <f>(((K3791/60)/60)/24)+DATE(1970,1,1)</f>
        <v>42047.762407407412</v>
      </c>
      <c r="T3791" s="15">
        <f>(((J3791/60)/60)/24)+DATE(1970,1,1)</f>
        <v>42107.72074074074</v>
      </c>
      <c r="U3791" t="b">
        <f>AND(L3791,N3791)</f>
        <v>0</v>
      </c>
    </row>
    <row r="3792" spans="1:21" ht="20" customHeight="1" x14ac:dyDescent="0.35">
      <c r="A3792" s="13">
        <f>F3792/E3792</f>
        <v>7.5111111111111115E-2</v>
      </c>
      <c r="B3792">
        <v>145</v>
      </c>
      <c r="C3792" s="3" t="s">
        <v>147</v>
      </c>
      <c r="D3792" s="3" t="s">
        <v>4255</v>
      </c>
      <c r="E3792" s="5">
        <v>4500</v>
      </c>
      <c r="F3792" s="5">
        <v>338</v>
      </c>
      <c r="G3792" t="s">
        <v>8220</v>
      </c>
      <c r="H3792" t="s">
        <v>8224</v>
      </c>
      <c r="I3792" t="s">
        <v>8246</v>
      </c>
      <c r="J3792">
        <v>1439298052</v>
      </c>
      <c r="K3792">
        <v>1436965252</v>
      </c>
      <c r="L3792" t="b">
        <v>0</v>
      </c>
      <c r="M3792">
        <v>9</v>
      </c>
      <c r="N3792" t="b">
        <v>0</v>
      </c>
      <c r="O3792" t="s">
        <v>8267</v>
      </c>
      <c r="P3792" s="9">
        <f>IFERROR(F3792/M3792,"NULL")</f>
        <v>37.555555555555557</v>
      </c>
      <c r="Q3792" t="str">
        <f>LEFT(O3792,SEARCH("/",O3792,1)-1)</f>
        <v>film &amp; video</v>
      </c>
      <c r="R3792" t="str">
        <f>RIGHT(O3792,LEN(O3792)-SEARCH("/",O3792,1))</f>
        <v>science fiction</v>
      </c>
      <c r="S3792" s="17">
        <f>(((K3792/60)/60)/24)+DATE(1970,1,1)</f>
        <v>42200.542268518519</v>
      </c>
      <c r="T3792" s="15">
        <f>(((J3792/60)/60)/24)+DATE(1970,1,1)</f>
        <v>42227.542268518519</v>
      </c>
      <c r="U3792" t="b">
        <f>AND(L3792,N3792)</f>
        <v>0</v>
      </c>
    </row>
    <row r="3793" spans="1:21" ht="20" customHeight="1" x14ac:dyDescent="0.35">
      <c r="A3793" s="13">
        <f>F3793/E3793</f>
        <v>5.7499999999999999E-3</v>
      </c>
      <c r="B3793">
        <v>146</v>
      </c>
      <c r="C3793" s="3" t="s">
        <v>148</v>
      </c>
      <c r="D3793" s="3" t="s">
        <v>4256</v>
      </c>
      <c r="E3793" s="5">
        <v>20000</v>
      </c>
      <c r="F3793" s="5">
        <v>115</v>
      </c>
      <c r="G3793" t="s">
        <v>8220</v>
      </c>
      <c r="H3793" t="s">
        <v>8224</v>
      </c>
      <c r="I3793" t="s">
        <v>8246</v>
      </c>
      <c r="J3793">
        <v>1484698998</v>
      </c>
      <c r="K3793">
        <v>1479514998</v>
      </c>
      <c r="L3793" t="b">
        <v>0</v>
      </c>
      <c r="M3793">
        <v>3</v>
      </c>
      <c r="N3793" t="b">
        <v>0</v>
      </c>
      <c r="O3793" t="s">
        <v>8267</v>
      </c>
      <c r="P3793" s="9">
        <f>IFERROR(F3793/M3793,"NULL")</f>
        <v>38.333333333333336</v>
      </c>
      <c r="Q3793" t="str">
        <f>LEFT(O3793,SEARCH("/",O3793,1)-1)</f>
        <v>film &amp; video</v>
      </c>
      <c r="R3793" t="str">
        <f>RIGHT(O3793,LEN(O3793)-SEARCH("/",O3793,1))</f>
        <v>science fiction</v>
      </c>
      <c r="S3793" s="17">
        <f>(((K3793/60)/60)/24)+DATE(1970,1,1)</f>
        <v>42693.016180555554</v>
      </c>
      <c r="T3793" s="15">
        <f>(((J3793/60)/60)/24)+DATE(1970,1,1)</f>
        <v>42753.016180555554</v>
      </c>
      <c r="U3793" t="b">
        <f>AND(L3793,N3793)</f>
        <v>0</v>
      </c>
    </row>
    <row r="3794" spans="1:21" ht="20" customHeight="1" x14ac:dyDescent="0.35">
      <c r="A3794" s="13">
        <f>F3794/E3794</f>
        <v>0</v>
      </c>
      <c r="B3794">
        <v>147</v>
      </c>
      <c r="C3794" s="3" t="s">
        <v>149</v>
      </c>
      <c r="D3794" s="3" t="s">
        <v>4257</v>
      </c>
      <c r="E3794" s="5">
        <v>7000</v>
      </c>
      <c r="F3794" s="5">
        <v>0</v>
      </c>
      <c r="G3794" t="s">
        <v>8220</v>
      </c>
      <c r="H3794" t="s">
        <v>8225</v>
      </c>
      <c r="I3794" t="s">
        <v>8247</v>
      </c>
      <c r="J3794">
        <v>1420741080</v>
      </c>
      <c r="K3794">
        <v>1417026340</v>
      </c>
      <c r="L3794" t="b">
        <v>0</v>
      </c>
      <c r="M3794">
        <v>0</v>
      </c>
      <c r="N3794" t="b">
        <v>0</v>
      </c>
      <c r="O3794" t="s">
        <v>8267</v>
      </c>
      <c r="P3794" s="9" t="str">
        <f>IFERROR(F3794/M3794,"NULL")</f>
        <v>NULL</v>
      </c>
      <c r="Q3794" t="str">
        <f>LEFT(O3794,SEARCH("/",O3794,1)-1)</f>
        <v>film &amp; video</v>
      </c>
      <c r="R3794" t="str">
        <f>RIGHT(O3794,LEN(O3794)-SEARCH("/",O3794,1))</f>
        <v>science fiction</v>
      </c>
      <c r="S3794" s="17">
        <f>(((K3794/60)/60)/24)+DATE(1970,1,1)</f>
        <v>41969.767824074079</v>
      </c>
      <c r="T3794" s="15">
        <f>(((J3794/60)/60)/24)+DATE(1970,1,1)</f>
        <v>42012.762499999997</v>
      </c>
      <c r="U3794" t="b">
        <f>AND(L3794,N3794)</f>
        <v>0</v>
      </c>
    </row>
    <row r="3795" spans="1:21" ht="20" customHeight="1" x14ac:dyDescent="0.35">
      <c r="A3795" s="13">
        <f>F3795/E3795</f>
        <v>8.0000000000000004E-4</v>
      </c>
      <c r="B3795">
        <v>148</v>
      </c>
      <c r="C3795" s="3" t="s">
        <v>150</v>
      </c>
      <c r="D3795" s="3" t="s">
        <v>4258</v>
      </c>
      <c r="E3795" s="5">
        <v>50000</v>
      </c>
      <c r="F3795" s="5">
        <v>40</v>
      </c>
      <c r="G3795" t="s">
        <v>8220</v>
      </c>
      <c r="H3795" t="s">
        <v>8224</v>
      </c>
      <c r="I3795" t="s">
        <v>8246</v>
      </c>
      <c r="J3795">
        <v>1456555536</v>
      </c>
      <c r="K3795">
        <v>1453963536</v>
      </c>
      <c r="L3795" t="b">
        <v>0</v>
      </c>
      <c r="M3795">
        <v>2</v>
      </c>
      <c r="N3795" t="b">
        <v>0</v>
      </c>
      <c r="O3795" t="s">
        <v>8267</v>
      </c>
      <c r="P3795" s="9">
        <f>IFERROR(F3795/M3795,"NULL")</f>
        <v>20</v>
      </c>
      <c r="Q3795" t="str">
        <f>LEFT(O3795,SEARCH("/",O3795,1)-1)</f>
        <v>film &amp; video</v>
      </c>
      <c r="R3795" t="str">
        <f>RIGHT(O3795,LEN(O3795)-SEARCH("/",O3795,1))</f>
        <v>science fiction</v>
      </c>
      <c r="S3795" s="17">
        <f>(((K3795/60)/60)/24)+DATE(1970,1,1)</f>
        <v>42397.281666666662</v>
      </c>
      <c r="T3795" s="15">
        <f>(((J3795/60)/60)/24)+DATE(1970,1,1)</f>
        <v>42427.281666666662</v>
      </c>
      <c r="U3795" t="b">
        <f>AND(L3795,N3795)</f>
        <v>0</v>
      </c>
    </row>
    <row r="3796" spans="1:21" ht="20" customHeight="1" x14ac:dyDescent="0.35">
      <c r="A3796" s="13">
        <f>F3796/E3796</f>
        <v>9.1999999999999998E-3</v>
      </c>
      <c r="B3796">
        <v>149</v>
      </c>
      <c r="C3796" s="3" t="s">
        <v>151</v>
      </c>
      <c r="D3796" s="3" t="s">
        <v>4259</v>
      </c>
      <c r="E3796" s="5">
        <v>10000</v>
      </c>
      <c r="F3796" s="5">
        <v>92</v>
      </c>
      <c r="G3796" t="s">
        <v>8220</v>
      </c>
      <c r="H3796" t="s">
        <v>8224</v>
      </c>
      <c r="I3796" t="s">
        <v>8246</v>
      </c>
      <c r="J3796">
        <v>1419494400</v>
      </c>
      <c r="K3796">
        <v>1416888470</v>
      </c>
      <c r="L3796" t="b">
        <v>0</v>
      </c>
      <c r="M3796">
        <v>6</v>
      </c>
      <c r="N3796" t="b">
        <v>0</v>
      </c>
      <c r="O3796" t="s">
        <v>8267</v>
      </c>
      <c r="P3796" s="9">
        <f>IFERROR(F3796/M3796,"NULL")</f>
        <v>15.333333333333334</v>
      </c>
      <c r="Q3796" t="str">
        <f>LEFT(O3796,SEARCH("/",O3796,1)-1)</f>
        <v>film &amp; video</v>
      </c>
      <c r="R3796" t="str">
        <f>RIGHT(O3796,LEN(O3796)-SEARCH("/",O3796,1))</f>
        <v>science fiction</v>
      </c>
      <c r="S3796" s="17">
        <f>(((K3796/60)/60)/24)+DATE(1970,1,1)</f>
        <v>41968.172106481477</v>
      </c>
      <c r="T3796" s="15">
        <f>(((J3796/60)/60)/24)+DATE(1970,1,1)</f>
        <v>41998.333333333328</v>
      </c>
      <c r="U3796" t="b">
        <f>AND(L3796,N3796)</f>
        <v>0</v>
      </c>
    </row>
    <row r="3797" spans="1:21" ht="20" customHeight="1" x14ac:dyDescent="0.35">
      <c r="A3797" s="13">
        <f>F3797/E3797</f>
        <v>0.23163076923076922</v>
      </c>
      <c r="B3797">
        <v>150</v>
      </c>
      <c r="C3797" s="3" t="s">
        <v>152</v>
      </c>
      <c r="D3797" s="3" t="s">
        <v>4260</v>
      </c>
      <c r="E3797" s="5">
        <v>130000</v>
      </c>
      <c r="F3797" s="5">
        <v>30112</v>
      </c>
      <c r="G3797" t="s">
        <v>8220</v>
      </c>
      <c r="H3797" t="s">
        <v>8224</v>
      </c>
      <c r="I3797" t="s">
        <v>8246</v>
      </c>
      <c r="J3797">
        <v>1432612382</v>
      </c>
      <c r="K3797">
        <v>1427428382</v>
      </c>
      <c r="L3797" t="b">
        <v>0</v>
      </c>
      <c r="M3797">
        <v>67</v>
      </c>
      <c r="N3797" t="b">
        <v>0</v>
      </c>
      <c r="O3797" t="s">
        <v>8267</v>
      </c>
      <c r="P3797" s="9">
        <f>IFERROR(F3797/M3797,"NULL")</f>
        <v>449.43283582089555</v>
      </c>
      <c r="Q3797" t="str">
        <f>LEFT(O3797,SEARCH("/",O3797,1)-1)</f>
        <v>film &amp; video</v>
      </c>
      <c r="R3797" t="str">
        <f>RIGHT(O3797,LEN(O3797)-SEARCH("/",O3797,1))</f>
        <v>science fiction</v>
      </c>
      <c r="S3797" s="17">
        <f>(((K3797/60)/60)/24)+DATE(1970,1,1)</f>
        <v>42090.161828703705</v>
      </c>
      <c r="T3797" s="15">
        <f>(((J3797/60)/60)/24)+DATE(1970,1,1)</f>
        <v>42150.161828703705</v>
      </c>
      <c r="U3797" t="b">
        <f>AND(L3797,N3797)</f>
        <v>0</v>
      </c>
    </row>
    <row r="3798" spans="1:21" ht="20" customHeight="1" x14ac:dyDescent="0.35">
      <c r="A3798" s="13">
        <f>F3798/E3798</f>
        <v>5.5999999999999995E-4</v>
      </c>
      <c r="B3798">
        <v>151</v>
      </c>
      <c r="C3798" s="3" t="s">
        <v>153</v>
      </c>
      <c r="D3798" s="3" t="s">
        <v>4261</v>
      </c>
      <c r="E3798" s="5">
        <v>250000</v>
      </c>
      <c r="F3798" s="5">
        <v>140</v>
      </c>
      <c r="G3798" t="s">
        <v>8220</v>
      </c>
      <c r="H3798" t="s">
        <v>8226</v>
      </c>
      <c r="I3798" t="s">
        <v>8248</v>
      </c>
      <c r="J3798">
        <v>1434633191</v>
      </c>
      <c r="K3798">
        <v>1429449191</v>
      </c>
      <c r="L3798" t="b">
        <v>0</v>
      </c>
      <c r="M3798">
        <v>5</v>
      </c>
      <c r="N3798" t="b">
        <v>0</v>
      </c>
      <c r="O3798" t="s">
        <v>8267</v>
      </c>
      <c r="P3798" s="9">
        <f>IFERROR(F3798/M3798,"NULL")</f>
        <v>28</v>
      </c>
      <c r="Q3798" t="str">
        <f>LEFT(O3798,SEARCH("/",O3798,1)-1)</f>
        <v>film &amp; video</v>
      </c>
      <c r="R3798" t="str">
        <f>RIGHT(O3798,LEN(O3798)-SEARCH("/",O3798,1))</f>
        <v>science fiction</v>
      </c>
      <c r="S3798" s="17">
        <f>(((K3798/60)/60)/24)+DATE(1970,1,1)</f>
        <v>42113.550821759258</v>
      </c>
      <c r="T3798" s="15">
        <f>(((J3798/60)/60)/24)+DATE(1970,1,1)</f>
        <v>42173.550821759258</v>
      </c>
      <c r="U3798" t="b">
        <f>AND(L3798,N3798)</f>
        <v>0</v>
      </c>
    </row>
    <row r="3799" spans="1:21" ht="20" customHeight="1" x14ac:dyDescent="0.35">
      <c r="A3799" s="13">
        <f>F3799/E3799</f>
        <v>7.8947368421052633E-5</v>
      </c>
      <c r="B3799">
        <v>152</v>
      </c>
      <c r="C3799" s="3" t="s">
        <v>154</v>
      </c>
      <c r="D3799" s="3" t="s">
        <v>4262</v>
      </c>
      <c r="E3799" s="5">
        <v>380000</v>
      </c>
      <c r="F3799" s="5">
        <v>30</v>
      </c>
      <c r="G3799" t="s">
        <v>8220</v>
      </c>
      <c r="H3799" t="s">
        <v>8224</v>
      </c>
      <c r="I3799" t="s">
        <v>8246</v>
      </c>
      <c r="J3799">
        <v>1411437100</v>
      </c>
      <c r="K3799">
        <v>1408845100</v>
      </c>
      <c r="L3799" t="b">
        <v>0</v>
      </c>
      <c r="M3799">
        <v>2</v>
      </c>
      <c r="N3799" t="b">
        <v>0</v>
      </c>
      <c r="O3799" t="s">
        <v>8267</v>
      </c>
      <c r="P3799" s="9">
        <f>IFERROR(F3799/M3799,"NULL")</f>
        <v>15</v>
      </c>
      <c r="Q3799" t="str">
        <f>LEFT(O3799,SEARCH("/",O3799,1)-1)</f>
        <v>film &amp; video</v>
      </c>
      <c r="R3799" t="str">
        <f>RIGHT(O3799,LEN(O3799)-SEARCH("/",O3799,1))</f>
        <v>science fiction</v>
      </c>
      <c r="S3799" s="17">
        <f>(((K3799/60)/60)/24)+DATE(1970,1,1)</f>
        <v>41875.077546296299</v>
      </c>
      <c r="T3799" s="15">
        <f>(((J3799/60)/60)/24)+DATE(1970,1,1)</f>
        <v>41905.077546296299</v>
      </c>
      <c r="U3799" t="b">
        <f>AND(L3799,N3799)</f>
        <v>0</v>
      </c>
    </row>
    <row r="3800" spans="1:21" ht="20" customHeight="1" x14ac:dyDescent="0.35">
      <c r="A3800" s="13">
        <f>F3800/E3800</f>
        <v>7.1799999999999998E-3</v>
      </c>
      <c r="B3800">
        <v>153</v>
      </c>
      <c r="C3800" s="3" t="s">
        <v>155</v>
      </c>
      <c r="D3800" s="3" t="s">
        <v>4263</v>
      </c>
      <c r="E3800" s="5">
        <v>50000</v>
      </c>
      <c r="F3800" s="5">
        <v>359</v>
      </c>
      <c r="G3800" t="s">
        <v>8220</v>
      </c>
      <c r="H3800" t="s">
        <v>8224</v>
      </c>
      <c r="I3800" t="s">
        <v>8246</v>
      </c>
      <c r="J3800">
        <v>1417532644</v>
      </c>
      <c r="K3800">
        <v>1413900244</v>
      </c>
      <c r="L3800" t="b">
        <v>0</v>
      </c>
      <c r="M3800">
        <v>10</v>
      </c>
      <c r="N3800" t="b">
        <v>0</v>
      </c>
      <c r="O3800" t="s">
        <v>8267</v>
      </c>
      <c r="P3800" s="9">
        <f>IFERROR(F3800/M3800,"NULL")</f>
        <v>35.9</v>
      </c>
      <c r="Q3800" t="str">
        <f>LEFT(O3800,SEARCH("/",O3800,1)-1)</f>
        <v>film &amp; video</v>
      </c>
      <c r="R3800" t="str">
        <f>RIGHT(O3800,LEN(O3800)-SEARCH("/",O3800,1))</f>
        <v>science fiction</v>
      </c>
      <c r="S3800" s="17">
        <f>(((K3800/60)/60)/24)+DATE(1970,1,1)</f>
        <v>41933.586157407408</v>
      </c>
      <c r="T3800" s="15">
        <f>(((J3800/60)/60)/24)+DATE(1970,1,1)</f>
        <v>41975.627824074079</v>
      </c>
      <c r="U3800" t="b">
        <f>AND(L3800,N3800)</f>
        <v>0</v>
      </c>
    </row>
    <row r="3801" spans="1:21" ht="20" customHeight="1" x14ac:dyDescent="0.35">
      <c r="A3801" s="13">
        <f>F3801/E3801</f>
        <v>2.6666666666666668E-2</v>
      </c>
      <c r="B3801">
        <v>154</v>
      </c>
      <c r="C3801" s="3" t="s">
        <v>156</v>
      </c>
      <c r="D3801" s="3" t="s">
        <v>4264</v>
      </c>
      <c r="E3801" s="5">
        <v>1500</v>
      </c>
      <c r="F3801" s="5">
        <v>40</v>
      </c>
      <c r="G3801" t="s">
        <v>8220</v>
      </c>
      <c r="H3801" t="s">
        <v>8224</v>
      </c>
      <c r="I3801" t="s">
        <v>8246</v>
      </c>
      <c r="J3801">
        <v>1433336895</v>
      </c>
      <c r="K3801">
        <v>1429621695</v>
      </c>
      <c r="L3801" t="b">
        <v>0</v>
      </c>
      <c r="M3801">
        <v>3</v>
      </c>
      <c r="N3801" t="b">
        <v>0</v>
      </c>
      <c r="O3801" t="s">
        <v>8267</v>
      </c>
      <c r="P3801" s="9">
        <f>IFERROR(F3801/M3801,"NULL")</f>
        <v>13.333333333333334</v>
      </c>
      <c r="Q3801" t="str">
        <f>LEFT(O3801,SEARCH("/",O3801,1)-1)</f>
        <v>film &amp; video</v>
      </c>
      <c r="R3801" t="str">
        <f>RIGHT(O3801,LEN(O3801)-SEARCH("/",O3801,1))</f>
        <v>science fiction</v>
      </c>
      <c r="S3801" s="17">
        <f>(((K3801/60)/60)/24)+DATE(1970,1,1)</f>
        <v>42115.547395833331</v>
      </c>
      <c r="T3801" s="15">
        <f>(((J3801/60)/60)/24)+DATE(1970,1,1)</f>
        <v>42158.547395833331</v>
      </c>
      <c r="U3801" t="b">
        <f>AND(L3801,N3801)</f>
        <v>0</v>
      </c>
    </row>
    <row r="3802" spans="1:21" ht="20" customHeight="1" x14ac:dyDescent="0.35">
      <c r="A3802" s="13">
        <f>F3802/E3802</f>
        <v>6.0000000000000002E-5</v>
      </c>
      <c r="B3802">
        <v>155</v>
      </c>
      <c r="C3802" s="3" t="s">
        <v>157</v>
      </c>
      <c r="D3802" s="3" t="s">
        <v>4265</v>
      </c>
      <c r="E3802" s="5">
        <v>1350000</v>
      </c>
      <c r="F3802" s="5">
        <v>81</v>
      </c>
      <c r="G3802" t="s">
        <v>8220</v>
      </c>
      <c r="H3802" t="s">
        <v>8224</v>
      </c>
      <c r="I3802" t="s">
        <v>8246</v>
      </c>
      <c r="J3802">
        <v>1437657935</v>
      </c>
      <c r="K3802">
        <v>1434201935</v>
      </c>
      <c r="L3802" t="b">
        <v>0</v>
      </c>
      <c r="M3802">
        <v>4</v>
      </c>
      <c r="N3802" t="b">
        <v>0</v>
      </c>
      <c r="O3802" t="s">
        <v>8267</v>
      </c>
      <c r="P3802" s="9">
        <f>IFERROR(F3802/M3802,"NULL")</f>
        <v>20.25</v>
      </c>
      <c r="Q3802" t="str">
        <f>LEFT(O3802,SEARCH("/",O3802,1)-1)</f>
        <v>film &amp; video</v>
      </c>
      <c r="R3802" t="str">
        <f>RIGHT(O3802,LEN(O3802)-SEARCH("/",O3802,1))</f>
        <v>science fiction</v>
      </c>
      <c r="S3802" s="17">
        <f>(((K3802/60)/60)/24)+DATE(1970,1,1)</f>
        <v>42168.559432870374</v>
      </c>
      <c r="T3802" s="15">
        <f>(((J3802/60)/60)/24)+DATE(1970,1,1)</f>
        <v>42208.559432870374</v>
      </c>
      <c r="U3802" t="b">
        <f>AND(L3802,N3802)</f>
        <v>0</v>
      </c>
    </row>
    <row r="3803" spans="1:21" ht="20" customHeight="1" x14ac:dyDescent="0.35">
      <c r="A3803" s="13">
        <f>F3803/E3803</f>
        <v>5.0999999999999997E-2</v>
      </c>
      <c r="B3803">
        <v>156</v>
      </c>
      <c r="C3803" s="3" t="s">
        <v>158</v>
      </c>
      <c r="D3803" s="3" t="s">
        <v>4266</v>
      </c>
      <c r="E3803" s="5">
        <v>35000</v>
      </c>
      <c r="F3803" s="5">
        <v>1785</v>
      </c>
      <c r="G3803" t="s">
        <v>8220</v>
      </c>
      <c r="H3803" t="s">
        <v>8229</v>
      </c>
      <c r="I3803" t="s">
        <v>8251</v>
      </c>
      <c r="J3803">
        <v>1407034796</v>
      </c>
      <c r="K3803">
        <v>1401850796</v>
      </c>
      <c r="L3803" t="b">
        <v>0</v>
      </c>
      <c r="M3803">
        <v>15</v>
      </c>
      <c r="N3803" t="b">
        <v>0</v>
      </c>
      <c r="O3803" t="s">
        <v>8267</v>
      </c>
      <c r="P3803" s="9">
        <f>IFERROR(F3803/M3803,"NULL")</f>
        <v>119</v>
      </c>
      <c r="Q3803" t="str">
        <f>LEFT(O3803,SEARCH("/",O3803,1)-1)</f>
        <v>film &amp; video</v>
      </c>
      <c r="R3803" t="str">
        <f>RIGHT(O3803,LEN(O3803)-SEARCH("/",O3803,1))</f>
        <v>science fiction</v>
      </c>
      <c r="S3803" s="17">
        <f>(((K3803/60)/60)/24)+DATE(1970,1,1)</f>
        <v>41794.124953703707</v>
      </c>
      <c r="T3803" s="15">
        <f>(((J3803/60)/60)/24)+DATE(1970,1,1)</f>
        <v>41854.124953703707</v>
      </c>
      <c r="U3803" t="b">
        <f>AND(L3803,N3803)</f>
        <v>0</v>
      </c>
    </row>
    <row r="3804" spans="1:21" ht="20" customHeight="1" x14ac:dyDescent="0.35">
      <c r="A3804" s="13">
        <f>F3804/E3804</f>
        <v>2.671118530884808E-3</v>
      </c>
      <c r="B3804">
        <v>157</v>
      </c>
      <c r="C3804" s="3" t="s">
        <v>159</v>
      </c>
      <c r="D3804" s="3" t="s">
        <v>4267</v>
      </c>
      <c r="E3804" s="5">
        <v>2995</v>
      </c>
      <c r="F3804" s="5">
        <v>8</v>
      </c>
      <c r="G3804" t="s">
        <v>8220</v>
      </c>
      <c r="H3804" t="s">
        <v>8224</v>
      </c>
      <c r="I3804" t="s">
        <v>8246</v>
      </c>
      <c r="J3804">
        <v>1456523572</v>
      </c>
      <c r="K3804">
        <v>1453931572</v>
      </c>
      <c r="L3804" t="b">
        <v>0</v>
      </c>
      <c r="M3804">
        <v>2</v>
      </c>
      <c r="N3804" t="b">
        <v>0</v>
      </c>
      <c r="O3804" t="s">
        <v>8267</v>
      </c>
      <c r="P3804" s="9">
        <f>IFERROR(F3804/M3804,"NULL")</f>
        <v>4</v>
      </c>
      <c r="Q3804" t="str">
        <f>LEFT(O3804,SEARCH("/",O3804,1)-1)</f>
        <v>film &amp; video</v>
      </c>
      <c r="R3804" t="str">
        <f>RIGHT(O3804,LEN(O3804)-SEARCH("/",O3804,1))</f>
        <v>science fiction</v>
      </c>
      <c r="S3804" s="17">
        <f>(((K3804/60)/60)/24)+DATE(1970,1,1)</f>
        <v>42396.911712962959</v>
      </c>
      <c r="T3804" s="15">
        <f>(((J3804/60)/60)/24)+DATE(1970,1,1)</f>
        <v>42426.911712962959</v>
      </c>
      <c r="U3804" t="b">
        <f>AND(L3804,N3804)</f>
        <v>0</v>
      </c>
    </row>
    <row r="3805" spans="1:21" ht="20" customHeight="1" x14ac:dyDescent="0.35">
      <c r="A3805" s="13">
        <f>F3805/E3805</f>
        <v>0</v>
      </c>
      <c r="B3805">
        <v>158</v>
      </c>
      <c r="C3805" s="3" t="s">
        <v>160</v>
      </c>
      <c r="D3805" s="3" t="s">
        <v>4268</v>
      </c>
      <c r="E3805" s="5">
        <v>5000</v>
      </c>
      <c r="F3805" s="5">
        <v>0</v>
      </c>
      <c r="G3805" t="s">
        <v>8220</v>
      </c>
      <c r="H3805" t="s">
        <v>8224</v>
      </c>
      <c r="I3805" t="s">
        <v>8246</v>
      </c>
      <c r="J3805">
        <v>1413942628</v>
      </c>
      <c r="K3805">
        <v>1411350628</v>
      </c>
      <c r="L3805" t="b">
        <v>0</v>
      </c>
      <c r="M3805">
        <v>0</v>
      </c>
      <c r="N3805" t="b">
        <v>0</v>
      </c>
      <c r="O3805" t="s">
        <v>8267</v>
      </c>
      <c r="P3805" s="9" t="str">
        <f>IFERROR(F3805/M3805,"NULL")</f>
        <v>NULL</v>
      </c>
      <c r="Q3805" t="str">
        <f>LEFT(O3805,SEARCH("/",O3805,1)-1)</f>
        <v>film &amp; video</v>
      </c>
      <c r="R3805" t="str">
        <f>RIGHT(O3805,LEN(O3805)-SEARCH("/",O3805,1))</f>
        <v>science fiction</v>
      </c>
      <c r="S3805" s="17">
        <f>(((K3805/60)/60)/24)+DATE(1970,1,1)</f>
        <v>41904.07671296296</v>
      </c>
      <c r="T3805" s="15">
        <f>(((J3805/60)/60)/24)+DATE(1970,1,1)</f>
        <v>41934.07671296296</v>
      </c>
      <c r="U3805" t="b">
        <f>AND(L3805,N3805)</f>
        <v>0</v>
      </c>
    </row>
    <row r="3806" spans="1:21" ht="20" customHeight="1" x14ac:dyDescent="0.35">
      <c r="A3806" s="13">
        <f>F3806/E3806</f>
        <v>2.0000000000000002E-5</v>
      </c>
      <c r="B3806">
        <v>159</v>
      </c>
      <c r="C3806" s="3" t="s">
        <v>161</v>
      </c>
      <c r="D3806" s="3" t="s">
        <v>4269</v>
      </c>
      <c r="E3806" s="5">
        <v>500000</v>
      </c>
      <c r="F3806" s="5">
        <v>10</v>
      </c>
      <c r="G3806" t="s">
        <v>8220</v>
      </c>
      <c r="H3806" t="s">
        <v>8224</v>
      </c>
      <c r="I3806" t="s">
        <v>8246</v>
      </c>
      <c r="J3806">
        <v>1467541545</v>
      </c>
      <c r="K3806">
        <v>1464085545</v>
      </c>
      <c r="L3806" t="b">
        <v>0</v>
      </c>
      <c r="M3806">
        <v>1</v>
      </c>
      <c r="N3806" t="b">
        <v>0</v>
      </c>
      <c r="O3806" t="s">
        <v>8267</v>
      </c>
      <c r="P3806" s="9">
        <f>IFERROR(F3806/M3806,"NULL")</f>
        <v>10</v>
      </c>
      <c r="Q3806" t="str">
        <f>LEFT(O3806,SEARCH("/",O3806,1)-1)</f>
        <v>film &amp; video</v>
      </c>
      <c r="R3806" t="str">
        <f>RIGHT(O3806,LEN(O3806)-SEARCH("/",O3806,1))</f>
        <v>science fiction</v>
      </c>
      <c r="S3806" s="17">
        <f>(((K3806/60)/60)/24)+DATE(1970,1,1)</f>
        <v>42514.434548611112</v>
      </c>
      <c r="T3806" s="15">
        <f>(((J3806/60)/60)/24)+DATE(1970,1,1)</f>
        <v>42554.434548611112</v>
      </c>
      <c r="U3806" t="b">
        <f>AND(L3806,N3806)</f>
        <v>0</v>
      </c>
    </row>
    <row r="3807" spans="1:21" ht="20" customHeight="1" x14ac:dyDescent="0.35">
      <c r="A3807" s="13">
        <f>F3807/E3807</f>
        <v>0.02</v>
      </c>
      <c r="B3807">
        <v>600</v>
      </c>
      <c r="C3807" s="3" t="s">
        <v>601</v>
      </c>
      <c r="D3807" s="3" t="s">
        <v>4710</v>
      </c>
      <c r="E3807" s="5">
        <v>5000</v>
      </c>
      <c r="F3807" s="5">
        <v>100</v>
      </c>
      <c r="G3807" t="s">
        <v>8220</v>
      </c>
      <c r="H3807" t="s">
        <v>8224</v>
      </c>
      <c r="I3807" t="s">
        <v>8246</v>
      </c>
      <c r="J3807">
        <v>1431198562</v>
      </c>
      <c r="K3807">
        <v>1426014562</v>
      </c>
      <c r="L3807" t="b">
        <v>0</v>
      </c>
      <c r="M3807">
        <v>1</v>
      </c>
      <c r="N3807" t="b">
        <v>0</v>
      </c>
      <c r="O3807" t="s">
        <v>8272</v>
      </c>
      <c r="P3807" s="9">
        <f>IFERROR(F3807/M3807,"NULL")</f>
        <v>100</v>
      </c>
      <c r="Q3807" t="str">
        <f>LEFT(O3807,SEARCH("/",O3807,1)-1)</f>
        <v>technology</v>
      </c>
      <c r="R3807" t="str">
        <f>RIGHT(O3807,LEN(O3807)-SEARCH("/",O3807,1))</f>
        <v>web</v>
      </c>
      <c r="S3807" s="17">
        <f>(((K3807/60)/60)/24)+DATE(1970,1,1)</f>
        <v>42073.798171296294</v>
      </c>
      <c r="T3807" s="15">
        <f>(((J3807/60)/60)/24)+DATE(1970,1,1)</f>
        <v>42133.798171296294</v>
      </c>
      <c r="U3807" t="b">
        <f>AND(L3807,N3807)</f>
        <v>0</v>
      </c>
    </row>
    <row r="3808" spans="1:21" ht="20" customHeight="1" x14ac:dyDescent="0.35">
      <c r="A3808" s="13">
        <f>F3808/E3808</f>
        <v>1.4E-2</v>
      </c>
      <c r="B3808">
        <v>601</v>
      </c>
      <c r="C3808" s="3" t="s">
        <v>602</v>
      </c>
      <c r="D3808" s="3" t="s">
        <v>4711</v>
      </c>
      <c r="E3808" s="5">
        <v>10000</v>
      </c>
      <c r="F3808" s="5">
        <v>140</v>
      </c>
      <c r="G3808" t="s">
        <v>8220</v>
      </c>
      <c r="H3808" t="s">
        <v>8229</v>
      </c>
      <c r="I3808" t="s">
        <v>8251</v>
      </c>
      <c r="J3808">
        <v>1419626139</v>
      </c>
      <c r="K3808">
        <v>1417034139</v>
      </c>
      <c r="L3808" t="b">
        <v>0</v>
      </c>
      <c r="M3808">
        <v>6</v>
      </c>
      <c r="N3808" t="b">
        <v>0</v>
      </c>
      <c r="O3808" t="s">
        <v>8272</v>
      </c>
      <c r="P3808" s="9">
        <f>IFERROR(F3808/M3808,"NULL")</f>
        <v>23.333333333333332</v>
      </c>
      <c r="Q3808" t="str">
        <f>LEFT(O3808,SEARCH("/",O3808,1)-1)</f>
        <v>technology</v>
      </c>
      <c r="R3808" t="str">
        <f>RIGHT(O3808,LEN(O3808)-SEARCH("/",O3808,1))</f>
        <v>web</v>
      </c>
      <c r="S3808" s="17">
        <f>(((K3808/60)/60)/24)+DATE(1970,1,1)</f>
        <v>41969.858090277776</v>
      </c>
      <c r="T3808" s="15">
        <f>(((J3808/60)/60)/24)+DATE(1970,1,1)</f>
        <v>41999.858090277776</v>
      </c>
      <c r="U3808" t="b">
        <f>AND(L3808,N3808)</f>
        <v>0</v>
      </c>
    </row>
    <row r="3809" spans="1:21" ht="20" customHeight="1" x14ac:dyDescent="0.35">
      <c r="A3809" s="13">
        <f>F3809/E3809</f>
        <v>0</v>
      </c>
      <c r="B3809">
        <v>602</v>
      </c>
      <c r="C3809" s="3" t="s">
        <v>603</v>
      </c>
      <c r="D3809" s="3" t="s">
        <v>4712</v>
      </c>
      <c r="E3809" s="5">
        <v>70000</v>
      </c>
      <c r="F3809" s="5">
        <v>0</v>
      </c>
      <c r="G3809" t="s">
        <v>8220</v>
      </c>
      <c r="H3809" t="s">
        <v>8224</v>
      </c>
      <c r="I3809" t="s">
        <v>8246</v>
      </c>
      <c r="J3809">
        <v>1434654215</v>
      </c>
      <c r="K3809">
        <v>1432062215</v>
      </c>
      <c r="L3809" t="b">
        <v>0</v>
      </c>
      <c r="M3809">
        <v>0</v>
      </c>
      <c r="N3809" t="b">
        <v>0</v>
      </c>
      <c r="O3809" t="s">
        <v>8272</v>
      </c>
      <c r="P3809" s="9" t="str">
        <f>IFERROR(F3809/M3809,"NULL")</f>
        <v>NULL</v>
      </c>
      <c r="Q3809" t="str">
        <f>LEFT(O3809,SEARCH("/",O3809,1)-1)</f>
        <v>technology</v>
      </c>
      <c r="R3809" t="str">
        <f>RIGHT(O3809,LEN(O3809)-SEARCH("/",O3809,1))</f>
        <v>web</v>
      </c>
      <c r="S3809" s="17">
        <f>(((K3809/60)/60)/24)+DATE(1970,1,1)</f>
        <v>42143.79415509259</v>
      </c>
      <c r="T3809" s="15">
        <f>(((J3809/60)/60)/24)+DATE(1970,1,1)</f>
        <v>42173.79415509259</v>
      </c>
      <c r="U3809" t="b">
        <f>AND(L3809,N3809)</f>
        <v>0</v>
      </c>
    </row>
    <row r="3810" spans="1:21" ht="20" customHeight="1" x14ac:dyDescent="0.35">
      <c r="A3810" s="13">
        <f>F3810/E3810</f>
        <v>3.9334666666666664E-2</v>
      </c>
      <c r="B3810">
        <v>603</v>
      </c>
      <c r="C3810" s="3" t="s">
        <v>604</v>
      </c>
      <c r="D3810" s="3" t="s">
        <v>4713</v>
      </c>
      <c r="E3810" s="5">
        <v>15000</v>
      </c>
      <c r="F3810" s="5">
        <v>590.02</v>
      </c>
      <c r="G3810" t="s">
        <v>8220</v>
      </c>
      <c r="H3810" t="s">
        <v>8224</v>
      </c>
      <c r="I3810" t="s">
        <v>8246</v>
      </c>
      <c r="J3810">
        <v>1408029623</v>
      </c>
      <c r="K3810">
        <v>1405437623</v>
      </c>
      <c r="L3810" t="b">
        <v>0</v>
      </c>
      <c r="M3810">
        <v>13</v>
      </c>
      <c r="N3810" t="b">
        <v>0</v>
      </c>
      <c r="O3810" t="s">
        <v>8272</v>
      </c>
      <c r="P3810" s="9">
        <f>IFERROR(F3810/M3810,"NULL")</f>
        <v>45.386153846153846</v>
      </c>
      <c r="Q3810" t="str">
        <f>LEFT(O3810,SEARCH("/",O3810,1)-1)</f>
        <v>technology</v>
      </c>
      <c r="R3810" t="str">
        <f>RIGHT(O3810,LEN(O3810)-SEARCH("/",O3810,1))</f>
        <v>web</v>
      </c>
      <c r="S3810" s="17">
        <f>(((K3810/60)/60)/24)+DATE(1970,1,1)</f>
        <v>41835.639155092591</v>
      </c>
      <c r="T3810" s="15">
        <f>(((J3810/60)/60)/24)+DATE(1970,1,1)</f>
        <v>41865.639155092591</v>
      </c>
      <c r="U3810" t="b">
        <f>AND(L3810,N3810)</f>
        <v>0</v>
      </c>
    </row>
    <row r="3811" spans="1:21" ht="20" customHeight="1" x14ac:dyDescent="0.35">
      <c r="A3811" s="13">
        <f>F3811/E3811</f>
        <v>0</v>
      </c>
      <c r="B3811">
        <v>604</v>
      </c>
      <c r="C3811" s="3" t="s">
        <v>605</v>
      </c>
      <c r="D3811" s="3" t="s">
        <v>4714</v>
      </c>
      <c r="E3811" s="5">
        <v>1500</v>
      </c>
      <c r="F3811" s="5">
        <v>0</v>
      </c>
      <c r="G3811" t="s">
        <v>8220</v>
      </c>
      <c r="H3811" t="s">
        <v>8224</v>
      </c>
      <c r="I3811" t="s">
        <v>8246</v>
      </c>
      <c r="J3811">
        <v>1409187056</v>
      </c>
      <c r="K3811">
        <v>1406595056</v>
      </c>
      <c r="L3811" t="b">
        <v>0</v>
      </c>
      <c r="M3811">
        <v>0</v>
      </c>
      <c r="N3811" t="b">
        <v>0</v>
      </c>
      <c r="O3811" t="s">
        <v>8272</v>
      </c>
      <c r="P3811" s="9" t="str">
        <f>IFERROR(F3811/M3811,"NULL")</f>
        <v>NULL</v>
      </c>
      <c r="Q3811" t="str">
        <f>LEFT(O3811,SEARCH("/",O3811,1)-1)</f>
        <v>technology</v>
      </c>
      <c r="R3811" t="str">
        <f>RIGHT(O3811,LEN(O3811)-SEARCH("/",O3811,1))</f>
        <v>web</v>
      </c>
      <c r="S3811" s="17">
        <f>(((K3811/60)/60)/24)+DATE(1970,1,1)</f>
        <v>41849.035370370373</v>
      </c>
      <c r="T3811" s="15">
        <f>(((J3811/60)/60)/24)+DATE(1970,1,1)</f>
        <v>41879.035370370373</v>
      </c>
      <c r="U3811" t="b">
        <f>AND(L3811,N3811)</f>
        <v>0</v>
      </c>
    </row>
    <row r="3812" spans="1:21" ht="20" customHeight="1" x14ac:dyDescent="0.35">
      <c r="A3812" s="13">
        <f>F3812/E3812</f>
        <v>2.6200000000000001E-2</v>
      </c>
      <c r="B3812">
        <v>605</v>
      </c>
      <c r="C3812" s="3" t="s">
        <v>606</v>
      </c>
      <c r="D3812" s="3" t="s">
        <v>4715</v>
      </c>
      <c r="E3812" s="5">
        <v>5000</v>
      </c>
      <c r="F3812" s="5">
        <v>131</v>
      </c>
      <c r="G3812" t="s">
        <v>8220</v>
      </c>
      <c r="H3812" t="s">
        <v>8224</v>
      </c>
      <c r="I3812" t="s">
        <v>8246</v>
      </c>
      <c r="J3812">
        <v>1440318908</v>
      </c>
      <c r="K3812">
        <v>1436430908</v>
      </c>
      <c r="L3812" t="b">
        <v>0</v>
      </c>
      <c r="M3812">
        <v>8</v>
      </c>
      <c r="N3812" t="b">
        <v>0</v>
      </c>
      <c r="O3812" t="s">
        <v>8272</v>
      </c>
      <c r="P3812" s="9">
        <f>IFERROR(F3812/M3812,"NULL")</f>
        <v>16.375</v>
      </c>
      <c r="Q3812" t="str">
        <f>LEFT(O3812,SEARCH("/",O3812,1)-1)</f>
        <v>technology</v>
      </c>
      <c r="R3812" t="str">
        <f>RIGHT(O3812,LEN(O3812)-SEARCH("/",O3812,1))</f>
        <v>web</v>
      </c>
      <c r="S3812" s="17">
        <f>(((K3812/60)/60)/24)+DATE(1970,1,1)</f>
        <v>42194.357731481476</v>
      </c>
      <c r="T3812" s="15">
        <f>(((J3812/60)/60)/24)+DATE(1970,1,1)</f>
        <v>42239.357731481476</v>
      </c>
      <c r="U3812" t="b">
        <f>AND(L3812,N3812)</f>
        <v>0</v>
      </c>
    </row>
    <row r="3813" spans="1:21" ht="20" customHeight="1" x14ac:dyDescent="0.35">
      <c r="A3813" s="13">
        <f>F3813/E3813</f>
        <v>2E-3</v>
      </c>
      <c r="B3813">
        <v>606</v>
      </c>
      <c r="C3813" s="3" t="s">
        <v>607</v>
      </c>
      <c r="D3813" s="3" t="s">
        <v>4716</v>
      </c>
      <c r="E3813" s="5">
        <v>5000</v>
      </c>
      <c r="F3813" s="5">
        <v>10</v>
      </c>
      <c r="G3813" t="s">
        <v>8220</v>
      </c>
      <c r="H3813" t="s">
        <v>8233</v>
      </c>
      <c r="I3813" t="s">
        <v>8249</v>
      </c>
      <c r="J3813">
        <v>1432479600</v>
      </c>
      <c r="K3813">
        <v>1428507409</v>
      </c>
      <c r="L3813" t="b">
        <v>0</v>
      </c>
      <c r="M3813">
        <v>1</v>
      </c>
      <c r="N3813" t="b">
        <v>0</v>
      </c>
      <c r="O3813" t="s">
        <v>8272</v>
      </c>
      <c r="P3813" s="9">
        <f>IFERROR(F3813/M3813,"NULL")</f>
        <v>10</v>
      </c>
      <c r="Q3813" t="str">
        <f>LEFT(O3813,SEARCH("/",O3813,1)-1)</f>
        <v>technology</v>
      </c>
      <c r="R3813" t="str">
        <f>RIGHT(O3813,LEN(O3813)-SEARCH("/",O3813,1))</f>
        <v>web</v>
      </c>
      <c r="S3813" s="17">
        <f>(((K3813/60)/60)/24)+DATE(1970,1,1)</f>
        <v>42102.650567129633</v>
      </c>
      <c r="T3813" s="15">
        <f>(((J3813/60)/60)/24)+DATE(1970,1,1)</f>
        <v>42148.625</v>
      </c>
      <c r="U3813" t="b">
        <f>AND(L3813,N3813)</f>
        <v>0</v>
      </c>
    </row>
    <row r="3814" spans="1:21" ht="20" customHeight="1" x14ac:dyDescent="0.35">
      <c r="A3814" s="13">
        <f>F3814/E3814</f>
        <v>0</v>
      </c>
      <c r="B3814">
        <v>607</v>
      </c>
      <c r="C3814" s="3" t="s">
        <v>608</v>
      </c>
      <c r="D3814" s="3" t="s">
        <v>4717</v>
      </c>
      <c r="E3814" s="5">
        <v>250</v>
      </c>
      <c r="F3814" s="5">
        <v>0</v>
      </c>
      <c r="G3814" t="s">
        <v>8220</v>
      </c>
      <c r="H3814" t="s">
        <v>8224</v>
      </c>
      <c r="I3814" t="s">
        <v>8246</v>
      </c>
      <c r="J3814">
        <v>1448225336</v>
      </c>
      <c r="K3814">
        <v>1445629736</v>
      </c>
      <c r="L3814" t="b">
        <v>0</v>
      </c>
      <c r="M3814">
        <v>0</v>
      </c>
      <c r="N3814" t="b">
        <v>0</v>
      </c>
      <c r="O3814" t="s">
        <v>8272</v>
      </c>
      <c r="P3814" s="9" t="str">
        <f>IFERROR(F3814/M3814,"NULL")</f>
        <v>NULL</v>
      </c>
      <c r="Q3814" t="str">
        <f>LEFT(O3814,SEARCH("/",O3814,1)-1)</f>
        <v>technology</v>
      </c>
      <c r="R3814" t="str">
        <f>RIGHT(O3814,LEN(O3814)-SEARCH("/",O3814,1))</f>
        <v>web</v>
      </c>
      <c r="S3814" s="17">
        <f>(((K3814/60)/60)/24)+DATE(1970,1,1)</f>
        <v>42300.825648148151</v>
      </c>
      <c r="T3814" s="15">
        <f>(((J3814/60)/60)/24)+DATE(1970,1,1)</f>
        <v>42330.867314814815</v>
      </c>
      <c r="U3814" t="b">
        <f>AND(L3814,N3814)</f>
        <v>0</v>
      </c>
    </row>
    <row r="3815" spans="1:21" ht="20" customHeight="1" x14ac:dyDescent="0.35">
      <c r="A3815" s="13">
        <f>F3815/E3815</f>
        <v>9.7400000000000004E-3</v>
      </c>
      <c r="B3815">
        <v>608</v>
      </c>
      <c r="C3815" s="3" t="s">
        <v>609</v>
      </c>
      <c r="D3815" s="3" t="s">
        <v>4718</v>
      </c>
      <c r="E3815" s="5">
        <v>150000</v>
      </c>
      <c r="F3815" s="5">
        <v>1461</v>
      </c>
      <c r="G3815" t="s">
        <v>8220</v>
      </c>
      <c r="H3815" t="s">
        <v>8224</v>
      </c>
      <c r="I3815" t="s">
        <v>8246</v>
      </c>
      <c r="J3815">
        <v>1434405980</v>
      </c>
      <c r="K3815">
        <v>1431813980</v>
      </c>
      <c r="L3815" t="b">
        <v>0</v>
      </c>
      <c r="M3815">
        <v>5</v>
      </c>
      <c r="N3815" t="b">
        <v>0</v>
      </c>
      <c r="O3815" t="s">
        <v>8272</v>
      </c>
      <c r="P3815" s="9">
        <f>IFERROR(F3815/M3815,"NULL")</f>
        <v>292.2</v>
      </c>
      <c r="Q3815" t="str">
        <f>LEFT(O3815,SEARCH("/",O3815,1)-1)</f>
        <v>technology</v>
      </c>
      <c r="R3815" t="str">
        <f>RIGHT(O3815,LEN(O3815)-SEARCH("/",O3815,1))</f>
        <v>web</v>
      </c>
      <c r="S3815" s="17">
        <f>(((K3815/60)/60)/24)+DATE(1970,1,1)</f>
        <v>42140.921064814815</v>
      </c>
      <c r="T3815" s="15">
        <f>(((J3815/60)/60)/24)+DATE(1970,1,1)</f>
        <v>42170.921064814815</v>
      </c>
      <c r="U3815" t="b">
        <f>AND(L3815,N3815)</f>
        <v>0</v>
      </c>
    </row>
    <row r="3816" spans="1:21" ht="20" customHeight="1" x14ac:dyDescent="0.35">
      <c r="A3816" s="13">
        <f>F3816/E3816</f>
        <v>6.41025641025641E-3</v>
      </c>
      <c r="B3816">
        <v>609</v>
      </c>
      <c r="C3816" s="3" t="s">
        <v>610</v>
      </c>
      <c r="D3816" s="3" t="s">
        <v>4719</v>
      </c>
      <c r="E3816" s="5">
        <v>780</v>
      </c>
      <c r="F3816" s="5">
        <v>5</v>
      </c>
      <c r="G3816" t="s">
        <v>8220</v>
      </c>
      <c r="H3816" t="s">
        <v>8225</v>
      </c>
      <c r="I3816" t="s">
        <v>8247</v>
      </c>
      <c r="J3816">
        <v>1448761744</v>
      </c>
      <c r="K3816">
        <v>1446166144</v>
      </c>
      <c r="L3816" t="b">
        <v>0</v>
      </c>
      <c r="M3816">
        <v>1</v>
      </c>
      <c r="N3816" t="b">
        <v>0</v>
      </c>
      <c r="O3816" t="s">
        <v>8272</v>
      </c>
      <c r="P3816" s="9">
        <f>IFERROR(F3816/M3816,"NULL")</f>
        <v>5</v>
      </c>
      <c r="Q3816" t="str">
        <f>LEFT(O3816,SEARCH("/",O3816,1)-1)</f>
        <v>technology</v>
      </c>
      <c r="R3816" t="str">
        <f>RIGHT(O3816,LEN(O3816)-SEARCH("/",O3816,1))</f>
        <v>web</v>
      </c>
      <c r="S3816" s="17">
        <f>(((K3816/60)/60)/24)+DATE(1970,1,1)</f>
        <v>42307.034074074079</v>
      </c>
      <c r="T3816" s="15">
        <f>(((J3816/60)/60)/24)+DATE(1970,1,1)</f>
        <v>42337.075740740736</v>
      </c>
      <c r="U3816" t="b">
        <f>AND(L3816,N3816)</f>
        <v>0</v>
      </c>
    </row>
    <row r="3817" spans="1:21" ht="20" customHeight="1" x14ac:dyDescent="0.35">
      <c r="A3817" s="13">
        <f>F3817/E3817</f>
        <v>0</v>
      </c>
      <c r="B3817">
        <v>610</v>
      </c>
      <c r="C3817" s="3" t="s">
        <v>611</v>
      </c>
      <c r="D3817" s="3" t="s">
        <v>4720</v>
      </c>
      <c r="E3817" s="5">
        <v>13803</v>
      </c>
      <c r="F3817" s="5">
        <v>0</v>
      </c>
      <c r="G3817" t="s">
        <v>8220</v>
      </c>
      <c r="H3817" t="s">
        <v>8224</v>
      </c>
      <c r="I3817" t="s">
        <v>8246</v>
      </c>
      <c r="J3817">
        <v>1429732586</v>
      </c>
      <c r="K3817">
        <v>1427140586</v>
      </c>
      <c r="L3817" t="b">
        <v>0</v>
      </c>
      <c r="M3817">
        <v>0</v>
      </c>
      <c r="N3817" t="b">
        <v>0</v>
      </c>
      <c r="O3817" t="s">
        <v>8272</v>
      </c>
      <c r="P3817" s="9" t="str">
        <f>IFERROR(F3817/M3817,"NULL")</f>
        <v>NULL</v>
      </c>
      <c r="Q3817" t="str">
        <f>LEFT(O3817,SEARCH("/",O3817,1)-1)</f>
        <v>technology</v>
      </c>
      <c r="R3817" t="str">
        <f>RIGHT(O3817,LEN(O3817)-SEARCH("/",O3817,1))</f>
        <v>web</v>
      </c>
      <c r="S3817" s="17">
        <f>(((K3817/60)/60)/24)+DATE(1970,1,1)</f>
        <v>42086.83085648148</v>
      </c>
      <c r="T3817" s="15">
        <f>(((J3817/60)/60)/24)+DATE(1970,1,1)</f>
        <v>42116.83085648148</v>
      </c>
      <c r="U3817" t="b">
        <f>AND(L3817,N3817)</f>
        <v>0</v>
      </c>
    </row>
    <row r="3818" spans="1:21" ht="20" customHeight="1" x14ac:dyDescent="0.35">
      <c r="A3818" s="13">
        <f>F3818/E3818</f>
        <v>0</v>
      </c>
      <c r="B3818">
        <v>611</v>
      </c>
      <c r="C3818" s="3" t="s">
        <v>612</v>
      </c>
      <c r="D3818" s="3" t="s">
        <v>4721</v>
      </c>
      <c r="E3818" s="5">
        <v>80000</v>
      </c>
      <c r="F3818" s="5">
        <v>0</v>
      </c>
      <c r="G3818" t="s">
        <v>8220</v>
      </c>
      <c r="H3818" t="s">
        <v>8230</v>
      </c>
      <c r="I3818" t="s">
        <v>8249</v>
      </c>
      <c r="J3818">
        <v>1453210037</v>
      </c>
      <c r="K3818">
        <v>1448026037</v>
      </c>
      <c r="L3818" t="b">
        <v>0</v>
      </c>
      <c r="M3818">
        <v>0</v>
      </c>
      <c r="N3818" t="b">
        <v>0</v>
      </c>
      <c r="O3818" t="s">
        <v>8272</v>
      </c>
      <c r="P3818" s="9" t="str">
        <f>IFERROR(F3818/M3818,"NULL")</f>
        <v>NULL</v>
      </c>
      <c r="Q3818" t="str">
        <f>LEFT(O3818,SEARCH("/",O3818,1)-1)</f>
        <v>technology</v>
      </c>
      <c r="R3818" t="str">
        <f>RIGHT(O3818,LEN(O3818)-SEARCH("/",O3818,1))</f>
        <v>web</v>
      </c>
      <c r="S3818" s="17">
        <f>(((K3818/60)/60)/24)+DATE(1970,1,1)</f>
        <v>42328.560613425929</v>
      </c>
      <c r="T3818" s="15">
        <f>(((J3818/60)/60)/24)+DATE(1970,1,1)</f>
        <v>42388.560613425929</v>
      </c>
      <c r="U3818" t="b">
        <f>AND(L3818,N3818)</f>
        <v>0</v>
      </c>
    </row>
    <row r="3819" spans="1:21" ht="20" customHeight="1" x14ac:dyDescent="0.35">
      <c r="A3819" s="13">
        <f>F3819/E3819</f>
        <v>0</v>
      </c>
      <c r="B3819">
        <v>612</v>
      </c>
      <c r="C3819" s="3" t="s">
        <v>613</v>
      </c>
      <c r="D3819" s="3" t="s">
        <v>4722</v>
      </c>
      <c r="E3819" s="5">
        <v>10000</v>
      </c>
      <c r="F3819" s="5">
        <v>0</v>
      </c>
      <c r="G3819" t="s">
        <v>8220</v>
      </c>
      <c r="H3819" t="s">
        <v>8237</v>
      </c>
      <c r="I3819" t="s">
        <v>8249</v>
      </c>
      <c r="J3819">
        <v>1472777146</v>
      </c>
      <c r="K3819">
        <v>1470185146</v>
      </c>
      <c r="L3819" t="b">
        <v>0</v>
      </c>
      <c r="M3819">
        <v>0</v>
      </c>
      <c r="N3819" t="b">
        <v>0</v>
      </c>
      <c r="O3819" t="s">
        <v>8272</v>
      </c>
      <c r="P3819" s="9" t="str">
        <f>IFERROR(F3819/M3819,"NULL")</f>
        <v>NULL</v>
      </c>
      <c r="Q3819" t="str">
        <f>LEFT(O3819,SEARCH("/",O3819,1)-1)</f>
        <v>technology</v>
      </c>
      <c r="R3819" t="str">
        <f>RIGHT(O3819,LEN(O3819)-SEARCH("/",O3819,1))</f>
        <v>web</v>
      </c>
      <c r="S3819" s="17">
        <f>(((K3819/60)/60)/24)+DATE(1970,1,1)</f>
        <v>42585.031782407401</v>
      </c>
      <c r="T3819" s="15">
        <f>(((J3819/60)/60)/24)+DATE(1970,1,1)</f>
        <v>42615.031782407401</v>
      </c>
      <c r="U3819" t="b">
        <f>AND(L3819,N3819)</f>
        <v>0</v>
      </c>
    </row>
    <row r="3820" spans="1:21" ht="20" customHeight="1" x14ac:dyDescent="0.35">
      <c r="A3820" s="13">
        <f>F3820/E3820</f>
        <v>0.21363333333333334</v>
      </c>
      <c r="B3820">
        <v>613</v>
      </c>
      <c r="C3820" s="3" t="s">
        <v>614</v>
      </c>
      <c r="D3820" s="3" t="s">
        <v>4723</v>
      </c>
      <c r="E3820" s="5">
        <v>60000</v>
      </c>
      <c r="F3820" s="5">
        <v>12818</v>
      </c>
      <c r="G3820" t="s">
        <v>8220</v>
      </c>
      <c r="H3820" t="s">
        <v>8224</v>
      </c>
      <c r="I3820" t="s">
        <v>8246</v>
      </c>
      <c r="J3820">
        <v>1443675540</v>
      </c>
      <c r="K3820">
        <v>1441022120</v>
      </c>
      <c r="L3820" t="b">
        <v>0</v>
      </c>
      <c r="M3820">
        <v>121</v>
      </c>
      <c r="N3820" t="b">
        <v>0</v>
      </c>
      <c r="O3820" t="s">
        <v>8272</v>
      </c>
      <c r="P3820" s="9">
        <f>IFERROR(F3820/M3820,"NULL")</f>
        <v>105.93388429752066</v>
      </c>
      <c r="Q3820" t="str">
        <f>LEFT(O3820,SEARCH("/",O3820,1)-1)</f>
        <v>technology</v>
      </c>
      <c r="R3820" t="str">
        <f>RIGHT(O3820,LEN(O3820)-SEARCH("/",O3820,1))</f>
        <v>web</v>
      </c>
      <c r="S3820" s="17">
        <f>(((K3820/60)/60)/24)+DATE(1970,1,1)</f>
        <v>42247.496759259258</v>
      </c>
      <c r="T3820" s="15">
        <f>(((J3820/60)/60)/24)+DATE(1970,1,1)</f>
        <v>42278.207638888889</v>
      </c>
      <c r="U3820" t="b">
        <f>AND(L3820,N3820)</f>
        <v>0</v>
      </c>
    </row>
    <row r="3821" spans="1:21" ht="20" customHeight="1" x14ac:dyDescent="0.35">
      <c r="A3821" s="13">
        <f>F3821/E3821</f>
        <v>0</v>
      </c>
      <c r="B3821">
        <v>614</v>
      </c>
      <c r="C3821" s="3" t="s">
        <v>615</v>
      </c>
      <c r="D3821" s="3" t="s">
        <v>4724</v>
      </c>
      <c r="E3821" s="5">
        <v>10000</v>
      </c>
      <c r="F3821" s="5">
        <v>0</v>
      </c>
      <c r="G3821" t="s">
        <v>8220</v>
      </c>
      <c r="H3821" t="s">
        <v>8224</v>
      </c>
      <c r="I3821" t="s">
        <v>8246</v>
      </c>
      <c r="J3821">
        <v>1466731740</v>
      </c>
      <c r="K3821">
        <v>1464139740</v>
      </c>
      <c r="L3821" t="b">
        <v>0</v>
      </c>
      <c r="M3821">
        <v>0</v>
      </c>
      <c r="N3821" t="b">
        <v>0</v>
      </c>
      <c r="O3821" t="s">
        <v>8272</v>
      </c>
      <c r="P3821" s="9" t="str">
        <f>IFERROR(F3821/M3821,"NULL")</f>
        <v>NULL</v>
      </c>
      <c r="Q3821" t="str">
        <f>LEFT(O3821,SEARCH("/",O3821,1)-1)</f>
        <v>technology</v>
      </c>
      <c r="R3821" t="str">
        <f>RIGHT(O3821,LEN(O3821)-SEARCH("/",O3821,1))</f>
        <v>web</v>
      </c>
      <c r="S3821" s="17">
        <f>(((K3821/60)/60)/24)+DATE(1970,1,1)</f>
        <v>42515.061805555553</v>
      </c>
      <c r="T3821" s="15">
        <f>(((J3821/60)/60)/24)+DATE(1970,1,1)</f>
        <v>42545.061805555553</v>
      </c>
      <c r="U3821" t="b">
        <f>AND(L3821,N3821)</f>
        <v>0</v>
      </c>
    </row>
    <row r="3822" spans="1:21" ht="20" customHeight="1" x14ac:dyDescent="0.35">
      <c r="A3822" s="13">
        <f>F3822/E3822</f>
        <v>0</v>
      </c>
      <c r="B3822">
        <v>615</v>
      </c>
      <c r="C3822" s="3" t="s">
        <v>616</v>
      </c>
      <c r="D3822" s="3" t="s">
        <v>4725</v>
      </c>
      <c r="E3822" s="5">
        <v>515</v>
      </c>
      <c r="F3822" s="5">
        <v>0</v>
      </c>
      <c r="G3822" t="s">
        <v>8220</v>
      </c>
      <c r="H3822" t="s">
        <v>8228</v>
      </c>
      <c r="I3822" t="s">
        <v>8250</v>
      </c>
      <c r="J3822">
        <v>1443149759</v>
      </c>
      <c r="K3822">
        <v>1440557759</v>
      </c>
      <c r="L3822" t="b">
        <v>0</v>
      </c>
      <c r="M3822">
        <v>0</v>
      </c>
      <c r="N3822" t="b">
        <v>0</v>
      </c>
      <c r="O3822" t="s">
        <v>8272</v>
      </c>
      <c r="P3822" s="9" t="str">
        <f>IFERROR(F3822/M3822,"NULL")</f>
        <v>NULL</v>
      </c>
      <c r="Q3822" t="str">
        <f>LEFT(O3822,SEARCH("/",O3822,1)-1)</f>
        <v>technology</v>
      </c>
      <c r="R3822" t="str">
        <f>RIGHT(O3822,LEN(O3822)-SEARCH("/",O3822,1))</f>
        <v>web</v>
      </c>
      <c r="S3822" s="17">
        <f>(((K3822/60)/60)/24)+DATE(1970,1,1)</f>
        <v>42242.122210648144</v>
      </c>
      <c r="T3822" s="15">
        <f>(((J3822/60)/60)/24)+DATE(1970,1,1)</f>
        <v>42272.122210648144</v>
      </c>
      <c r="U3822" t="b">
        <f>AND(L3822,N3822)</f>
        <v>0</v>
      </c>
    </row>
    <row r="3823" spans="1:21" ht="20" customHeight="1" x14ac:dyDescent="0.35">
      <c r="A3823" s="13">
        <f>F3823/E3823</f>
        <v>0</v>
      </c>
      <c r="B3823">
        <v>616</v>
      </c>
      <c r="C3823" s="3" t="s">
        <v>617</v>
      </c>
      <c r="D3823" s="3" t="s">
        <v>4726</v>
      </c>
      <c r="E3823" s="5">
        <v>5000</v>
      </c>
      <c r="F3823" s="5">
        <v>0</v>
      </c>
      <c r="G3823" t="s">
        <v>8220</v>
      </c>
      <c r="H3823" t="s">
        <v>8230</v>
      </c>
      <c r="I3823" t="s">
        <v>8249</v>
      </c>
      <c r="J3823">
        <v>1488013307</v>
      </c>
      <c r="K3823">
        <v>1485421307</v>
      </c>
      <c r="L3823" t="b">
        <v>0</v>
      </c>
      <c r="M3823">
        <v>0</v>
      </c>
      <c r="N3823" t="b">
        <v>0</v>
      </c>
      <c r="O3823" t="s">
        <v>8272</v>
      </c>
      <c r="P3823" s="9" t="str">
        <f>IFERROR(F3823/M3823,"NULL")</f>
        <v>NULL</v>
      </c>
      <c r="Q3823" t="str">
        <f>LEFT(O3823,SEARCH("/",O3823,1)-1)</f>
        <v>technology</v>
      </c>
      <c r="R3823" t="str">
        <f>RIGHT(O3823,LEN(O3823)-SEARCH("/",O3823,1))</f>
        <v>web</v>
      </c>
      <c r="S3823" s="17">
        <f>(((K3823/60)/60)/24)+DATE(1970,1,1)</f>
        <v>42761.376238425932</v>
      </c>
      <c r="T3823" s="15">
        <f>(((J3823/60)/60)/24)+DATE(1970,1,1)</f>
        <v>42791.376238425932</v>
      </c>
      <c r="U3823" t="b">
        <f>AND(L3823,N3823)</f>
        <v>0</v>
      </c>
    </row>
    <row r="3824" spans="1:21" ht="20" customHeight="1" x14ac:dyDescent="0.35">
      <c r="A3824" s="13">
        <f>F3824/E3824</f>
        <v>0.03</v>
      </c>
      <c r="B3824">
        <v>617</v>
      </c>
      <c r="C3824" s="3" t="s">
        <v>618</v>
      </c>
      <c r="D3824" s="3" t="s">
        <v>4727</v>
      </c>
      <c r="E3824" s="5">
        <v>2000</v>
      </c>
      <c r="F3824" s="5">
        <v>60</v>
      </c>
      <c r="G3824" t="s">
        <v>8220</v>
      </c>
      <c r="H3824" t="s">
        <v>8225</v>
      </c>
      <c r="I3824" t="s">
        <v>8247</v>
      </c>
      <c r="J3824">
        <v>1431072843</v>
      </c>
      <c r="K3824">
        <v>1427184843</v>
      </c>
      <c r="L3824" t="b">
        <v>0</v>
      </c>
      <c r="M3824">
        <v>3</v>
      </c>
      <c r="N3824" t="b">
        <v>0</v>
      </c>
      <c r="O3824" t="s">
        <v>8272</v>
      </c>
      <c r="P3824" s="9">
        <f>IFERROR(F3824/M3824,"NULL")</f>
        <v>20</v>
      </c>
      <c r="Q3824" t="str">
        <f>LEFT(O3824,SEARCH("/",O3824,1)-1)</f>
        <v>technology</v>
      </c>
      <c r="R3824" t="str">
        <f>RIGHT(O3824,LEN(O3824)-SEARCH("/",O3824,1))</f>
        <v>web</v>
      </c>
      <c r="S3824" s="17">
        <f>(((K3824/60)/60)/24)+DATE(1970,1,1)</f>
        <v>42087.343090277776</v>
      </c>
      <c r="T3824" s="15">
        <f>(((J3824/60)/60)/24)+DATE(1970,1,1)</f>
        <v>42132.343090277776</v>
      </c>
      <c r="U3824" t="b">
        <f>AND(L3824,N3824)</f>
        <v>0</v>
      </c>
    </row>
    <row r="3825" spans="1:21" ht="20" customHeight="1" x14ac:dyDescent="0.35">
      <c r="A3825" s="13">
        <f>F3825/E3825</f>
        <v>0</v>
      </c>
      <c r="B3825">
        <v>618</v>
      </c>
      <c r="C3825" s="3" t="s">
        <v>619</v>
      </c>
      <c r="D3825" s="3" t="s">
        <v>4728</v>
      </c>
      <c r="E3825" s="5">
        <v>400</v>
      </c>
      <c r="F3825" s="5">
        <v>0</v>
      </c>
      <c r="G3825" t="s">
        <v>8220</v>
      </c>
      <c r="H3825" t="s">
        <v>8224</v>
      </c>
      <c r="I3825" t="s">
        <v>8246</v>
      </c>
      <c r="J3825">
        <v>1449689203</v>
      </c>
      <c r="K3825">
        <v>1447097203</v>
      </c>
      <c r="L3825" t="b">
        <v>0</v>
      </c>
      <c r="M3825">
        <v>0</v>
      </c>
      <c r="N3825" t="b">
        <v>0</v>
      </c>
      <c r="O3825" t="s">
        <v>8272</v>
      </c>
      <c r="P3825" s="9" t="str">
        <f>IFERROR(F3825/M3825,"NULL")</f>
        <v>NULL</v>
      </c>
      <c r="Q3825" t="str">
        <f>LEFT(O3825,SEARCH("/",O3825,1)-1)</f>
        <v>technology</v>
      </c>
      <c r="R3825" t="str">
        <f>RIGHT(O3825,LEN(O3825)-SEARCH("/",O3825,1))</f>
        <v>web</v>
      </c>
      <c r="S3825" s="17">
        <f>(((K3825/60)/60)/24)+DATE(1970,1,1)</f>
        <v>42317.810219907406</v>
      </c>
      <c r="T3825" s="15">
        <f>(((J3825/60)/60)/24)+DATE(1970,1,1)</f>
        <v>42347.810219907406</v>
      </c>
      <c r="U3825" t="b">
        <f>AND(L3825,N3825)</f>
        <v>0</v>
      </c>
    </row>
    <row r="3826" spans="1:21" ht="20" customHeight="1" x14ac:dyDescent="0.35">
      <c r="A3826" s="13">
        <f>F3826/E3826</f>
        <v>3.9999999999999998E-7</v>
      </c>
      <c r="B3826">
        <v>619</v>
      </c>
      <c r="C3826" s="3" t="s">
        <v>620</v>
      </c>
      <c r="D3826" s="3" t="s">
        <v>4729</v>
      </c>
      <c r="E3826" s="5">
        <v>2500000</v>
      </c>
      <c r="F3826" s="5">
        <v>1</v>
      </c>
      <c r="G3826" t="s">
        <v>8220</v>
      </c>
      <c r="H3826" t="s">
        <v>8224</v>
      </c>
      <c r="I3826" t="s">
        <v>8246</v>
      </c>
      <c r="J3826">
        <v>1416933390</v>
      </c>
      <c r="K3826">
        <v>1411745790</v>
      </c>
      <c r="L3826" t="b">
        <v>0</v>
      </c>
      <c r="M3826">
        <v>1</v>
      </c>
      <c r="N3826" t="b">
        <v>0</v>
      </c>
      <c r="O3826" t="s">
        <v>8272</v>
      </c>
      <c r="P3826" s="9">
        <f>IFERROR(F3826/M3826,"NULL")</f>
        <v>1</v>
      </c>
      <c r="Q3826" t="str">
        <f>LEFT(O3826,SEARCH("/",O3826,1)-1)</f>
        <v>technology</v>
      </c>
      <c r="R3826" t="str">
        <f>RIGHT(O3826,LEN(O3826)-SEARCH("/",O3826,1))</f>
        <v>web</v>
      </c>
      <c r="S3826" s="17">
        <f>(((K3826/60)/60)/24)+DATE(1970,1,1)</f>
        <v>41908.650347222225</v>
      </c>
      <c r="T3826" s="15">
        <f>(((J3826/60)/60)/24)+DATE(1970,1,1)</f>
        <v>41968.692013888889</v>
      </c>
      <c r="U3826" t="b">
        <f>AND(L3826,N3826)</f>
        <v>0</v>
      </c>
    </row>
    <row r="3827" spans="1:21" ht="20" customHeight="1" x14ac:dyDescent="0.35">
      <c r="A3827" s="13">
        <f>F3827/E3827</f>
        <v>0.01</v>
      </c>
      <c r="B3827">
        <v>620</v>
      </c>
      <c r="C3827" s="3" t="s">
        <v>621</v>
      </c>
      <c r="D3827" s="3" t="s">
        <v>4730</v>
      </c>
      <c r="E3827" s="5">
        <v>30000</v>
      </c>
      <c r="F3827" s="5">
        <v>300</v>
      </c>
      <c r="G3827" t="s">
        <v>8220</v>
      </c>
      <c r="H3827" t="s">
        <v>8229</v>
      </c>
      <c r="I3827" t="s">
        <v>8251</v>
      </c>
      <c r="J3827">
        <v>1408986738</v>
      </c>
      <c r="K3827">
        <v>1405098738</v>
      </c>
      <c r="L3827" t="b">
        <v>0</v>
      </c>
      <c r="M3827">
        <v>1</v>
      </c>
      <c r="N3827" t="b">
        <v>0</v>
      </c>
      <c r="O3827" t="s">
        <v>8272</v>
      </c>
      <c r="P3827" s="9">
        <f>IFERROR(F3827/M3827,"NULL")</f>
        <v>300</v>
      </c>
      <c r="Q3827" t="str">
        <f>LEFT(O3827,SEARCH("/",O3827,1)-1)</f>
        <v>technology</v>
      </c>
      <c r="R3827" t="str">
        <f>RIGHT(O3827,LEN(O3827)-SEARCH("/",O3827,1))</f>
        <v>web</v>
      </c>
      <c r="S3827" s="17">
        <f>(((K3827/60)/60)/24)+DATE(1970,1,1)</f>
        <v>41831.716874999998</v>
      </c>
      <c r="T3827" s="15">
        <f>(((J3827/60)/60)/24)+DATE(1970,1,1)</f>
        <v>41876.716874999998</v>
      </c>
      <c r="U3827" t="b">
        <f>AND(L3827,N3827)</f>
        <v>0</v>
      </c>
    </row>
    <row r="3828" spans="1:21" ht="20" customHeight="1" x14ac:dyDescent="0.35">
      <c r="A3828" s="13">
        <f>F3828/E3828</f>
        <v>1.044E-2</v>
      </c>
      <c r="B3828">
        <v>621</v>
      </c>
      <c r="C3828" s="3" t="s">
        <v>622</v>
      </c>
      <c r="D3828" s="3" t="s">
        <v>4731</v>
      </c>
      <c r="E3828" s="5">
        <v>25000</v>
      </c>
      <c r="F3828" s="5">
        <v>261</v>
      </c>
      <c r="G3828" t="s">
        <v>8220</v>
      </c>
      <c r="H3828" t="s">
        <v>8224</v>
      </c>
      <c r="I3828" t="s">
        <v>8246</v>
      </c>
      <c r="J3828">
        <v>1467934937</v>
      </c>
      <c r="K3828">
        <v>1465342937</v>
      </c>
      <c r="L3828" t="b">
        <v>0</v>
      </c>
      <c r="M3828">
        <v>3</v>
      </c>
      <c r="N3828" t="b">
        <v>0</v>
      </c>
      <c r="O3828" t="s">
        <v>8272</v>
      </c>
      <c r="P3828" s="9">
        <f>IFERROR(F3828/M3828,"NULL")</f>
        <v>87</v>
      </c>
      <c r="Q3828" t="str">
        <f>LEFT(O3828,SEARCH("/",O3828,1)-1)</f>
        <v>technology</v>
      </c>
      <c r="R3828" t="str">
        <f>RIGHT(O3828,LEN(O3828)-SEARCH("/",O3828,1))</f>
        <v>web</v>
      </c>
      <c r="S3828" s="17">
        <f>(((K3828/60)/60)/24)+DATE(1970,1,1)</f>
        <v>42528.987696759257</v>
      </c>
      <c r="T3828" s="15">
        <f>(((J3828/60)/60)/24)+DATE(1970,1,1)</f>
        <v>42558.987696759257</v>
      </c>
      <c r="U3828" t="b">
        <f>AND(L3828,N3828)</f>
        <v>0</v>
      </c>
    </row>
    <row r="3829" spans="1:21" ht="20" customHeight="1" x14ac:dyDescent="0.35">
      <c r="A3829" s="13">
        <f>F3829/E3829</f>
        <v>5.6833333333333333E-2</v>
      </c>
      <c r="B3829">
        <v>622</v>
      </c>
      <c r="C3829" s="3" t="s">
        <v>623</v>
      </c>
      <c r="D3829" s="3" t="s">
        <v>4732</v>
      </c>
      <c r="E3829" s="5">
        <v>6000</v>
      </c>
      <c r="F3829" s="5">
        <v>341</v>
      </c>
      <c r="G3829" t="s">
        <v>8220</v>
      </c>
      <c r="H3829" t="s">
        <v>8224</v>
      </c>
      <c r="I3829" t="s">
        <v>8246</v>
      </c>
      <c r="J3829">
        <v>1467398138</v>
      </c>
      <c r="K3829">
        <v>1465670138</v>
      </c>
      <c r="L3829" t="b">
        <v>0</v>
      </c>
      <c r="M3829">
        <v>9</v>
      </c>
      <c r="N3829" t="b">
        <v>0</v>
      </c>
      <c r="O3829" t="s">
        <v>8272</v>
      </c>
      <c r="P3829" s="9">
        <f>IFERROR(F3829/M3829,"NULL")</f>
        <v>37.888888888888886</v>
      </c>
      <c r="Q3829" t="str">
        <f>LEFT(O3829,SEARCH("/",O3829,1)-1)</f>
        <v>technology</v>
      </c>
      <c r="R3829" t="str">
        <f>RIGHT(O3829,LEN(O3829)-SEARCH("/",O3829,1))</f>
        <v>web</v>
      </c>
      <c r="S3829" s="17">
        <f>(((K3829/60)/60)/24)+DATE(1970,1,1)</f>
        <v>42532.774745370371</v>
      </c>
      <c r="T3829" s="15">
        <f>(((J3829/60)/60)/24)+DATE(1970,1,1)</f>
        <v>42552.774745370371</v>
      </c>
      <c r="U3829" t="b">
        <f>AND(L3829,N3829)</f>
        <v>0</v>
      </c>
    </row>
    <row r="3830" spans="1:21" ht="20" customHeight="1" x14ac:dyDescent="0.35">
      <c r="A3830" s="13">
        <f>F3830/E3830</f>
        <v>0</v>
      </c>
      <c r="B3830">
        <v>623</v>
      </c>
      <c r="C3830" s="3" t="s">
        <v>624</v>
      </c>
      <c r="D3830" s="3" t="s">
        <v>4733</v>
      </c>
      <c r="E3830" s="5">
        <v>75000</v>
      </c>
      <c r="F3830" s="5">
        <v>0</v>
      </c>
      <c r="G3830" t="s">
        <v>8220</v>
      </c>
      <c r="H3830" t="s">
        <v>8226</v>
      </c>
      <c r="I3830" t="s">
        <v>8248</v>
      </c>
      <c r="J3830">
        <v>1432771997</v>
      </c>
      <c r="K3830">
        <v>1430179997</v>
      </c>
      <c r="L3830" t="b">
        <v>0</v>
      </c>
      <c r="M3830">
        <v>0</v>
      </c>
      <c r="N3830" t="b">
        <v>0</v>
      </c>
      <c r="O3830" t="s">
        <v>8272</v>
      </c>
      <c r="P3830" s="9" t="str">
        <f>IFERROR(F3830/M3830,"NULL")</f>
        <v>NULL</v>
      </c>
      <c r="Q3830" t="str">
        <f>LEFT(O3830,SEARCH("/",O3830,1)-1)</f>
        <v>technology</v>
      </c>
      <c r="R3830" t="str">
        <f>RIGHT(O3830,LEN(O3830)-SEARCH("/",O3830,1))</f>
        <v>web</v>
      </c>
      <c r="S3830" s="17">
        <f>(((K3830/60)/60)/24)+DATE(1970,1,1)</f>
        <v>42122.009224537032</v>
      </c>
      <c r="T3830" s="15">
        <f>(((J3830/60)/60)/24)+DATE(1970,1,1)</f>
        <v>42152.009224537032</v>
      </c>
      <c r="U3830" t="b">
        <f>AND(L3830,N3830)</f>
        <v>0</v>
      </c>
    </row>
    <row r="3831" spans="1:21" ht="20" customHeight="1" x14ac:dyDescent="0.35">
      <c r="A3831" s="13">
        <f>F3831/E3831</f>
        <v>0</v>
      </c>
      <c r="B3831">
        <v>624</v>
      </c>
      <c r="C3831" s="3" t="s">
        <v>625</v>
      </c>
      <c r="D3831" s="3" t="s">
        <v>4734</v>
      </c>
      <c r="E3831" s="5">
        <v>5000</v>
      </c>
      <c r="F3831" s="5">
        <v>0</v>
      </c>
      <c r="G3831" t="s">
        <v>8220</v>
      </c>
      <c r="H3831" t="s">
        <v>8224</v>
      </c>
      <c r="I3831" t="s">
        <v>8246</v>
      </c>
      <c r="J3831">
        <v>1431647041</v>
      </c>
      <c r="K3831">
        <v>1429055041</v>
      </c>
      <c r="L3831" t="b">
        <v>0</v>
      </c>
      <c r="M3831">
        <v>0</v>
      </c>
      <c r="N3831" t="b">
        <v>0</v>
      </c>
      <c r="O3831" t="s">
        <v>8272</v>
      </c>
      <c r="P3831" s="9" t="str">
        <f>IFERROR(F3831/M3831,"NULL")</f>
        <v>NULL</v>
      </c>
      <c r="Q3831" t="str">
        <f>LEFT(O3831,SEARCH("/",O3831,1)-1)</f>
        <v>technology</v>
      </c>
      <c r="R3831" t="str">
        <f>RIGHT(O3831,LEN(O3831)-SEARCH("/",O3831,1))</f>
        <v>web</v>
      </c>
      <c r="S3831" s="17">
        <f>(((K3831/60)/60)/24)+DATE(1970,1,1)</f>
        <v>42108.988900462966</v>
      </c>
      <c r="T3831" s="15">
        <f>(((J3831/60)/60)/24)+DATE(1970,1,1)</f>
        <v>42138.988900462966</v>
      </c>
      <c r="U3831" t="b">
        <f>AND(L3831,N3831)</f>
        <v>0</v>
      </c>
    </row>
    <row r="3832" spans="1:21" ht="20" customHeight="1" x14ac:dyDescent="0.35">
      <c r="A3832" s="13">
        <f>F3832/E3832</f>
        <v>0</v>
      </c>
      <c r="B3832">
        <v>625</v>
      </c>
      <c r="C3832" s="3" t="s">
        <v>626</v>
      </c>
      <c r="D3832" s="3" t="s">
        <v>4735</v>
      </c>
      <c r="E3832" s="5">
        <v>25000</v>
      </c>
      <c r="F3832" s="5">
        <v>0</v>
      </c>
      <c r="G3832" t="s">
        <v>8220</v>
      </c>
      <c r="H3832" t="s">
        <v>8229</v>
      </c>
      <c r="I3832" t="s">
        <v>8251</v>
      </c>
      <c r="J3832">
        <v>1490560177</v>
      </c>
      <c r="K3832">
        <v>1487971777</v>
      </c>
      <c r="L3832" t="b">
        <v>0</v>
      </c>
      <c r="M3832">
        <v>0</v>
      </c>
      <c r="N3832" t="b">
        <v>0</v>
      </c>
      <c r="O3832" t="s">
        <v>8272</v>
      </c>
      <c r="P3832" s="9" t="str">
        <f>IFERROR(F3832/M3832,"NULL")</f>
        <v>NULL</v>
      </c>
      <c r="Q3832" t="str">
        <f>LEFT(O3832,SEARCH("/",O3832,1)-1)</f>
        <v>technology</v>
      </c>
      <c r="R3832" t="str">
        <f>RIGHT(O3832,LEN(O3832)-SEARCH("/",O3832,1))</f>
        <v>web</v>
      </c>
      <c r="S3832" s="17">
        <f>(((K3832/60)/60)/24)+DATE(1970,1,1)</f>
        <v>42790.895567129628</v>
      </c>
      <c r="T3832" s="15">
        <f>(((J3832/60)/60)/24)+DATE(1970,1,1)</f>
        <v>42820.853900462964</v>
      </c>
      <c r="U3832" t="b">
        <f>AND(L3832,N3832)</f>
        <v>0</v>
      </c>
    </row>
    <row r="3833" spans="1:21" ht="20" customHeight="1" x14ac:dyDescent="0.35">
      <c r="A3833" s="13">
        <f>F3833/E3833</f>
        <v>0.17380000000000001</v>
      </c>
      <c r="B3833">
        <v>626</v>
      </c>
      <c r="C3833" s="3" t="s">
        <v>627</v>
      </c>
      <c r="D3833" s="3" t="s">
        <v>4736</v>
      </c>
      <c r="E3833" s="5">
        <v>25000</v>
      </c>
      <c r="F3833" s="5">
        <v>4345</v>
      </c>
      <c r="G3833" t="s">
        <v>8220</v>
      </c>
      <c r="H3833" t="s">
        <v>8224</v>
      </c>
      <c r="I3833" t="s">
        <v>8246</v>
      </c>
      <c r="J3833">
        <v>1439644920</v>
      </c>
      <c r="K3833">
        <v>1436793939</v>
      </c>
      <c r="L3833" t="b">
        <v>0</v>
      </c>
      <c r="M3833">
        <v>39</v>
      </c>
      <c r="N3833" t="b">
        <v>0</v>
      </c>
      <c r="O3833" t="s">
        <v>8272</v>
      </c>
      <c r="P3833" s="9">
        <f>IFERROR(F3833/M3833,"NULL")</f>
        <v>111.41025641025641</v>
      </c>
      <c r="Q3833" t="str">
        <f>LEFT(O3833,SEARCH("/",O3833,1)-1)</f>
        <v>technology</v>
      </c>
      <c r="R3833" t="str">
        <f>RIGHT(O3833,LEN(O3833)-SEARCH("/",O3833,1))</f>
        <v>web</v>
      </c>
      <c r="S3833" s="17">
        <f>(((K3833/60)/60)/24)+DATE(1970,1,1)</f>
        <v>42198.559479166666</v>
      </c>
      <c r="T3833" s="15">
        <f>(((J3833/60)/60)/24)+DATE(1970,1,1)</f>
        <v>42231.556944444441</v>
      </c>
      <c r="U3833" t="b">
        <f>AND(L3833,N3833)</f>
        <v>0</v>
      </c>
    </row>
    <row r="3834" spans="1:21" ht="20" customHeight="1" x14ac:dyDescent="0.35">
      <c r="A3834" s="13">
        <f>F3834/E3834</f>
        <v>2.0000000000000001E-4</v>
      </c>
      <c r="B3834">
        <v>627</v>
      </c>
      <c r="C3834" s="3" t="s">
        <v>628</v>
      </c>
      <c r="D3834" s="3" t="s">
        <v>4737</v>
      </c>
      <c r="E3834" s="5">
        <v>450000</v>
      </c>
      <c r="F3834" s="5">
        <v>90</v>
      </c>
      <c r="G3834" t="s">
        <v>8220</v>
      </c>
      <c r="H3834" t="s">
        <v>8235</v>
      </c>
      <c r="I3834" t="s">
        <v>8255</v>
      </c>
      <c r="J3834">
        <v>1457996400</v>
      </c>
      <c r="K3834">
        <v>1452842511</v>
      </c>
      <c r="L3834" t="b">
        <v>0</v>
      </c>
      <c r="M3834">
        <v>1</v>
      </c>
      <c r="N3834" t="b">
        <v>0</v>
      </c>
      <c r="O3834" t="s">
        <v>8272</v>
      </c>
      <c r="P3834" s="9">
        <f>IFERROR(F3834/M3834,"NULL")</f>
        <v>90</v>
      </c>
      <c r="Q3834" t="str">
        <f>LEFT(O3834,SEARCH("/",O3834,1)-1)</f>
        <v>technology</v>
      </c>
      <c r="R3834" t="str">
        <f>RIGHT(O3834,LEN(O3834)-SEARCH("/",O3834,1))</f>
        <v>web</v>
      </c>
      <c r="S3834" s="17">
        <f>(((K3834/60)/60)/24)+DATE(1970,1,1)</f>
        <v>42384.306840277779</v>
      </c>
      <c r="T3834" s="15">
        <f>(((J3834/60)/60)/24)+DATE(1970,1,1)</f>
        <v>42443.958333333328</v>
      </c>
      <c r="U3834" t="b">
        <f>AND(L3834,N3834)</f>
        <v>0</v>
      </c>
    </row>
    <row r="3835" spans="1:21" ht="20" customHeight="1" x14ac:dyDescent="0.35">
      <c r="A3835" s="13">
        <f>F3835/E3835</f>
        <v>0</v>
      </c>
      <c r="B3835">
        <v>628</v>
      </c>
      <c r="C3835" s="3" t="s">
        <v>629</v>
      </c>
      <c r="D3835" s="3" t="s">
        <v>4738</v>
      </c>
      <c r="E3835" s="5">
        <v>5000</v>
      </c>
      <c r="F3835" s="5">
        <v>0</v>
      </c>
      <c r="G3835" t="s">
        <v>8220</v>
      </c>
      <c r="H3835" t="s">
        <v>8224</v>
      </c>
      <c r="I3835" t="s">
        <v>8246</v>
      </c>
      <c r="J3835">
        <v>1405269457</v>
      </c>
      <c r="K3835">
        <v>1402677457</v>
      </c>
      <c r="L3835" t="b">
        <v>0</v>
      </c>
      <c r="M3835">
        <v>0</v>
      </c>
      <c r="N3835" t="b">
        <v>0</v>
      </c>
      <c r="O3835" t="s">
        <v>8272</v>
      </c>
      <c r="P3835" s="9" t="str">
        <f>IFERROR(F3835/M3835,"NULL")</f>
        <v>NULL</v>
      </c>
      <c r="Q3835" t="str">
        <f>LEFT(O3835,SEARCH("/",O3835,1)-1)</f>
        <v>technology</v>
      </c>
      <c r="R3835" t="str">
        <f>RIGHT(O3835,LEN(O3835)-SEARCH("/",O3835,1))</f>
        <v>web</v>
      </c>
      <c r="S3835" s="17">
        <f>(((K3835/60)/60)/24)+DATE(1970,1,1)</f>
        <v>41803.692789351851</v>
      </c>
      <c r="T3835" s="15">
        <f>(((J3835/60)/60)/24)+DATE(1970,1,1)</f>
        <v>41833.692789351851</v>
      </c>
      <c r="U3835" t="b">
        <f>AND(L3835,N3835)</f>
        <v>0</v>
      </c>
    </row>
    <row r="3836" spans="1:21" ht="20" customHeight="1" x14ac:dyDescent="0.35">
      <c r="A3836" s="13">
        <f>F3836/E3836</f>
        <v>1.75E-3</v>
      </c>
      <c r="B3836">
        <v>629</v>
      </c>
      <c r="C3836" s="3" t="s">
        <v>630</v>
      </c>
      <c r="D3836" s="3" t="s">
        <v>4739</v>
      </c>
      <c r="E3836" s="5">
        <v>200000</v>
      </c>
      <c r="F3836" s="5">
        <v>350</v>
      </c>
      <c r="G3836" t="s">
        <v>8220</v>
      </c>
      <c r="H3836" t="s">
        <v>8226</v>
      </c>
      <c r="I3836" t="s">
        <v>8248</v>
      </c>
      <c r="J3836">
        <v>1463239108</v>
      </c>
      <c r="K3836">
        <v>1460647108</v>
      </c>
      <c r="L3836" t="b">
        <v>0</v>
      </c>
      <c r="M3836">
        <v>3</v>
      </c>
      <c r="N3836" t="b">
        <v>0</v>
      </c>
      <c r="O3836" t="s">
        <v>8272</v>
      </c>
      <c r="P3836" s="9">
        <f>IFERROR(F3836/M3836,"NULL")</f>
        <v>116.66666666666667</v>
      </c>
      <c r="Q3836" t="str">
        <f>LEFT(O3836,SEARCH("/",O3836,1)-1)</f>
        <v>technology</v>
      </c>
      <c r="R3836" t="str">
        <f>RIGHT(O3836,LEN(O3836)-SEARCH("/",O3836,1))</f>
        <v>web</v>
      </c>
      <c r="S3836" s="17">
        <f>(((K3836/60)/60)/24)+DATE(1970,1,1)</f>
        <v>42474.637824074074</v>
      </c>
      <c r="T3836" s="15">
        <f>(((J3836/60)/60)/24)+DATE(1970,1,1)</f>
        <v>42504.637824074074</v>
      </c>
      <c r="U3836" t="b">
        <f>AND(L3836,N3836)</f>
        <v>0</v>
      </c>
    </row>
    <row r="3837" spans="1:21" ht="20" customHeight="1" x14ac:dyDescent="0.35">
      <c r="A3837" s="13">
        <f>F3837/E3837</f>
        <v>8.3340278356529708E-4</v>
      </c>
      <c r="B3837">
        <v>630</v>
      </c>
      <c r="C3837" s="3" t="s">
        <v>631</v>
      </c>
      <c r="D3837" s="3" t="s">
        <v>4740</v>
      </c>
      <c r="E3837" s="5">
        <v>11999</v>
      </c>
      <c r="F3837" s="5">
        <v>10</v>
      </c>
      <c r="G3837" t="s">
        <v>8220</v>
      </c>
      <c r="H3837" t="s">
        <v>8224</v>
      </c>
      <c r="I3837" t="s">
        <v>8246</v>
      </c>
      <c r="J3837">
        <v>1441516200</v>
      </c>
      <c r="K3837">
        <v>1438959121</v>
      </c>
      <c r="L3837" t="b">
        <v>0</v>
      </c>
      <c r="M3837">
        <v>1</v>
      </c>
      <c r="N3837" t="b">
        <v>0</v>
      </c>
      <c r="O3837" t="s">
        <v>8272</v>
      </c>
      <c r="P3837" s="9">
        <f>IFERROR(F3837/M3837,"NULL")</f>
        <v>10</v>
      </c>
      <c r="Q3837" t="str">
        <f>LEFT(O3837,SEARCH("/",O3837,1)-1)</f>
        <v>technology</v>
      </c>
      <c r="R3837" t="str">
        <f>RIGHT(O3837,LEN(O3837)-SEARCH("/",O3837,1))</f>
        <v>web</v>
      </c>
      <c r="S3837" s="17">
        <f>(((K3837/60)/60)/24)+DATE(1970,1,1)</f>
        <v>42223.619456018518</v>
      </c>
      <c r="T3837" s="15">
        <f>(((J3837/60)/60)/24)+DATE(1970,1,1)</f>
        <v>42253.215277777781</v>
      </c>
      <c r="U3837" t="b">
        <f>AND(L3837,N3837)</f>
        <v>0</v>
      </c>
    </row>
    <row r="3838" spans="1:21" ht="20" customHeight="1" x14ac:dyDescent="0.35">
      <c r="A3838" s="13">
        <f>F3838/E3838</f>
        <v>1.38E-2</v>
      </c>
      <c r="B3838">
        <v>631</v>
      </c>
      <c r="C3838" s="3" t="s">
        <v>632</v>
      </c>
      <c r="D3838" s="3" t="s">
        <v>4741</v>
      </c>
      <c r="E3838" s="5">
        <v>50000</v>
      </c>
      <c r="F3838" s="5">
        <v>690</v>
      </c>
      <c r="G3838" t="s">
        <v>8220</v>
      </c>
      <c r="H3838" t="s">
        <v>8229</v>
      </c>
      <c r="I3838" t="s">
        <v>8251</v>
      </c>
      <c r="J3838">
        <v>1464460329</v>
      </c>
      <c r="K3838">
        <v>1461954729</v>
      </c>
      <c r="L3838" t="b">
        <v>0</v>
      </c>
      <c r="M3838">
        <v>9</v>
      </c>
      <c r="N3838" t="b">
        <v>0</v>
      </c>
      <c r="O3838" t="s">
        <v>8272</v>
      </c>
      <c r="P3838" s="9">
        <f>IFERROR(F3838/M3838,"NULL")</f>
        <v>76.666666666666671</v>
      </c>
      <c r="Q3838" t="str">
        <f>LEFT(O3838,SEARCH("/",O3838,1)-1)</f>
        <v>technology</v>
      </c>
      <c r="R3838" t="str">
        <f>RIGHT(O3838,LEN(O3838)-SEARCH("/",O3838,1))</f>
        <v>web</v>
      </c>
      <c r="S3838" s="17">
        <f>(((K3838/60)/60)/24)+DATE(1970,1,1)</f>
        <v>42489.772326388891</v>
      </c>
      <c r="T3838" s="15">
        <f>(((J3838/60)/60)/24)+DATE(1970,1,1)</f>
        <v>42518.772326388891</v>
      </c>
      <c r="U3838" t="b">
        <f>AND(L3838,N3838)</f>
        <v>0</v>
      </c>
    </row>
    <row r="3839" spans="1:21" ht="20" customHeight="1" x14ac:dyDescent="0.35">
      <c r="A3839" s="13">
        <f>F3839/E3839</f>
        <v>0</v>
      </c>
      <c r="B3839">
        <v>632</v>
      </c>
      <c r="C3839" s="3" t="s">
        <v>633</v>
      </c>
      <c r="D3839" s="3" t="s">
        <v>4742</v>
      </c>
      <c r="E3839" s="5">
        <v>20000</v>
      </c>
      <c r="F3839" s="5">
        <v>0</v>
      </c>
      <c r="G3839" t="s">
        <v>8220</v>
      </c>
      <c r="H3839" t="s">
        <v>8233</v>
      </c>
      <c r="I3839" t="s">
        <v>8249</v>
      </c>
      <c r="J3839">
        <v>1448470165</v>
      </c>
      <c r="K3839">
        <v>1445874565</v>
      </c>
      <c r="L3839" t="b">
        <v>0</v>
      </c>
      <c r="M3839">
        <v>0</v>
      </c>
      <c r="N3839" t="b">
        <v>0</v>
      </c>
      <c r="O3839" t="s">
        <v>8272</v>
      </c>
      <c r="P3839" s="9" t="str">
        <f>IFERROR(F3839/M3839,"NULL")</f>
        <v>NULL</v>
      </c>
      <c r="Q3839" t="str">
        <f>LEFT(O3839,SEARCH("/",O3839,1)-1)</f>
        <v>technology</v>
      </c>
      <c r="R3839" t="str">
        <f>RIGHT(O3839,LEN(O3839)-SEARCH("/",O3839,1))</f>
        <v>web</v>
      </c>
      <c r="S3839" s="17">
        <f>(((K3839/60)/60)/24)+DATE(1970,1,1)</f>
        <v>42303.659317129626</v>
      </c>
      <c r="T3839" s="15">
        <f>(((J3839/60)/60)/24)+DATE(1970,1,1)</f>
        <v>42333.700983796298</v>
      </c>
      <c r="U3839" t="b">
        <f>AND(L3839,N3839)</f>
        <v>0</v>
      </c>
    </row>
    <row r="3840" spans="1:21" ht="20" customHeight="1" x14ac:dyDescent="0.35">
      <c r="A3840" s="13">
        <f>F3840/E3840</f>
        <v>0.1245</v>
      </c>
      <c r="B3840">
        <v>633</v>
      </c>
      <c r="C3840" s="3" t="s">
        <v>634</v>
      </c>
      <c r="D3840" s="3" t="s">
        <v>4743</v>
      </c>
      <c r="E3840" s="5">
        <v>10000</v>
      </c>
      <c r="F3840" s="5">
        <v>1245</v>
      </c>
      <c r="G3840" t="s">
        <v>8220</v>
      </c>
      <c r="H3840" t="s">
        <v>8224</v>
      </c>
      <c r="I3840" t="s">
        <v>8246</v>
      </c>
      <c r="J3840">
        <v>1466204400</v>
      </c>
      <c r="K3840">
        <v>1463469062</v>
      </c>
      <c r="L3840" t="b">
        <v>0</v>
      </c>
      <c r="M3840">
        <v>25</v>
      </c>
      <c r="N3840" t="b">
        <v>0</v>
      </c>
      <c r="O3840" t="s">
        <v>8272</v>
      </c>
      <c r="P3840" s="9">
        <f>IFERROR(F3840/M3840,"NULL")</f>
        <v>49.8</v>
      </c>
      <c r="Q3840" t="str">
        <f>LEFT(O3840,SEARCH("/",O3840,1)-1)</f>
        <v>technology</v>
      </c>
      <c r="R3840" t="str">
        <f>RIGHT(O3840,LEN(O3840)-SEARCH("/",O3840,1))</f>
        <v>web</v>
      </c>
      <c r="S3840" s="17">
        <f>(((K3840/60)/60)/24)+DATE(1970,1,1)</f>
        <v>42507.29932870371</v>
      </c>
      <c r="T3840" s="15">
        <f>(((J3840/60)/60)/24)+DATE(1970,1,1)</f>
        <v>42538.958333333328</v>
      </c>
      <c r="U3840" t="b">
        <f>AND(L3840,N3840)</f>
        <v>0</v>
      </c>
    </row>
    <row r="3841" spans="1:21" ht="20" customHeight="1" x14ac:dyDescent="0.35">
      <c r="A3841" s="13">
        <f>F3841/E3841</f>
        <v>2.0000000000000001E-4</v>
      </c>
      <c r="B3841">
        <v>634</v>
      </c>
      <c r="C3841" s="3" t="s">
        <v>635</v>
      </c>
      <c r="D3841" s="3" t="s">
        <v>4744</v>
      </c>
      <c r="E3841" s="5">
        <v>5000</v>
      </c>
      <c r="F3841" s="5">
        <v>1</v>
      </c>
      <c r="G3841" t="s">
        <v>8220</v>
      </c>
      <c r="H3841" t="s">
        <v>8224</v>
      </c>
      <c r="I3841" t="s">
        <v>8246</v>
      </c>
      <c r="J3841">
        <v>1424989029</v>
      </c>
      <c r="K3841">
        <v>1422397029</v>
      </c>
      <c r="L3841" t="b">
        <v>0</v>
      </c>
      <c r="M3841">
        <v>1</v>
      </c>
      <c r="N3841" t="b">
        <v>0</v>
      </c>
      <c r="O3841" t="s">
        <v>8272</v>
      </c>
      <c r="P3841" s="9">
        <f>IFERROR(F3841/M3841,"NULL")</f>
        <v>1</v>
      </c>
      <c r="Q3841" t="str">
        <f>LEFT(O3841,SEARCH("/",O3841,1)-1)</f>
        <v>technology</v>
      </c>
      <c r="R3841" t="str">
        <f>RIGHT(O3841,LEN(O3841)-SEARCH("/",O3841,1))</f>
        <v>web</v>
      </c>
      <c r="S3841" s="17">
        <f>(((K3841/60)/60)/24)+DATE(1970,1,1)</f>
        <v>42031.928576388891</v>
      </c>
      <c r="T3841" s="15">
        <f>(((J3841/60)/60)/24)+DATE(1970,1,1)</f>
        <v>42061.928576388891</v>
      </c>
      <c r="U3841" t="b">
        <f>AND(L3841,N3841)</f>
        <v>0</v>
      </c>
    </row>
    <row r="3842" spans="1:21" ht="20" customHeight="1" x14ac:dyDescent="0.35">
      <c r="A3842" s="13">
        <f>F3842/E3842</f>
        <v>8.0000000000000007E-5</v>
      </c>
      <c r="B3842">
        <v>635</v>
      </c>
      <c r="C3842" s="3" t="s">
        <v>636</v>
      </c>
      <c r="D3842" s="3" t="s">
        <v>4745</v>
      </c>
      <c r="E3842" s="5">
        <v>25000</v>
      </c>
      <c r="F3842" s="5">
        <v>2</v>
      </c>
      <c r="G3842" t="s">
        <v>8220</v>
      </c>
      <c r="H3842" t="s">
        <v>8224</v>
      </c>
      <c r="I3842" t="s">
        <v>8246</v>
      </c>
      <c r="J3842">
        <v>1428804762</v>
      </c>
      <c r="K3842">
        <v>1426212762</v>
      </c>
      <c r="L3842" t="b">
        <v>0</v>
      </c>
      <c r="M3842">
        <v>1</v>
      </c>
      <c r="N3842" t="b">
        <v>0</v>
      </c>
      <c r="O3842" t="s">
        <v>8272</v>
      </c>
      <c r="P3842" s="9">
        <f>IFERROR(F3842/M3842,"NULL")</f>
        <v>2</v>
      </c>
      <c r="Q3842" t="str">
        <f>LEFT(O3842,SEARCH("/",O3842,1)-1)</f>
        <v>technology</v>
      </c>
      <c r="R3842" t="str">
        <f>RIGHT(O3842,LEN(O3842)-SEARCH("/",O3842,1))</f>
        <v>web</v>
      </c>
      <c r="S3842" s="17">
        <f>(((K3842/60)/60)/24)+DATE(1970,1,1)</f>
        <v>42076.092152777783</v>
      </c>
      <c r="T3842" s="15">
        <f>(((J3842/60)/60)/24)+DATE(1970,1,1)</f>
        <v>42106.092152777783</v>
      </c>
      <c r="U3842" t="b">
        <f>AND(L3842,N3842)</f>
        <v>0</v>
      </c>
    </row>
    <row r="3843" spans="1:21" ht="20" customHeight="1" x14ac:dyDescent="0.35">
      <c r="A3843" s="13">
        <f>F3843/E3843</f>
        <v>2E-3</v>
      </c>
      <c r="B3843">
        <v>636</v>
      </c>
      <c r="C3843" s="3" t="s">
        <v>637</v>
      </c>
      <c r="D3843" s="3" t="s">
        <v>4746</v>
      </c>
      <c r="E3843" s="5">
        <v>2000</v>
      </c>
      <c r="F3843" s="5">
        <v>4</v>
      </c>
      <c r="G3843" t="s">
        <v>8220</v>
      </c>
      <c r="H3843" t="s">
        <v>8225</v>
      </c>
      <c r="I3843" t="s">
        <v>8247</v>
      </c>
      <c r="J3843">
        <v>1433587620</v>
      </c>
      <c r="K3843">
        <v>1430996150</v>
      </c>
      <c r="L3843" t="b">
        <v>0</v>
      </c>
      <c r="M3843">
        <v>1</v>
      </c>
      <c r="N3843" t="b">
        <v>0</v>
      </c>
      <c r="O3843" t="s">
        <v>8272</v>
      </c>
      <c r="P3843" s="9">
        <f>IFERROR(F3843/M3843,"NULL")</f>
        <v>4</v>
      </c>
      <c r="Q3843" t="str">
        <f>LEFT(O3843,SEARCH("/",O3843,1)-1)</f>
        <v>technology</v>
      </c>
      <c r="R3843" t="str">
        <f>RIGHT(O3843,LEN(O3843)-SEARCH("/",O3843,1))</f>
        <v>web</v>
      </c>
      <c r="S3843" s="17">
        <f>(((K3843/60)/60)/24)+DATE(1970,1,1)</f>
        <v>42131.455439814818</v>
      </c>
      <c r="T3843" s="15">
        <f>(((J3843/60)/60)/24)+DATE(1970,1,1)</f>
        <v>42161.44930555555</v>
      </c>
      <c r="U3843" t="b">
        <f>AND(L3843,N3843)</f>
        <v>0</v>
      </c>
    </row>
    <row r="3844" spans="1:21" ht="20" customHeight="1" x14ac:dyDescent="0.35">
      <c r="A3844" s="13">
        <f>F3844/E3844</f>
        <v>0</v>
      </c>
      <c r="B3844">
        <v>637</v>
      </c>
      <c r="C3844" s="3" t="s">
        <v>638</v>
      </c>
      <c r="D3844" s="3" t="s">
        <v>4747</v>
      </c>
      <c r="E3844" s="5">
        <v>100000</v>
      </c>
      <c r="F3844" s="5">
        <v>0</v>
      </c>
      <c r="G3844" t="s">
        <v>8220</v>
      </c>
      <c r="H3844" t="s">
        <v>8225</v>
      </c>
      <c r="I3844" t="s">
        <v>8247</v>
      </c>
      <c r="J3844">
        <v>1488063840</v>
      </c>
      <c r="K3844">
        <v>1485558318</v>
      </c>
      <c r="L3844" t="b">
        <v>0</v>
      </c>
      <c r="M3844">
        <v>0</v>
      </c>
      <c r="N3844" t="b">
        <v>0</v>
      </c>
      <c r="O3844" t="s">
        <v>8272</v>
      </c>
      <c r="P3844" s="9" t="str">
        <f>IFERROR(F3844/M3844,"NULL")</f>
        <v>NULL</v>
      </c>
      <c r="Q3844" t="str">
        <f>LEFT(O3844,SEARCH("/",O3844,1)-1)</f>
        <v>technology</v>
      </c>
      <c r="R3844" t="str">
        <f>RIGHT(O3844,LEN(O3844)-SEARCH("/",O3844,1))</f>
        <v>web</v>
      </c>
      <c r="S3844" s="17">
        <f>(((K3844/60)/60)/24)+DATE(1970,1,1)</f>
        <v>42762.962013888886</v>
      </c>
      <c r="T3844" s="15">
        <f>(((J3844/60)/60)/24)+DATE(1970,1,1)</f>
        <v>42791.961111111115</v>
      </c>
      <c r="U3844" t="b">
        <f>AND(L3844,N3844)</f>
        <v>0</v>
      </c>
    </row>
    <row r="3845" spans="1:21" ht="20" customHeight="1" x14ac:dyDescent="0.35">
      <c r="A3845" s="13">
        <f>F3845/E3845</f>
        <v>9.0000000000000006E-5</v>
      </c>
      <c r="B3845">
        <v>638</v>
      </c>
      <c r="C3845" s="3" t="s">
        <v>639</v>
      </c>
      <c r="D3845" s="3" t="s">
        <v>4748</v>
      </c>
      <c r="E3845" s="5">
        <v>200000</v>
      </c>
      <c r="F3845" s="5">
        <v>18</v>
      </c>
      <c r="G3845" t="s">
        <v>8220</v>
      </c>
      <c r="H3845" t="s">
        <v>8236</v>
      </c>
      <c r="I3845" t="s">
        <v>8249</v>
      </c>
      <c r="J3845">
        <v>1490447662</v>
      </c>
      <c r="K3845">
        <v>1485267262</v>
      </c>
      <c r="L3845" t="b">
        <v>0</v>
      </c>
      <c r="M3845">
        <v>6</v>
      </c>
      <c r="N3845" t="b">
        <v>0</v>
      </c>
      <c r="O3845" t="s">
        <v>8272</v>
      </c>
      <c r="P3845" s="9">
        <f>IFERROR(F3845/M3845,"NULL")</f>
        <v>3</v>
      </c>
      <c r="Q3845" t="str">
        <f>LEFT(O3845,SEARCH("/",O3845,1)-1)</f>
        <v>technology</v>
      </c>
      <c r="R3845" t="str">
        <f>RIGHT(O3845,LEN(O3845)-SEARCH("/",O3845,1))</f>
        <v>web</v>
      </c>
      <c r="S3845" s="17">
        <f>(((K3845/60)/60)/24)+DATE(1970,1,1)</f>
        <v>42759.593310185184</v>
      </c>
      <c r="T3845" s="15">
        <f>(((J3845/60)/60)/24)+DATE(1970,1,1)</f>
        <v>42819.55164351852</v>
      </c>
      <c r="U3845" t="b">
        <f>AND(L3845,N3845)</f>
        <v>0</v>
      </c>
    </row>
    <row r="3846" spans="1:21" ht="20" customHeight="1" x14ac:dyDescent="0.35">
      <c r="A3846" s="13">
        <f>F3846/E3846</f>
        <v>9.9999999999999995E-7</v>
      </c>
      <c r="B3846">
        <v>639</v>
      </c>
      <c r="C3846" s="3" t="s">
        <v>640</v>
      </c>
      <c r="D3846" s="3" t="s">
        <v>4749</v>
      </c>
      <c r="E3846" s="5">
        <v>1000000</v>
      </c>
      <c r="F3846" s="5">
        <v>1</v>
      </c>
      <c r="G3846" t="s">
        <v>8220</v>
      </c>
      <c r="H3846" t="s">
        <v>8224</v>
      </c>
      <c r="I3846" t="s">
        <v>8246</v>
      </c>
      <c r="J3846">
        <v>1413208795</v>
      </c>
      <c r="K3846">
        <v>1408024795</v>
      </c>
      <c r="L3846" t="b">
        <v>0</v>
      </c>
      <c r="M3846">
        <v>1</v>
      </c>
      <c r="N3846" t="b">
        <v>0</v>
      </c>
      <c r="O3846" t="s">
        <v>8272</v>
      </c>
      <c r="P3846" s="9">
        <f>IFERROR(F3846/M3846,"NULL")</f>
        <v>1</v>
      </c>
      <c r="Q3846" t="str">
        <f>LEFT(O3846,SEARCH("/",O3846,1)-1)</f>
        <v>technology</v>
      </c>
      <c r="R3846" t="str">
        <f>RIGHT(O3846,LEN(O3846)-SEARCH("/",O3846,1))</f>
        <v>web</v>
      </c>
      <c r="S3846" s="17">
        <f>(((K3846/60)/60)/24)+DATE(1970,1,1)</f>
        <v>41865.583275462966</v>
      </c>
      <c r="T3846" s="15">
        <f>(((J3846/60)/60)/24)+DATE(1970,1,1)</f>
        <v>41925.583275462966</v>
      </c>
      <c r="U3846" t="b">
        <f>AND(L3846,N3846)</f>
        <v>0</v>
      </c>
    </row>
    <row r="3847" spans="1:21" ht="20" customHeight="1" x14ac:dyDescent="0.35">
      <c r="A3847" s="13">
        <f>F3847/E3847</f>
        <v>2.2157147647256063E-2</v>
      </c>
      <c r="B3847">
        <v>1000</v>
      </c>
      <c r="C3847" s="3" t="s">
        <v>1001</v>
      </c>
      <c r="D3847" s="3" t="s">
        <v>5110</v>
      </c>
      <c r="E3847" s="5">
        <v>894700</v>
      </c>
      <c r="F3847" s="5">
        <v>19824</v>
      </c>
      <c r="G3847" t="s">
        <v>8220</v>
      </c>
      <c r="H3847" t="s">
        <v>8224</v>
      </c>
      <c r="I3847" t="s">
        <v>8246</v>
      </c>
      <c r="J3847">
        <v>1489537560</v>
      </c>
      <c r="K3847">
        <v>1484357160</v>
      </c>
      <c r="L3847" t="b">
        <v>0</v>
      </c>
      <c r="M3847">
        <v>6</v>
      </c>
      <c r="N3847" t="b">
        <v>0</v>
      </c>
      <c r="O3847" t="s">
        <v>8273</v>
      </c>
      <c r="P3847" s="9">
        <f>IFERROR(F3847/M3847,"NULL")</f>
        <v>3304</v>
      </c>
      <c r="Q3847" t="str">
        <f>LEFT(O3847,SEARCH("/",O3847,1)-1)</f>
        <v>technology</v>
      </c>
      <c r="R3847" t="str">
        <f>RIGHT(O3847,LEN(O3847)-SEARCH("/",O3847,1))</f>
        <v>wearables</v>
      </c>
      <c r="S3847" s="17">
        <f>(((K3847/60)/60)/24)+DATE(1970,1,1)</f>
        <v>42749.059722222228</v>
      </c>
      <c r="T3847" s="15">
        <f>(((J3847/60)/60)/24)+DATE(1970,1,1)</f>
        <v>42809.018055555556</v>
      </c>
      <c r="U3847" t="b">
        <f>AND(L3847,N3847)</f>
        <v>0</v>
      </c>
    </row>
    <row r="3848" spans="1:21" ht="20" customHeight="1" x14ac:dyDescent="0.35">
      <c r="A3848" s="13">
        <f>F3848/E3848</f>
        <v>1.04</v>
      </c>
      <c r="B3848">
        <v>1001</v>
      </c>
      <c r="C3848" s="3" t="s">
        <v>1002</v>
      </c>
      <c r="D3848" s="3" t="s">
        <v>5111</v>
      </c>
      <c r="E3848" s="5">
        <v>5000</v>
      </c>
      <c r="F3848" s="5">
        <v>5200</v>
      </c>
      <c r="G3848" t="s">
        <v>8220</v>
      </c>
      <c r="H3848" t="s">
        <v>8225</v>
      </c>
      <c r="I3848" t="s">
        <v>8247</v>
      </c>
      <c r="J3848">
        <v>1485796613</v>
      </c>
      <c r="K3848">
        <v>1481908613</v>
      </c>
      <c r="L3848" t="b">
        <v>0</v>
      </c>
      <c r="M3848">
        <v>4</v>
      </c>
      <c r="N3848" t="b">
        <v>0</v>
      </c>
      <c r="O3848" t="s">
        <v>8273</v>
      </c>
      <c r="P3848" s="9">
        <f>IFERROR(F3848/M3848,"NULL")</f>
        <v>1300</v>
      </c>
      <c r="Q3848" t="str">
        <f>LEFT(O3848,SEARCH("/",O3848,1)-1)</f>
        <v>technology</v>
      </c>
      <c r="R3848" t="str">
        <f>RIGHT(O3848,LEN(O3848)-SEARCH("/",O3848,1))</f>
        <v>wearables</v>
      </c>
      <c r="S3848" s="17">
        <f>(((K3848/60)/60)/24)+DATE(1970,1,1)</f>
        <v>42720.720057870371</v>
      </c>
      <c r="T3848" s="15">
        <f>(((J3848/60)/60)/24)+DATE(1970,1,1)</f>
        <v>42765.720057870371</v>
      </c>
      <c r="U3848" t="b">
        <f>AND(L3848,N3848)</f>
        <v>0</v>
      </c>
    </row>
    <row r="3849" spans="1:21" ht="20" customHeight="1" x14ac:dyDescent="0.35">
      <c r="A3849" s="13">
        <f>F3849/E3849</f>
        <v>0.29602960296029601</v>
      </c>
      <c r="B3849">
        <v>1002</v>
      </c>
      <c r="C3849" s="3" t="s">
        <v>1003</v>
      </c>
      <c r="D3849" s="3" t="s">
        <v>5112</v>
      </c>
      <c r="E3849" s="5">
        <v>9999</v>
      </c>
      <c r="F3849" s="5">
        <v>2960</v>
      </c>
      <c r="G3849" t="s">
        <v>8220</v>
      </c>
      <c r="H3849" t="s">
        <v>8224</v>
      </c>
      <c r="I3849" t="s">
        <v>8246</v>
      </c>
      <c r="J3849">
        <v>1450331940</v>
      </c>
      <c r="K3849">
        <v>1447777514</v>
      </c>
      <c r="L3849" t="b">
        <v>0</v>
      </c>
      <c r="M3849">
        <v>22</v>
      </c>
      <c r="N3849" t="b">
        <v>0</v>
      </c>
      <c r="O3849" t="s">
        <v>8273</v>
      </c>
      <c r="P3849" s="9">
        <f>IFERROR(F3849/M3849,"NULL")</f>
        <v>134.54545454545453</v>
      </c>
      <c r="Q3849" t="str">
        <f>LEFT(O3849,SEARCH("/",O3849,1)-1)</f>
        <v>technology</v>
      </c>
      <c r="R3849" t="str">
        <f>RIGHT(O3849,LEN(O3849)-SEARCH("/",O3849,1))</f>
        <v>wearables</v>
      </c>
      <c r="S3849" s="17">
        <f>(((K3849/60)/60)/24)+DATE(1970,1,1)</f>
        <v>42325.684189814812</v>
      </c>
      <c r="T3849" s="15">
        <f>(((J3849/60)/60)/24)+DATE(1970,1,1)</f>
        <v>42355.249305555553</v>
      </c>
      <c r="U3849" t="b">
        <f>AND(L3849,N3849)</f>
        <v>0</v>
      </c>
    </row>
    <row r="3850" spans="1:21" ht="20" customHeight="1" x14ac:dyDescent="0.35">
      <c r="A3850" s="13">
        <f>F3850/E3850</f>
        <v>0.16055</v>
      </c>
      <c r="B3850">
        <v>1003</v>
      </c>
      <c r="C3850" s="3" t="s">
        <v>1004</v>
      </c>
      <c r="D3850" s="3" t="s">
        <v>5113</v>
      </c>
      <c r="E3850" s="5">
        <v>20000</v>
      </c>
      <c r="F3850" s="5">
        <v>3211</v>
      </c>
      <c r="G3850" t="s">
        <v>8220</v>
      </c>
      <c r="H3850" t="s">
        <v>8230</v>
      </c>
      <c r="I3850" t="s">
        <v>8249</v>
      </c>
      <c r="J3850">
        <v>1489680061</v>
      </c>
      <c r="K3850">
        <v>1487091661</v>
      </c>
      <c r="L3850" t="b">
        <v>0</v>
      </c>
      <c r="M3850">
        <v>15</v>
      </c>
      <c r="N3850" t="b">
        <v>0</v>
      </c>
      <c r="O3850" t="s">
        <v>8273</v>
      </c>
      <c r="P3850" s="9">
        <f>IFERROR(F3850/M3850,"NULL")</f>
        <v>214.06666666666666</v>
      </c>
      <c r="Q3850" t="str">
        <f>LEFT(O3850,SEARCH("/",O3850,1)-1)</f>
        <v>technology</v>
      </c>
      <c r="R3850" t="str">
        <f>RIGHT(O3850,LEN(O3850)-SEARCH("/",O3850,1))</f>
        <v>wearables</v>
      </c>
      <c r="S3850" s="17">
        <f>(((K3850/60)/60)/24)+DATE(1970,1,1)</f>
        <v>42780.709039351852</v>
      </c>
      <c r="T3850" s="15">
        <f>(((J3850/60)/60)/24)+DATE(1970,1,1)</f>
        <v>42810.667372685188</v>
      </c>
      <c r="U3850" t="b">
        <f>AND(L3850,N3850)</f>
        <v>0</v>
      </c>
    </row>
    <row r="3851" spans="1:21" ht="20" customHeight="1" x14ac:dyDescent="0.35">
      <c r="A3851" s="13">
        <f>F3851/E3851</f>
        <v>0.82208000000000003</v>
      </c>
      <c r="B3851">
        <v>1004</v>
      </c>
      <c r="C3851" s="3" t="s">
        <v>1005</v>
      </c>
      <c r="D3851" s="3" t="s">
        <v>5114</v>
      </c>
      <c r="E3851" s="5">
        <v>25000</v>
      </c>
      <c r="F3851" s="5">
        <v>20552</v>
      </c>
      <c r="G3851" t="s">
        <v>8220</v>
      </c>
      <c r="H3851" t="s">
        <v>8224</v>
      </c>
      <c r="I3851" t="s">
        <v>8246</v>
      </c>
      <c r="J3851">
        <v>1455814827</v>
      </c>
      <c r="K3851">
        <v>1453222827</v>
      </c>
      <c r="L3851" t="b">
        <v>0</v>
      </c>
      <c r="M3851">
        <v>95</v>
      </c>
      <c r="N3851" t="b">
        <v>0</v>
      </c>
      <c r="O3851" t="s">
        <v>8273</v>
      </c>
      <c r="P3851" s="9">
        <f>IFERROR(F3851/M3851,"NULL")</f>
        <v>216.33684210526314</v>
      </c>
      <c r="Q3851" t="str">
        <f>LEFT(O3851,SEARCH("/",O3851,1)-1)</f>
        <v>technology</v>
      </c>
      <c r="R3851" t="str">
        <f>RIGHT(O3851,LEN(O3851)-SEARCH("/",O3851,1))</f>
        <v>wearables</v>
      </c>
      <c r="S3851" s="17">
        <f>(((K3851/60)/60)/24)+DATE(1970,1,1)</f>
        <v>42388.708645833336</v>
      </c>
      <c r="T3851" s="15">
        <f>(((J3851/60)/60)/24)+DATE(1970,1,1)</f>
        <v>42418.708645833336</v>
      </c>
      <c r="U3851" t="b">
        <f>AND(L3851,N3851)</f>
        <v>0</v>
      </c>
    </row>
    <row r="3852" spans="1:21" ht="20" customHeight="1" x14ac:dyDescent="0.35">
      <c r="A3852" s="13">
        <f>F3852/E3852</f>
        <v>0.75051000000000001</v>
      </c>
      <c r="B3852">
        <v>1005</v>
      </c>
      <c r="C3852" s="3" t="s">
        <v>1006</v>
      </c>
      <c r="D3852" s="3" t="s">
        <v>5115</v>
      </c>
      <c r="E3852" s="5">
        <v>200000</v>
      </c>
      <c r="F3852" s="5">
        <v>150102</v>
      </c>
      <c r="G3852" t="s">
        <v>8220</v>
      </c>
      <c r="H3852" t="s">
        <v>8224</v>
      </c>
      <c r="I3852" t="s">
        <v>8246</v>
      </c>
      <c r="J3852">
        <v>1446217183</v>
      </c>
      <c r="K3852">
        <v>1443538783</v>
      </c>
      <c r="L3852" t="b">
        <v>0</v>
      </c>
      <c r="M3852">
        <v>161</v>
      </c>
      <c r="N3852" t="b">
        <v>0</v>
      </c>
      <c r="O3852" t="s">
        <v>8273</v>
      </c>
      <c r="P3852" s="9">
        <f>IFERROR(F3852/M3852,"NULL")</f>
        <v>932.31055900621118</v>
      </c>
      <c r="Q3852" t="str">
        <f>LEFT(O3852,SEARCH("/",O3852,1)-1)</f>
        <v>technology</v>
      </c>
      <c r="R3852" t="str">
        <f>RIGHT(O3852,LEN(O3852)-SEARCH("/",O3852,1))</f>
        <v>wearables</v>
      </c>
      <c r="S3852" s="17">
        <f>(((K3852/60)/60)/24)+DATE(1970,1,1)</f>
        <v>42276.624803240738</v>
      </c>
      <c r="T3852" s="15">
        <f>(((J3852/60)/60)/24)+DATE(1970,1,1)</f>
        <v>42307.624803240738</v>
      </c>
      <c r="U3852" t="b">
        <f>AND(L3852,N3852)</f>
        <v>0</v>
      </c>
    </row>
    <row r="3853" spans="1:21" ht="20" customHeight="1" x14ac:dyDescent="0.35">
      <c r="A3853" s="13">
        <f>F3853/E3853</f>
        <v>5.8500000000000003E-2</v>
      </c>
      <c r="B3853">
        <v>1006</v>
      </c>
      <c r="C3853" s="3" t="s">
        <v>1007</v>
      </c>
      <c r="D3853" s="3" t="s">
        <v>5116</v>
      </c>
      <c r="E3853" s="5">
        <v>4000</v>
      </c>
      <c r="F3853" s="5">
        <v>234</v>
      </c>
      <c r="G3853" t="s">
        <v>8220</v>
      </c>
      <c r="H3853" t="s">
        <v>8224</v>
      </c>
      <c r="I3853" t="s">
        <v>8246</v>
      </c>
      <c r="J3853">
        <v>1418368260</v>
      </c>
      <c r="K3853">
        <v>1417654672</v>
      </c>
      <c r="L3853" t="b">
        <v>0</v>
      </c>
      <c r="M3853">
        <v>8</v>
      </c>
      <c r="N3853" t="b">
        <v>0</v>
      </c>
      <c r="O3853" t="s">
        <v>8273</v>
      </c>
      <c r="P3853" s="9">
        <f>IFERROR(F3853/M3853,"NULL")</f>
        <v>29.25</v>
      </c>
      <c r="Q3853" t="str">
        <f>LEFT(O3853,SEARCH("/",O3853,1)-1)</f>
        <v>technology</v>
      </c>
      <c r="R3853" t="str">
        <f>RIGHT(O3853,LEN(O3853)-SEARCH("/",O3853,1))</f>
        <v>wearables</v>
      </c>
      <c r="S3853" s="17">
        <f>(((K3853/60)/60)/24)+DATE(1970,1,1)</f>
        <v>41977.040185185186</v>
      </c>
      <c r="T3853" s="15">
        <f>(((J3853/60)/60)/24)+DATE(1970,1,1)</f>
        <v>41985.299305555556</v>
      </c>
      <c r="U3853" t="b">
        <f>AND(L3853,N3853)</f>
        <v>0</v>
      </c>
    </row>
    <row r="3854" spans="1:21" ht="20" customHeight="1" x14ac:dyDescent="0.35">
      <c r="A3854" s="13">
        <f>F3854/E3854</f>
        <v>0.44319999999999998</v>
      </c>
      <c r="B3854">
        <v>1007</v>
      </c>
      <c r="C3854" s="3" t="s">
        <v>1008</v>
      </c>
      <c r="D3854" s="3" t="s">
        <v>5117</v>
      </c>
      <c r="E3854" s="5">
        <v>30000</v>
      </c>
      <c r="F3854" s="5">
        <v>13296</v>
      </c>
      <c r="G3854" t="s">
        <v>8220</v>
      </c>
      <c r="H3854" t="s">
        <v>8224</v>
      </c>
      <c r="I3854" t="s">
        <v>8246</v>
      </c>
      <c r="J3854">
        <v>1481727623</v>
      </c>
      <c r="K3854">
        <v>1478095223</v>
      </c>
      <c r="L3854" t="b">
        <v>0</v>
      </c>
      <c r="M3854">
        <v>76</v>
      </c>
      <c r="N3854" t="b">
        <v>0</v>
      </c>
      <c r="O3854" t="s">
        <v>8273</v>
      </c>
      <c r="P3854" s="9">
        <f>IFERROR(F3854/M3854,"NULL")</f>
        <v>174.94736842105263</v>
      </c>
      <c r="Q3854" t="str">
        <f>LEFT(O3854,SEARCH("/",O3854,1)-1)</f>
        <v>technology</v>
      </c>
      <c r="R3854" t="str">
        <f>RIGHT(O3854,LEN(O3854)-SEARCH("/",O3854,1))</f>
        <v>wearables</v>
      </c>
      <c r="S3854" s="17">
        <f>(((K3854/60)/60)/24)+DATE(1970,1,1)</f>
        <v>42676.583599537036</v>
      </c>
      <c r="T3854" s="15">
        <f>(((J3854/60)/60)/24)+DATE(1970,1,1)</f>
        <v>42718.6252662037</v>
      </c>
      <c r="U3854" t="b">
        <f>AND(L3854,N3854)</f>
        <v>0</v>
      </c>
    </row>
    <row r="3855" spans="1:21" ht="20" customHeight="1" x14ac:dyDescent="0.35">
      <c r="A3855" s="13">
        <f>F3855/E3855</f>
        <v>2.6737967914438501E-3</v>
      </c>
      <c r="B3855">
        <v>1008</v>
      </c>
      <c r="C3855" s="3" t="s">
        <v>1009</v>
      </c>
      <c r="D3855" s="3" t="s">
        <v>5118</v>
      </c>
      <c r="E3855" s="5">
        <v>93500</v>
      </c>
      <c r="F3855" s="5">
        <v>250</v>
      </c>
      <c r="G3855" t="s">
        <v>8220</v>
      </c>
      <c r="H3855" t="s">
        <v>8238</v>
      </c>
      <c r="I3855" t="s">
        <v>8256</v>
      </c>
      <c r="J3855">
        <v>1482953115</v>
      </c>
      <c r="K3855">
        <v>1480361115</v>
      </c>
      <c r="L3855" t="b">
        <v>0</v>
      </c>
      <c r="M3855">
        <v>1</v>
      </c>
      <c r="N3855" t="b">
        <v>0</v>
      </c>
      <c r="O3855" t="s">
        <v>8273</v>
      </c>
      <c r="P3855" s="9">
        <f>IFERROR(F3855/M3855,"NULL")</f>
        <v>250</v>
      </c>
      <c r="Q3855" t="str">
        <f>LEFT(O3855,SEARCH("/",O3855,1)-1)</f>
        <v>technology</v>
      </c>
      <c r="R3855" t="str">
        <f>RIGHT(O3855,LEN(O3855)-SEARCH("/",O3855,1))</f>
        <v>wearables</v>
      </c>
      <c r="S3855" s="17">
        <f>(((K3855/60)/60)/24)+DATE(1970,1,1)</f>
        <v>42702.809201388889</v>
      </c>
      <c r="T3855" s="15">
        <f>(((J3855/60)/60)/24)+DATE(1970,1,1)</f>
        <v>42732.809201388889</v>
      </c>
      <c r="U3855" t="b">
        <f>AND(L3855,N3855)</f>
        <v>0</v>
      </c>
    </row>
    <row r="3856" spans="1:21" ht="20" customHeight="1" x14ac:dyDescent="0.35">
      <c r="A3856" s="13">
        <f>F3856/E3856</f>
        <v>0.1313</v>
      </c>
      <c r="B3856">
        <v>1009</v>
      </c>
      <c r="C3856" s="3" t="s">
        <v>1010</v>
      </c>
      <c r="D3856" s="3" t="s">
        <v>5119</v>
      </c>
      <c r="E3856" s="5">
        <v>50000</v>
      </c>
      <c r="F3856" s="5">
        <v>6565</v>
      </c>
      <c r="G3856" t="s">
        <v>8220</v>
      </c>
      <c r="H3856" t="s">
        <v>8224</v>
      </c>
      <c r="I3856" t="s">
        <v>8246</v>
      </c>
      <c r="J3856">
        <v>1466346646</v>
      </c>
      <c r="K3856">
        <v>1463754646</v>
      </c>
      <c r="L3856" t="b">
        <v>0</v>
      </c>
      <c r="M3856">
        <v>101</v>
      </c>
      <c r="N3856" t="b">
        <v>0</v>
      </c>
      <c r="O3856" t="s">
        <v>8273</v>
      </c>
      <c r="P3856" s="9">
        <f>IFERROR(F3856/M3856,"NULL")</f>
        <v>65</v>
      </c>
      <c r="Q3856" t="str">
        <f>LEFT(O3856,SEARCH("/",O3856,1)-1)</f>
        <v>technology</v>
      </c>
      <c r="R3856" t="str">
        <f>RIGHT(O3856,LEN(O3856)-SEARCH("/",O3856,1))</f>
        <v>wearables</v>
      </c>
      <c r="S3856" s="17">
        <f>(((K3856/60)/60)/24)+DATE(1970,1,1)</f>
        <v>42510.604699074072</v>
      </c>
      <c r="T3856" s="15">
        <f>(((J3856/60)/60)/24)+DATE(1970,1,1)</f>
        <v>42540.604699074072</v>
      </c>
      <c r="U3856" t="b">
        <f>AND(L3856,N3856)</f>
        <v>0</v>
      </c>
    </row>
    <row r="3857" spans="1:21" ht="20" customHeight="1" x14ac:dyDescent="0.35">
      <c r="A3857" s="13">
        <f>F3857/E3857</f>
        <v>1.9088937093275488E-3</v>
      </c>
      <c r="B3857">
        <v>1010</v>
      </c>
      <c r="C3857" s="3" t="s">
        <v>1011</v>
      </c>
      <c r="D3857" s="3" t="s">
        <v>5120</v>
      </c>
      <c r="E3857" s="5">
        <v>115250</v>
      </c>
      <c r="F3857" s="5">
        <v>220</v>
      </c>
      <c r="G3857" t="s">
        <v>8220</v>
      </c>
      <c r="H3857" t="s">
        <v>8224</v>
      </c>
      <c r="I3857" t="s">
        <v>8246</v>
      </c>
      <c r="J3857">
        <v>1473044340</v>
      </c>
      <c r="K3857">
        <v>1468180462</v>
      </c>
      <c r="L3857" t="b">
        <v>0</v>
      </c>
      <c r="M3857">
        <v>4</v>
      </c>
      <c r="N3857" t="b">
        <v>0</v>
      </c>
      <c r="O3857" t="s">
        <v>8273</v>
      </c>
      <c r="P3857" s="9">
        <f>IFERROR(F3857/M3857,"NULL")</f>
        <v>55</v>
      </c>
      <c r="Q3857" t="str">
        <f>LEFT(O3857,SEARCH("/",O3857,1)-1)</f>
        <v>technology</v>
      </c>
      <c r="R3857" t="str">
        <f>RIGHT(O3857,LEN(O3857)-SEARCH("/",O3857,1))</f>
        <v>wearables</v>
      </c>
      <c r="S3857" s="17">
        <f>(((K3857/60)/60)/24)+DATE(1970,1,1)</f>
        <v>42561.829421296294</v>
      </c>
      <c r="T3857" s="15">
        <f>(((J3857/60)/60)/24)+DATE(1970,1,1)</f>
        <v>42618.124305555553</v>
      </c>
      <c r="U3857" t="b">
        <f>AND(L3857,N3857)</f>
        <v>0</v>
      </c>
    </row>
    <row r="3858" spans="1:21" ht="20" customHeight="1" x14ac:dyDescent="0.35">
      <c r="A3858" s="13">
        <f>F3858/E3858</f>
        <v>3.7499999999999999E-3</v>
      </c>
      <c r="B3858">
        <v>1011</v>
      </c>
      <c r="C3858" s="3" t="s">
        <v>1012</v>
      </c>
      <c r="D3858" s="3" t="s">
        <v>5121</v>
      </c>
      <c r="E3858" s="5">
        <v>20000</v>
      </c>
      <c r="F3858" s="5">
        <v>75</v>
      </c>
      <c r="G3858" t="s">
        <v>8220</v>
      </c>
      <c r="H3858" t="s">
        <v>8224</v>
      </c>
      <c r="I3858" t="s">
        <v>8246</v>
      </c>
      <c r="J3858">
        <v>1418938395</v>
      </c>
      <c r="K3858">
        <v>1415050395</v>
      </c>
      <c r="L3858" t="b">
        <v>0</v>
      </c>
      <c r="M3858">
        <v>1</v>
      </c>
      <c r="N3858" t="b">
        <v>0</v>
      </c>
      <c r="O3858" t="s">
        <v>8273</v>
      </c>
      <c r="P3858" s="9">
        <f>IFERROR(F3858/M3858,"NULL")</f>
        <v>75</v>
      </c>
      <c r="Q3858" t="str">
        <f>LEFT(O3858,SEARCH("/",O3858,1)-1)</f>
        <v>technology</v>
      </c>
      <c r="R3858" t="str">
        <f>RIGHT(O3858,LEN(O3858)-SEARCH("/",O3858,1))</f>
        <v>wearables</v>
      </c>
      <c r="S3858" s="17">
        <f>(((K3858/60)/60)/24)+DATE(1970,1,1)</f>
        <v>41946.898090277777</v>
      </c>
      <c r="T3858" s="15">
        <f>(((J3858/60)/60)/24)+DATE(1970,1,1)</f>
        <v>41991.898090277777</v>
      </c>
      <c r="U3858" t="b">
        <f>AND(L3858,N3858)</f>
        <v>0</v>
      </c>
    </row>
    <row r="3859" spans="1:21" ht="20" customHeight="1" x14ac:dyDescent="0.35">
      <c r="A3859" s="13">
        <f>F3859/E3859</f>
        <v>215.35021</v>
      </c>
      <c r="B3859">
        <v>1012</v>
      </c>
      <c r="C3859" s="3" t="s">
        <v>1013</v>
      </c>
      <c r="D3859" s="3" t="s">
        <v>5122</v>
      </c>
      <c r="E3859" s="5">
        <v>5000</v>
      </c>
      <c r="F3859" s="5">
        <v>1076751.05</v>
      </c>
      <c r="G3859" t="s">
        <v>8220</v>
      </c>
      <c r="H3859" t="s">
        <v>8224</v>
      </c>
      <c r="I3859" t="s">
        <v>8246</v>
      </c>
      <c r="J3859">
        <v>1485254052</v>
      </c>
      <c r="K3859">
        <v>1481366052</v>
      </c>
      <c r="L3859" t="b">
        <v>0</v>
      </c>
      <c r="M3859">
        <v>775</v>
      </c>
      <c r="N3859" t="b">
        <v>0</v>
      </c>
      <c r="O3859" t="s">
        <v>8273</v>
      </c>
      <c r="P3859" s="9">
        <f>IFERROR(F3859/M3859,"NULL")</f>
        <v>1389.3561935483872</v>
      </c>
      <c r="Q3859" t="str">
        <f>LEFT(O3859,SEARCH("/",O3859,1)-1)</f>
        <v>technology</v>
      </c>
      <c r="R3859" t="str">
        <f>RIGHT(O3859,LEN(O3859)-SEARCH("/",O3859,1))</f>
        <v>wearables</v>
      </c>
      <c r="S3859" s="17">
        <f>(((K3859/60)/60)/24)+DATE(1970,1,1)</f>
        <v>42714.440416666665</v>
      </c>
      <c r="T3859" s="15">
        <f>(((J3859/60)/60)/24)+DATE(1970,1,1)</f>
        <v>42759.440416666665</v>
      </c>
      <c r="U3859" t="b">
        <f>AND(L3859,N3859)</f>
        <v>0</v>
      </c>
    </row>
    <row r="3860" spans="1:21" ht="20" customHeight="1" x14ac:dyDescent="0.35">
      <c r="A3860" s="13">
        <f>F3860/E3860</f>
        <v>0.34527999999999998</v>
      </c>
      <c r="B3860">
        <v>1013</v>
      </c>
      <c r="C3860" s="3" t="s">
        <v>1014</v>
      </c>
      <c r="D3860" s="3" t="s">
        <v>5123</v>
      </c>
      <c r="E3860" s="5">
        <v>25000</v>
      </c>
      <c r="F3860" s="5">
        <v>8632</v>
      </c>
      <c r="G3860" t="s">
        <v>8220</v>
      </c>
      <c r="H3860" t="s">
        <v>8224</v>
      </c>
      <c r="I3860" t="s">
        <v>8246</v>
      </c>
      <c r="J3860">
        <v>1451419200</v>
      </c>
      <c r="K3860">
        <v>1449000056</v>
      </c>
      <c r="L3860" t="b">
        <v>0</v>
      </c>
      <c r="M3860">
        <v>90</v>
      </c>
      <c r="N3860" t="b">
        <v>0</v>
      </c>
      <c r="O3860" t="s">
        <v>8273</v>
      </c>
      <c r="P3860" s="9">
        <f>IFERROR(F3860/M3860,"NULL")</f>
        <v>95.911111111111111</v>
      </c>
      <c r="Q3860" t="str">
        <f>LEFT(O3860,SEARCH("/",O3860,1)-1)</f>
        <v>technology</v>
      </c>
      <c r="R3860" t="str">
        <f>RIGHT(O3860,LEN(O3860)-SEARCH("/",O3860,1))</f>
        <v>wearables</v>
      </c>
      <c r="S3860" s="17">
        <f>(((K3860/60)/60)/24)+DATE(1970,1,1)</f>
        <v>42339.833981481483</v>
      </c>
      <c r="T3860" s="15">
        <f>(((J3860/60)/60)/24)+DATE(1970,1,1)</f>
        <v>42367.833333333328</v>
      </c>
      <c r="U3860" t="b">
        <f>AND(L3860,N3860)</f>
        <v>0</v>
      </c>
    </row>
    <row r="3861" spans="1:21" ht="20" customHeight="1" x14ac:dyDescent="0.35">
      <c r="A3861" s="13">
        <f>F3861/E3861</f>
        <v>0.30599999999999999</v>
      </c>
      <c r="B3861">
        <v>1014</v>
      </c>
      <c r="C3861" s="3" t="s">
        <v>1015</v>
      </c>
      <c r="D3861" s="3" t="s">
        <v>5124</v>
      </c>
      <c r="E3861" s="5">
        <v>10000</v>
      </c>
      <c r="F3861" s="5">
        <v>3060</v>
      </c>
      <c r="G3861" t="s">
        <v>8220</v>
      </c>
      <c r="H3861" t="s">
        <v>8224</v>
      </c>
      <c r="I3861" t="s">
        <v>8246</v>
      </c>
      <c r="J3861">
        <v>1420070615</v>
      </c>
      <c r="K3861">
        <v>1415750615</v>
      </c>
      <c r="L3861" t="b">
        <v>0</v>
      </c>
      <c r="M3861">
        <v>16</v>
      </c>
      <c r="N3861" t="b">
        <v>0</v>
      </c>
      <c r="O3861" t="s">
        <v>8273</v>
      </c>
      <c r="P3861" s="9">
        <f>IFERROR(F3861/M3861,"NULL")</f>
        <v>191.25</v>
      </c>
      <c r="Q3861" t="str">
        <f>LEFT(O3861,SEARCH("/",O3861,1)-1)</f>
        <v>technology</v>
      </c>
      <c r="R3861" t="str">
        <f>RIGHT(O3861,LEN(O3861)-SEARCH("/",O3861,1))</f>
        <v>wearables</v>
      </c>
      <c r="S3861" s="17">
        <f>(((K3861/60)/60)/24)+DATE(1970,1,1)</f>
        <v>41955.002488425926</v>
      </c>
      <c r="T3861" s="15">
        <f>(((J3861/60)/60)/24)+DATE(1970,1,1)</f>
        <v>42005.002488425926</v>
      </c>
      <c r="U3861" t="b">
        <f>AND(L3861,N3861)</f>
        <v>0</v>
      </c>
    </row>
    <row r="3862" spans="1:21" ht="20" customHeight="1" x14ac:dyDescent="0.35">
      <c r="A3862" s="13">
        <f>F3862/E3862</f>
        <v>2.6666666666666668E-2</v>
      </c>
      <c r="B3862">
        <v>1015</v>
      </c>
      <c r="C3862" s="3" t="s">
        <v>1016</v>
      </c>
      <c r="D3862" s="3" t="s">
        <v>5125</v>
      </c>
      <c r="E3862" s="5">
        <v>9000</v>
      </c>
      <c r="F3862" s="5">
        <v>240</v>
      </c>
      <c r="G3862" t="s">
        <v>8220</v>
      </c>
      <c r="H3862" t="s">
        <v>8240</v>
      </c>
      <c r="I3862" t="s">
        <v>8257</v>
      </c>
      <c r="J3862">
        <v>1448489095</v>
      </c>
      <c r="K3862">
        <v>1445893495</v>
      </c>
      <c r="L3862" t="b">
        <v>0</v>
      </c>
      <c r="M3862">
        <v>6</v>
      </c>
      <c r="N3862" t="b">
        <v>0</v>
      </c>
      <c r="O3862" t="s">
        <v>8273</v>
      </c>
      <c r="P3862" s="9">
        <f>IFERROR(F3862/M3862,"NULL")</f>
        <v>40</v>
      </c>
      <c r="Q3862" t="str">
        <f>LEFT(O3862,SEARCH("/",O3862,1)-1)</f>
        <v>technology</v>
      </c>
      <c r="R3862" t="str">
        <f>RIGHT(O3862,LEN(O3862)-SEARCH("/",O3862,1))</f>
        <v>wearables</v>
      </c>
      <c r="S3862" s="17">
        <f>(((K3862/60)/60)/24)+DATE(1970,1,1)</f>
        <v>42303.878414351857</v>
      </c>
      <c r="T3862" s="15">
        <f>(((J3862/60)/60)/24)+DATE(1970,1,1)</f>
        <v>42333.920081018514</v>
      </c>
      <c r="U3862" t="b">
        <f>AND(L3862,N3862)</f>
        <v>0</v>
      </c>
    </row>
    <row r="3863" spans="1:21" ht="20" customHeight="1" x14ac:dyDescent="0.35">
      <c r="A3863" s="13">
        <f>F3863/E3863</f>
        <v>2.8420000000000001E-2</v>
      </c>
      <c r="B3863">
        <v>1016</v>
      </c>
      <c r="C3863" s="3" t="s">
        <v>1017</v>
      </c>
      <c r="D3863" s="3" t="s">
        <v>5126</v>
      </c>
      <c r="E3863" s="5">
        <v>100000</v>
      </c>
      <c r="F3863" s="5">
        <v>2842</v>
      </c>
      <c r="G3863" t="s">
        <v>8220</v>
      </c>
      <c r="H3863" t="s">
        <v>8224</v>
      </c>
      <c r="I3863" t="s">
        <v>8246</v>
      </c>
      <c r="J3863">
        <v>1459992856</v>
      </c>
      <c r="K3863">
        <v>1456108456</v>
      </c>
      <c r="L3863" t="b">
        <v>0</v>
      </c>
      <c r="M3863">
        <v>38</v>
      </c>
      <c r="N3863" t="b">
        <v>0</v>
      </c>
      <c r="O3863" t="s">
        <v>8273</v>
      </c>
      <c r="P3863" s="9">
        <f>IFERROR(F3863/M3863,"NULL")</f>
        <v>74.78947368421052</v>
      </c>
      <c r="Q3863" t="str">
        <f>LEFT(O3863,SEARCH("/",O3863,1)-1)</f>
        <v>technology</v>
      </c>
      <c r="R3863" t="str">
        <f>RIGHT(O3863,LEN(O3863)-SEARCH("/",O3863,1))</f>
        <v>wearables</v>
      </c>
      <c r="S3863" s="17">
        <f>(((K3863/60)/60)/24)+DATE(1970,1,1)</f>
        <v>42422.107129629629</v>
      </c>
      <c r="T3863" s="15">
        <f>(((J3863/60)/60)/24)+DATE(1970,1,1)</f>
        <v>42467.065462962957</v>
      </c>
      <c r="U3863" t="b">
        <f>AND(L3863,N3863)</f>
        <v>0</v>
      </c>
    </row>
    <row r="3864" spans="1:21" ht="20" customHeight="1" x14ac:dyDescent="0.35">
      <c r="A3864" s="13">
        <f>F3864/E3864</f>
        <v>0.22878799999999999</v>
      </c>
      <c r="B3864">
        <v>1017</v>
      </c>
      <c r="C3864" s="3" t="s">
        <v>1018</v>
      </c>
      <c r="D3864" s="3" t="s">
        <v>5127</v>
      </c>
      <c r="E3864" s="5">
        <v>250000</v>
      </c>
      <c r="F3864" s="5">
        <v>57197</v>
      </c>
      <c r="G3864" t="s">
        <v>8220</v>
      </c>
      <c r="H3864" t="s">
        <v>8224</v>
      </c>
      <c r="I3864" t="s">
        <v>8246</v>
      </c>
      <c r="J3864">
        <v>1448125935</v>
      </c>
      <c r="K3864">
        <v>1444666335</v>
      </c>
      <c r="L3864" t="b">
        <v>0</v>
      </c>
      <c r="M3864">
        <v>355</v>
      </c>
      <c r="N3864" t="b">
        <v>0</v>
      </c>
      <c r="O3864" t="s">
        <v>8273</v>
      </c>
      <c r="P3864" s="9">
        <f>IFERROR(F3864/M3864,"NULL")</f>
        <v>161.11830985915492</v>
      </c>
      <c r="Q3864" t="str">
        <f>LEFT(O3864,SEARCH("/",O3864,1)-1)</f>
        <v>technology</v>
      </c>
      <c r="R3864" t="str">
        <f>RIGHT(O3864,LEN(O3864)-SEARCH("/",O3864,1))</f>
        <v>wearables</v>
      </c>
      <c r="S3864" s="17">
        <f>(((K3864/60)/60)/24)+DATE(1970,1,1)</f>
        <v>42289.675173611111</v>
      </c>
      <c r="T3864" s="15">
        <f>(((J3864/60)/60)/24)+DATE(1970,1,1)</f>
        <v>42329.716840277775</v>
      </c>
      <c r="U3864" t="b">
        <f>AND(L3864,N3864)</f>
        <v>0</v>
      </c>
    </row>
    <row r="3865" spans="1:21" ht="20" customHeight="1" x14ac:dyDescent="0.35">
      <c r="A3865" s="13">
        <f>F3865/E3865</f>
        <v>3.1050000000000001E-2</v>
      </c>
      <c r="B3865">
        <v>1018</v>
      </c>
      <c r="C3865" s="3" t="s">
        <v>1019</v>
      </c>
      <c r="D3865" s="3" t="s">
        <v>5128</v>
      </c>
      <c r="E3865" s="5">
        <v>20000</v>
      </c>
      <c r="F3865" s="5">
        <v>621</v>
      </c>
      <c r="G3865" t="s">
        <v>8220</v>
      </c>
      <c r="H3865" t="s">
        <v>8224</v>
      </c>
      <c r="I3865" t="s">
        <v>8246</v>
      </c>
      <c r="J3865">
        <v>1468496933</v>
      </c>
      <c r="K3865">
        <v>1465904933</v>
      </c>
      <c r="L3865" t="b">
        <v>0</v>
      </c>
      <c r="M3865">
        <v>7</v>
      </c>
      <c r="N3865" t="b">
        <v>0</v>
      </c>
      <c r="O3865" t="s">
        <v>8273</v>
      </c>
      <c r="P3865" s="9">
        <f>IFERROR(F3865/M3865,"NULL")</f>
        <v>88.714285714285708</v>
      </c>
      <c r="Q3865" t="str">
        <f>LEFT(O3865,SEARCH("/",O3865,1)-1)</f>
        <v>technology</v>
      </c>
      <c r="R3865" t="str">
        <f>RIGHT(O3865,LEN(O3865)-SEARCH("/",O3865,1))</f>
        <v>wearables</v>
      </c>
      <c r="S3865" s="17">
        <f>(((K3865/60)/60)/24)+DATE(1970,1,1)</f>
        <v>42535.492280092592</v>
      </c>
      <c r="T3865" s="15">
        <f>(((J3865/60)/60)/24)+DATE(1970,1,1)</f>
        <v>42565.492280092592</v>
      </c>
      <c r="U3865" t="b">
        <f>AND(L3865,N3865)</f>
        <v>0</v>
      </c>
    </row>
    <row r="3866" spans="1:21" ht="20" customHeight="1" x14ac:dyDescent="0.35">
      <c r="A3866" s="13">
        <f>F3866/E3866</f>
        <v>0.47333333333333333</v>
      </c>
      <c r="B3866">
        <v>1019</v>
      </c>
      <c r="C3866" s="3" t="s">
        <v>1020</v>
      </c>
      <c r="D3866" s="3" t="s">
        <v>5129</v>
      </c>
      <c r="E3866" s="5">
        <v>45000</v>
      </c>
      <c r="F3866" s="5">
        <v>21300</v>
      </c>
      <c r="G3866" t="s">
        <v>8220</v>
      </c>
      <c r="H3866" t="s">
        <v>8224</v>
      </c>
      <c r="I3866" t="s">
        <v>8246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8273</v>
      </c>
      <c r="P3866" s="9">
        <f>IFERROR(F3866/M3866,"NULL")</f>
        <v>53.25</v>
      </c>
      <c r="Q3866" t="str">
        <f>LEFT(O3866,SEARCH("/",O3866,1)-1)</f>
        <v>technology</v>
      </c>
      <c r="R3866" t="str">
        <f>RIGHT(O3866,LEN(O3866)-SEARCH("/",O3866,1))</f>
        <v>wearables</v>
      </c>
      <c r="S3866" s="17">
        <f>(((K3866/60)/60)/24)+DATE(1970,1,1)</f>
        <v>42009.973946759259</v>
      </c>
      <c r="T3866" s="15">
        <f>(((J3866/60)/60)/24)+DATE(1970,1,1)</f>
        <v>42039.973946759259</v>
      </c>
      <c r="U3866" t="b">
        <f>AND(L3866,N3866)</f>
        <v>0</v>
      </c>
    </row>
    <row r="3867" spans="1:21" ht="20" customHeight="1" x14ac:dyDescent="0.35">
      <c r="A3867" s="13">
        <f>F3867/E3867</f>
        <v>2.9411764705882353E-3</v>
      </c>
      <c r="B3867">
        <v>1040</v>
      </c>
      <c r="C3867" s="3" t="s">
        <v>1041</v>
      </c>
      <c r="D3867" s="3" t="s">
        <v>5150</v>
      </c>
      <c r="E3867" s="5">
        <v>85000</v>
      </c>
      <c r="F3867" s="5">
        <v>250</v>
      </c>
      <c r="G3867" t="s">
        <v>8220</v>
      </c>
      <c r="H3867" t="s">
        <v>8224</v>
      </c>
      <c r="I3867" t="s">
        <v>8246</v>
      </c>
      <c r="J3867">
        <v>1472317209</v>
      </c>
      <c r="K3867">
        <v>1469725209</v>
      </c>
      <c r="L3867" t="b">
        <v>0</v>
      </c>
      <c r="M3867">
        <v>1</v>
      </c>
      <c r="N3867" t="b">
        <v>0</v>
      </c>
      <c r="O3867" t="s">
        <v>8281</v>
      </c>
      <c r="P3867" s="9">
        <f>IFERROR(F3867/M3867,"NULL")</f>
        <v>250</v>
      </c>
      <c r="Q3867" t="str">
        <f>LEFT(O3867,SEARCH("/",O3867,1)-1)</f>
        <v>journalism</v>
      </c>
      <c r="R3867" t="str">
        <f>RIGHT(O3867,LEN(O3867)-SEARCH("/",O3867,1))</f>
        <v>audio</v>
      </c>
      <c r="S3867" s="17">
        <f>(((K3867/60)/60)/24)+DATE(1970,1,1)</f>
        <v>42579.708437499998</v>
      </c>
      <c r="T3867" s="15">
        <f>(((J3867/60)/60)/24)+DATE(1970,1,1)</f>
        <v>42609.708437499998</v>
      </c>
      <c r="U3867" t="b">
        <f>AND(L3867,N3867)</f>
        <v>0</v>
      </c>
    </row>
    <row r="3868" spans="1:21" ht="20" customHeight="1" x14ac:dyDescent="0.35">
      <c r="A3868" s="13">
        <f>F3868/E3868</f>
        <v>0</v>
      </c>
      <c r="B3868">
        <v>1041</v>
      </c>
      <c r="C3868" s="3" t="s">
        <v>1042</v>
      </c>
      <c r="D3868" s="3" t="s">
        <v>5151</v>
      </c>
      <c r="E3868" s="5">
        <v>50</v>
      </c>
      <c r="F3868" s="5">
        <v>0</v>
      </c>
      <c r="G3868" t="s">
        <v>8220</v>
      </c>
      <c r="H3868" t="s">
        <v>8224</v>
      </c>
      <c r="I3868" t="s">
        <v>8246</v>
      </c>
      <c r="J3868">
        <v>1406769992</v>
      </c>
      <c r="K3868">
        <v>1405041992</v>
      </c>
      <c r="L3868" t="b">
        <v>0</v>
      </c>
      <c r="M3868">
        <v>0</v>
      </c>
      <c r="N3868" t="b">
        <v>0</v>
      </c>
      <c r="O3868" t="s">
        <v>8281</v>
      </c>
      <c r="P3868" s="9" t="str">
        <f>IFERROR(F3868/M3868,"NULL")</f>
        <v>NULL</v>
      </c>
      <c r="Q3868" t="str">
        <f>LEFT(O3868,SEARCH("/",O3868,1)-1)</f>
        <v>journalism</v>
      </c>
      <c r="R3868" t="str">
        <f>RIGHT(O3868,LEN(O3868)-SEARCH("/",O3868,1))</f>
        <v>audio</v>
      </c>
      <c r="S3868" s="17">
        <f>(((K3868/60)/60)/24)+DATE(1970,1,1)</f>
        <v>41831.060092592597</v>
      </c>
      <c r="T3868" s="15">
        <f>(((J3868/60)/60)/24)+DATE(1970,1,1)</f>
        <v>41851.060092592597</v>
      </c>
      <c r="U3868" t="b">
        <f>AND(L3868,N3868)</f>
        <v>0</v>
      </c>
    </row>
    <row r="3869" spans="1:21" ht="20" customHeight="1" x14ac:dyDescent="0.35">
      <c r="A3869" s="13">
        <f>F3869/E3869</f>
        <v>1.5384615384615385E-2</v>
      </c>
      <c r="B3869">
        <v>1042</v>
      </c>
      <c r="C3869" s="3" t="s">
        <v>1043</v>
      </c>
      <c r="D3869" s="3" t="s">
        <v>5152</v>
      </c>
      <c r="E3869" s="5">
        <v>650</v>
      </c>
      <c r="F3869" s="5">
        <v>10</v>
      </c>
      <c r="G3869" t="s">
        <v>8220</v>
      </c>
      <c r="H3869" t="s">
        <v>8224</v>
      </c>
      <c r="I3869" t="s">
        <v>8246</v>
      </c>
      <c r="J3869">
        <v>1410516000</v>
      </c>
      <c r="K3869">
        <v>1406824948</v>
      </c>
      <c r="L3869" t="b">
        <v>0</v>
      </c>
      <c r="M3869">
        <v>1</v>
      </c>
      <c r="N3869" t="b">
        <v>0</v>
      </c>
      <c r="O3869" t="s">
        <v>8281</v>
      </c>
      <c r="P3869" s="9">
        <f>IFERROR(F3869/M3869,"NULL")</f>
        <v>10</v>
      </c>
      <c r="Q3869" t="str">
        <f>LEFT(O3869,SEARCH("/",O3869,1)-1)</f>
        <v>journalism</v>
      </c>
      <c r="R3869" t="str">
        <f>RIGHT(O3869,LEN(O3869)-SEARCH("/",O3869,1))</f>
        <v>audio</v>
      </c>
      <c r="S3869" s="17">
        <f>(((K3869/60)/60)/24)+DATE(1970,1,1)</f>
        <v>41851.696157407408</v>
      </c>
      <c r="T3869" s="15">
        <f>(((J3869/60)/60)/24)+DATE(1970,1,1)</f>
        <v>41894.416666666664</v>
      </c>
      <c r="U3869" t="b">
        <f>AND(L3869,N3869)</f>
        <v>0</v>
      </c>
    </row>
    <row r="3870" spans="1:21" ht="20" customHeight="1" x14ac:dyDescent="0.35">
      <c r="A3870" s="13">
        <f>F3870/E3870</f>
        <v>8.5370000000000001E-2</v>
      </c>
      <c r="B3870">
        <v>1043</v>
      </c>
      <c r="C3870" s="3" t="s">
        <v>1044</v>
      </c>
      <c r="D3870" s="3" t="s">
        <v>5153</v>
      </c>
      <c r="E3870" s="5">
        <v>100000</v>
      </c>
      <c r="F3870" s="5">
        <v>8537</v>
      </c>
      <c r="G3870" t="s">
        <v>8220</v>
      </c>
      <c r="H3870" t="s">
        <v>8224</v>
      </c>
      <c r="I3870" t="s">
        <v>8246</v>
      </c>
      <c r="J3870">
        <v>1432101855</v>
      </c>
      <c r="K3870">
        <v>1429509855</v>
      </c>
      <c r="L3870" t="b">
        <v>0</v>
      </c>
      <c r="M3870">
        <v>292</v>
      </c>
      <c r="N3870" t="b">
        <v>0</v>
      </c>
      <c r="O3870" t="s">
        <v>8281</v>
      </c>
      <c r="P3870" s="9">
        <f>IFERROR(F3870/M3870,"NULL")</f>
        <v>29.236301369863014</v>
      </c>
      <c r="Q3870" t="str">
        <f>LEFT(O3870,SEARCH("/",O3870,1)-1)</f>
        <v>journalism</v>
      </c>
      <c r="R3870" t="str">
        <f>RIGHT(O3870,LEN(O3870)-SEARCH("/",O3870,1))</f>
        <v>audio</v>
      </c>
      <c r="S3870" s="17">
        <f>(((K3870/60)/60)/24)+DATE(1970,1,1)</f>
        <v>42114.252951388888</v>
      </c>
      <c r="T3870" s="15">
        <f>(((J3870/60)/60)/24)+DATE(1970,1,1)</f>
        <v>42144.252951388888</v>
      </c>
      <c r="U3870" t="b">
        <f>AND(L3870,N3870)</f>
        <v>0</v>
      </c>
    </row>
    <row r="3871" spans="1:21" ht="20" customHeight="1" x14ac:dyDescent="0.35">
      <c r="A3871" s="13">
        <f>F3871/E3871</f>
        <v>8.571428571428571E-4</v>
      </c>
      <c r="B3871">
        <v>1044</v>
      </c>
      <c r="C3871" s="3" t="s">
        <v>1045</v>
      </c>
      <c r="D3871" s="3" t="s">
        <v>5154</v>
      </c>
      <c r="E3871" s="5">
        <v>7000</v>
      </c>
      <c r="F3871" s="5">
        <v>6</v>
      </c>
      <c r="G3871" t="s">
        <v>8220</v>
      </c>
      <c r="H3871" t="s">
        <v>8224</v>
      </c>
      <c r="I3871" t="s">
        <v>8246</v>
      </c>
      <c r="J3871">
        <v>1425587220</v>
      </c>
      <c r="K3871">
        <v>1420668801</v>
      </c>
      <c r="L3871" t="b">
        <v>0</v>
      </c>
      <c r="M3871">
        <v>2</v>
      </c>
      <c r="N3871" t="b">
        <v>0</v>
      </c>
      <c r="O3871" t="s">
        <v>8281</v>
      </c>
      <c r="P3871" s="9">
        <f>IFERROR(F3871/M3871,"NULL")</f>
        <v>3</v>
      </c>
      <c r="Q3871" t="str">
        <f>LEFT(O3871,SEARCH("/",O3871,1)-1)</f>
        <v>journalism</v>
      </c>
      <c r="R3871" t="str">
        <f>RIGHT(O3871,LEN(O3871)-SEARCH("/",O3871,1))</f>
        <v>audio</v>
      </c>
      <c r="S3871" s="17">
        <f>(((K3871/60)/60)/24)+DATE(1970,1,1)</f>
        <v>42011.925937499997</v>
      </c>
      <c r="T3871" s="15">
        <f>(((J3871/60)/60)/24)+DATE(1970,1,1)</f>
        <v>42068.852083333331</v>
      </c>
      <c r="U3871" t="b">
        <f>AND(L3871,N3871)</f>
        <v>0</v>
      </c>
    </row>
    <row r="3872" spans="1:21" ht="20" customHeight="1" x14ac:dyDescent="0.35">
      <c r="A3872" s="13">
        <f>F3872/E3872</f>
        <v>2.6599999999999999E-2</v>
      </c>
      <c r="B3872">
        <v>1045</v>
      </c>
      <c r="C3872" s="3" t="s">
        <v>1046</v>
      </c>
      <c r="D3872" s="3" t="s">
        <v>5155</v>
      </c>
      <c r="E3872" s="5">
        <v>10000</v>
      </c>
      <c r="F3872" s="5">
        <v>266</v>
      </c>
      <c r="G3872" t="s">
        <v>8220</v>
      </c>
      <c r="H3872" t="s">
        <v>8224</v>
      </c>
      <c r="I3872" t="s">
        <v>8246</v>
      </c>
      <c r="J3872">
        <v>1408827550</v>
      </c>
      <c r="K3872">
        <v>1406235550</v>
      </c>
      <c r="L3872" t="b">
        <v>0</v>
      </c>
      <c r="M3872">
        <v>8</v>
      </c>
      <c r="N3872" t="b">
        <v>0</v>
      </c>
      <c r="O3872" t="s">
        <v>8281</v>
      </c>
      <c r="P3872" s="9">
        <f>IFERROR(F3872/M3872,"NULL")</f>
        <v>33.25</v>
      </c>
      <c r="Q3872" t="str">
        <f>LEFT(O3872,SEARCH("/",O3872,1)-1)</f>
        <v>journalism</v>
      </c>
      <c r="R3872" t="str">
        <f>RIGHT(O3872,LEN(O3872)-SEARCH("/",O3872,1))</f>
        <v>audio</v>
      </c>
      <c r="S3872" s="17">
        <f>(((K3872/60)/60)/24)+DATE(1970,1,1)</f>
        <v>41844.874421296299</v>
      </c>
      <c r="T3872" s="15">
        <f>(((J3872/60)/60)/24)+DATE(1970,1,1)</f>
        <v>41874.874421296299</v>
      </c>
      <c r="U3872" t="b">
        <f>AND(L3872,N3872)</f>
        <v>0</v>
      </c>
    </row>
    <row r="3873" spans="1:21" ht="20" customHeight="1" x14ac:dyDescent="0.35">
      <c r="A3873" s="13">
        <f>F3873/E3873</f>
        <v>0</v>
      </c>
      <c r="B3873">
        <v>1046</v>
      </c>
      <c r="C3873" s="3" t="s">
        <v>1047</v>
      </c>
      <c r="D3873" s="3" t="s">
        <v>5156</v>
      </c>
      <c r="E3873" s="5">
        <v>3000</v>
      </c>
      <c r="F3873" s="5">
        <v>0</v>
      </c>
      <c r="G3873" t="s">
        <v>8220</v>
      </c>
      <c r="H3873" t="s">
        <v>8236</v>
      </c>
      <c r="I3873" t="s">
        <v>8249</v>
      </c>
      <c r="J3873">
        <v>1451161560</v>
      </c>
      <c r="K3873">
        <v>1447273560</v>
      </c>
      <c r="L3873" t="b">
        <v>0</v>
      </c>
      <c r="M3873">
        <v>0</v>
      </c>
      <c r="N3873" t="b">
        <v>0</v>
      </c>
      <c r="O3873" t="s">
        <v>8281</v>
      </c>
      <c r="P3873" s="9" t="str">
        <f>IFERROR(F3873/M3873,"NULL")</f>
        <v>NULL</v>
      </c>
      <c r="Q3873" t="str">
        <f>LEFT(O3873,SEARCH("/",O3873,1)-1)</f>
        <v>journalism</v>
      </c>
      <c r="R3873" t="str">
        <f>RIGHT(O3873,LEN(O3873)-SEARCH("/",O3873,1))</f>
        <v>audio</v>
      </c>
      <c r="S3873" s="17">
        <f>(((K3873/60)/60)/24)+DATE(1970,1,1)</f>
        <v>42319.851388888885</v>
      </c>
      <c r="T3873" s="15">
        <f>(((J3873/60)/60)/24)+DATE(1970,1,1)</f>
        <v>42364.851388888885</v>
      </c>
      <c r="U3873" t="b">
        <f>AND(L3873,N3873)</f>
        <v>0</v>
      </c>
    </row>
    <row r="3874" spans="1:21" ht="20" customHeight="1" x14ac:dyDescent="0.35">
      <c r="A3874" s="13">
        <f>F3874/E3874</f>
        <v>5.0000000000000001E-4</v>
      </c>
      <c r="B3874">
        <v>1047</v>
      </c>
      <c r="C3874" s="3" t="s">
        <v>1048</v>
      </c>
      <c r="D3874" s="3" t="s">
        <v>5157</v>
      </c>
      <c r="E3874" s="5">
        <v>2000</v>
      </c>
      <c r="F3874" s="5">
        <v>1</v>
      </c>
      <c r="G3874" t="s">
        <v>8220</v>
      </c>
      <c r="H3874" t="s">
        <v>8224</v>
      </c>
      <c r="I3874" t="s">
        <v>8246</v>
      </c>
      <c r="J3874">
        <v>1415219915</v>
      </c>
      <c r="K3874">
        <v>1412624315</v>
      </c>
      <c r="L3874" t="b">
        <v>0</v>
      </c>
      <c r="M3874">
        <v>1</v>
      </c>
      <c r="N3874" t="b">
        <v>0</v>
      </c>
      <c r="O3874" t="s">
        <v>8281</v>
      </c>
      <c r="P3874" s="9">
        <f>IFERROR(F3874/M3874,"NULL")</f>
        <v>1</v>
      </c>
      <c r="Q3874" t="str">
        <f>LEFT(O3874,SEARCH("/",O3874,1)-1)</f>
        <v>journalism</v>
      </c>
      <c r="R3874" t="str">
        <f>RIGHT(O3874,LEN(O3874)-SEARCH("/",O3874,1))</f>
        <v>audio</v>
      </c>
      <c r="S3874" s="17">
        <f>(((K3874/60)/60)/24)+DATE(1970,1,1)</f>
        <v>41918.818460648145</v>
      </c>
      <c r="T3874" s="15">
        <f>(((J3874/60)/60)/24)+DATE(1970,1,1)</f>
        <v>41948.860127314816</v>
      </c>
      <c r="U3874" t="b">
        <f>AND(L3874,N3874)</f>
        <v>0</v>
      </c>
    </row>
    <row r="3875" spans="1:21" ht="20" customHeight="1" x14ac:dyDescent="0.35">
      <c r="A3875" s="13">
        <f>F3875/E3875</f>
        <v>1.4133333333333333E-2</v>
      </c>
      <c r="B3875">
        <v>1048</v>
      </c>
      <c r="C3875" s="3" t="s">
        <v>1049</v>
      </c>
      <c r="D3875" s="3" t="s">
        <v>5158</v>
      </c>
      <c r="E3875" s="5">
        <v>15000</v>
      </c>
      <c r="F3875" s="5">
        <v>212</v>
      </c>
      <c r="G3875" t="s">
        <v>8220</v>
      </c>
      <c r="H3875" t="s">
        <v>8224</v>
      </c>
      <c r="I3875" t="s">
        <v>8246</v>
      </c>
      <c r="J3875">
        <v>1474766189</v>
      </c>
      <c r="K3875">
        <v>1471310189</v>
      </c>
      <c r="L3875" t="b">
        <v>0</v>
      </c>
      <c r="M3875">
        <v>4</v>
      </c>
      <c r="N3875" t="b">
        <v>0</v>
      </c>
      <c r="O3875" t="s">
        <v>8281</v>
      </c>
      <c r="P3875" s="9">
        <f>IFERROR(F3875/M3875,"NULL")</f>
        <v>53</v>
      </c>
      <c r="Q3875" t="str">
        <f>LEFT(O3875,SEARCH("/",O3875,1)-1)</f>
        <v>journalism</v>
      </c>
      <c r="R3875" t="str">
        <f>RIGHT(O3875,LEN(O3875)-SEARCH("/",O3875,1))</f>
        <v>audio</v>
      </c>
      <c r="S3875" s="17">
        <f>(((K3875/60)/60)/24)+DATE(1970,1,1)</f>
        <v>42598.053113425922</v>
      </c>
      <c r="T3875" s="15">
        <f>(((J3875/60)/60)/24)+DATE(1970,1,1)</f>
        <v>42638.053113425922</v>
      </c>
      <c r="U3875" t="b">
        <f>AND(L3875,N3875)</f>
        <v>0</v>
      </c>
    </row>
    <row r="3876" spans="1:21" ht="20" customHeight="1" x14ac:dyDescent="0.35">
      <c r="A3876" s="13">
        <f>F3876/E3876</f>
        <v>0</v>
      </c>
      <c r="B3876">
        <v>1049</v>
      </c>
      <c r="C3876" s="3" t="s">
        <v>1050</v>
      </c>
      <c r="D3876" s="3" t="s">
        <v>5159</v>
      </c>
      <c r="E3876" s="5">
        <v>12000</v>
      </c>
      <c r="F3876" s="5">
        <v>0</v>
      </c>
      <c r="G3876" t="s">
        <v>8220</v>
      </c>
      <c r="H3876" t="s">
        <v>8224</v>
      </c>
      <c r="I3876" t="s">
        <v>8246</v>
      </c>
      <c r="J3876">
        <v>1455272445</v>
      </c>
      <c r="K3876">
        <v>1452680445</v>
      </c>
      <c r="L3876" t="b">
        <v>0</v>
      </c>
      <c r="M3876">
        <v>0</v>
      </c>
      <c r="N3876" t="b">
        <v>0</v>
      </c>
      <c r="O3876" t="s">
        <v>8281</v>
      </c>
      <c r="P3876" s="9" t="str">
        <f>IFERROR(F3876/M3876,"NULL")</f>
        <v>NULL</v>
      </c>
      <c r="Q3876" t="str">
        <f>LEFT(O3876,SEARCH("/",O3876,1)-1)</f>
        <v>journalism</v>
      </c>
      <c r="R3876" t="str">
        <f>RIGHT(O3876,LEN(O3876)-SEARCH("/",O3876,1))</f>
        <v>audio</v>
      </c>
      <c r="S3876" s="17">
        <f>(((K3876/60)/60)/24)+DATE(1970,1,1)</f>
        <v>42382.431076388893</v>
      </c>
      <c r="T3876" s="15">
        <f>(((J3876/60)/60)/24)+DATE(1970,1,1)</f>
        <v>42412.431076388893</v>
      </c>
      <c r="U3876" t="b">
        <f>AND(L3876,N3876)</f>
        <v>0</v>
      </c>
    </row>
    <row r="3877" spans="1:21" ht="20" customHeight="1" x14ac:dyDescent="0.35">
      <c r="A3877" s="13">
        <f>F3877/E3877</f>
        <v>0</v>
      </c>
      <c r="B3877">
        <v>1050</v>
      </c>
      <c r="C3877" s="3" t="s">
        <v>1051</v>
      </c>
      <c r="D3877" s="3" t="s">
        <v>5160</v>
      </c>
      <c r="E3877" s="5">
        <v>2500</v>
      </c>
      <c r="F3877" s="5">
        <v>0</v>
      </c>
      <c r="G3877" t="s">
        <v>8220</v>
      </c>
      <c r="H3877" t="s">
        <v>8224</v>
      </c>
      <c r="I3877" t="s">
        <v>8246</v>
      </c>
      <c r="J3877">
        <v>1442257677</v>
      </c>
      <c r="K3877">
        <v>1439665677</v>
      </c>
      <c r="L3877" t="b">
        <v>0</v>
      </c>
      <c r="M3877">
        <v>0</v>
      </c>
      <c r="N3877" t="b">
        <v>0</v>
      </c>
      <c r="O3877" t="s">
        <v>8281</v>
      </c>
      <c r="P3877" s="9" t="str">
        <f>IFERROR(F3877/M3877,"NULL")</f>
        <v>NULL</v>
      </c>
      <c r="Q3877" t="str">
        <f>LEFT(O3877,SEARCH("/",O3877,1)-1)</f>
        <v>journalism</v>
      </c>
      <c r="R3877" t="str">
        <f>RIGHT(O3877,LEN(O3877)-SEARCH("/",O3877,1))</f>
        <v>audio</v>
      </c>
      <c r="S3877" s="17">
        <f>(((K3877/60)/60)/24)+DATE(1970,1,1)</f>
        <v>42231.7971875</v>
      </c>
      <c r="T3877" s="15">
        <f>(((J3877/60)/60)/24)+DATE(1970,1,1)</f>
        <v>42261.7971875</v>
      </c>
      <c r="U3877" t="b">
        <f>AND(L3877,N3877)</f>
        <v>0</v>
      </c>
    </row>
    <row r="3878" spans="1:21" ht="20" customHeight="1" x14ac:dyDescent="0.35">
      <c r="A3878" s="13">
        <f>F3878/E3878</f>
        <v>0</v>
      </c>
      <c r="B3878">
        <v>1051</v>
      </c>
      <c r="C3878" s="3" t="s">
        <v>1052</v>
      </c>
      <c r="D3878" s="3" t="s">
        <v>5161</v>
      </c>
      <c r="E3878" s="5">
        <v>500</v>
      </c>
      <c r="F3878" s="5">
        <v>0</v>
      </c>
      <c r="G3878" t="s">
        <v>8220</v>
      </c>
      <c r="H3878" t="s">
        <v>8224</v>
      </c>
      <c r="I3878" t="s">
        <v>8246</v>
      </c>
      <c r="J3878">
        <v>1409098825</v>
      </c>
      <c r="K3878">
        <v>1406679625</v>
      </c>
      <c r="L3878" t="b">
        <v>0</v>
      </c>
      <c r="M3878">
        <v>0</v>
      </c>
      <c r="N3878" t="b">
        <v>0</v>
      </c>
      <c r="O3878" t="s">
        <v>8281</v>
      </c>
      <c r="P3878" s="9" t="str">
        <f>IFERROR(F3878/M3878,"NULL")</f>
        <v>NULL</v>
      </c>
      <c r="Q3878" t="str">
        <f>LEFT(O3878,SEARCH("/",O3878,1)-1)</f>
        <v>journalism</v>
      </c>
      <c r="R3878" t="str">
        <f>RIGHT(O3878,LEN(O3878)-SEARCH("/",O3878,1))</f>
        <v>audio</v>
      </c>
      <c r="S3878" s="17">
        <f>(((K3878/60)/60)/24)+DATE(1970,1,1)</f>
        <v>41850.014178240745</v>
      </c>
      <c r="T3878" s="15">
        <f>(((J3878/60)/60)/24)+DATE(1970,1,1)</f>
        <v>41878.014178240745</v>
      </c>
      <c r="U3878" t="b">
        <f>AND(L3878,N3878)</f>
        <v>0</v>
      </c>
    </row>
    <row r="3879" spans="1:21" ht="20" customHeight="1" x14ac:dyDescent="0.35">
      <c r="A3879" s="13">
        <f>F3879/E3879</f>
        <v>0</v>
      </c>
      <c r="B3879">
        <v>1052</v>
      </c>
      <c r="C3879" s="3" t="s">
        <v>1053</v>
      </c>
      <c r="D3879" s="3" t="s">
        <v>5162</v>
      </c>
      <c r="E3879" s="5">
        <v>4336</v>
      </c>
      <c r="F3879" s="5">
        <v>0</v>
      </c>
      <c r="G3879" t="s">
        <v>8220</v>
      </c>
      <c r="H3879" t="s">
        <v>8224</v>
      </c>
      <c r="I3879" t="s">
        <v>8246</v>
      </c>
      <c r="J3879">
        <v>1465243740</v>
      </c>
      <c r="K3879">
        <v>1461438495</v>
      </c>
      <c r="L3879" t="b">
        <v>0</v>
      </c>
      <c r="M3879">
        <v>0</v>
      </c>
      <c r="N3879" t="b">
        <v>0</v>
      </c>
      <c r="O3879" t="s">
        <v>8281</v>
      </c>
      <c r="P3879" s="9" t="str">
        <f>IFERROR(F3879/M3879,"NULL")</f>
        <v>NULL</v>
      </c>
      <c r="Q3879" t="str">
        <f>LEFT(O3879,SEARCH("/",O3879,1)-1)</f>
        <v>journalism</v>
      </c>
      <c r="R3879" t="str">
        <f>RIGHT(O3879,LEN(O3879)-SEARCH("/",O3879,1))</f>
        <v>audio</v>
      </c>
      <c r="S3879" s="17">
        <f>(((K3879/60)/60)/24)+DATE(1970,1,1)</f>
        <v>42483.797395833331</v>
      </c>
      <c r="T3879" s="15">
        <f>(((J3879/60)/60)/24)+DATE(1970,1,1)</f>
        <v>42527.839583333334</v>
      </c>
      <c r="U3879" t="b">
        <f>AND(L3879,N3879)</f>
        <v>0</v>
      </c>
    </row>
    <row r="3880" spans="1:21" ht="20" customHeight="1" x14ac:dyDescent="0.35">
      <c r="A3880" s="13">
        <f>F3880/E3880</f>
        <v>0.01</v>
      </c>
      <c r="B3880">
        <v>1053</v>
      </c>
      <c r="C3880" s="3" t="s">
        <v>1054</v>
      </c>
      <c r="D3880" s="3" t="s">
        <v>5163</v>
      </c>
      <c r="E3880" s="5">
        <v>1500</v>
      </c>
      <c r="F3880" s="5">
        <v>15</v>
      </c>
      <c r="G3880" t="s">
        <v>8220</v>
      </c>
      <c r="H3880" t="s">
        <v>8224</v>
      </c>
      <c r="I3880" t="s">
        <v>8246</v>
      </c>
      <c r="J3880">
        <v>1488773332</v>
      </c>
      <c r="K3880">
        <v>1486613332</v>
      </c>
      <c r="L3880" t="b">
        <v>0</v>
      </c>
      <c r="M3880">
        <v>1</v>
      </c>
      <c r="N3880" t="b">
        <v>0</v>
      </c>
      <c r="O3880" t="s">
        <v>8281</v>
      </c>
      <c r="P3880" s="9">
        <f>IFERROR(F3880/M3880,"NULL")</f>
        <v>15</v>
      </c>
      <c r="Q3880" t="str">
        <f>LEFT(O3880,SEARCH("/",O3880,1)-1)</f>
        <v>journalism</v>
      </c>
      <c r="R3880" t="str">
        <f>RIGHT(O3880,LEN(O3880)-SEARCH("/",O3880,1))</f>
        <v>audio</v>
      </c>
      <c r="S3880" s="17">
        <f>(((K3880/60)/60)/24)+DATE(1970,1,1)</f>
        <v>42775.172824074078</v>
      </c>
      <c r="T3880" s="15">
        <f>(((J3880/60)/60)/24)+DATE(1970,1,1)</f>
        <v>42800.172824074078</v>
      </c>
      <c r="U3880" t="b">
        <f>AND(L3880,N3880)</f>
        <v>0</v>
      </c>
    </row>
    <row r="3881" spans="1:21" ht="20" customHeight="1" x14ac:dyDescent="0.35">
      <c r="A3881" s="13">
        <f>F3881/E3881</f>
        <v>0</v>
      </c>
      <c r="B3881">
        <v>1054</v>
      </c>
      <c r="C3881" s="3" t="s">
        <v>1055</v>
      </c>
      <c r="D3881" s="3" t="s">
        <v>5164</v>
      </c>
      <c r="E3881" s="5">
        <v>2500</v>
      </c>
      <c r="F3881" s="5">
        <v>0</v>
      </c>
      <c r="G3881" t="s">
        <v>8220</v>
      </c>
      <c r="H3881" t="s">
        <v>8224</v>
      </c>
      <c r="I3881" t="s">
        <v>8246</v>
      </c>
      <c r="J3881">
        <v>1407708000</v>
      </c>
      <c r="K3881">
        <v>1405110399</v>
      </c>
      <c r="L3881" t="b">
        <v>0</v>
      </c>
      <c r="M3881">
        <v>0</v>
      </c>
      <c r="N3881" t="b">
        <v>0</v>
      </c>
      <c r="O3881" t="s">
        <v>8281</v>
      </c>
      <c r="P3881" s="9" t="str">
        <f>IFERROR(F3881/M3881,"NULL")</f>
        <v>NULL</v>
      </c>
      <c r="Q3881" t="str">
        <f>LEFT(O3881,SEARCH("/",O3881,1)-1)</f>
        <v>journalism</v>
      </c>
      <c r="R3881" t="str">
        <f>RIGHT(O3881,LEN(O3881)-SEARCH("/",O3881,1))</f>
        <v>audio</v>
      </c>
      <c r="S3881" s="17">
        <f>(((K3881/60)/60)/24)+DATE(1970,1,1)</f>
        <v>41831.851840277777</v>
      </c>
      <c r="T3881" s="15">
        <f>(((J3881/60)/60)/24)+DATE(1970,1,1)</f>
        <v>41861.916666666664</v>
      </c>
      <c r="U3881" t="b">
        <f>AND(L3881,N3881)</f>
        <v>0</v>
      </c>
    </row>
    <row r="3882" spans="1:21" ht="20" customHeight="1" x14ac:dyDescent="0.35">
      <c r="A3882" s="13">
        <f>F3882/E3882</f>
        <v>0</v>
      </c>
      <c r="B3882">
        <v>1055</v>
      </c>
      <c r="C3882" s="3" t="s">
        <v>1056</v>
      </c>
      <c r="D3882" s="3" t="s">
        <v>5165</v>
      </c>
      <c r="E3882" s="5">
        <v>3500</v>
      </c>
      <c r="F3882" s="5">
        <v>0</v>
      </c>
      <c r="G3882" t="s">
        <v>8220</v>
      </c>
      <c r="H3882" t="s">
        <v>8224</v>
      </c>
      <c r="I3882" t="s">
        <v>8246</v>
      </c>
      <c r="J3882">
        <v>1457394545</v>
      </c>
      <c r="K3882">
        <v>1454802545</v>
      </c>
      <c r="L3882" t="b">
        <v>0</v>
      </c>
      <c r="M3882">
        <v>0</v>
      </c>
      <c r="N3882" t="b">
        <v>0</v>
      </c>
      <c r="O3882" t="s">
        <v>8281</v>
      </c>
      <c r="P3882" s="9" t="str">
        <f>IFERROR(F3882/M3882,"NULL")</f>
        <v>NULL</v>
      </c>
      <c r="Q3882" t="str">
        <f>LEFT(O3882,SEARCH("/",O3882,1)-1)</f>
        <v>journalism</v>
      </c>
      <c r="R3882" t="str">
        <f>RIGHT(O3882,LEN(O3882)-SEARCH("/",O3882,1))</f>
        <v>audio</v>
      </c>
      <c r="S3882" s="17">
        <f>(((K3882/60)/60)/24)+DATE(1970,1,1)</f>
        <v>42406.992418981477</v>
      </c>
      <c r="T3882" s="15">
        <f>(((J3882/60)/60)/24)+DATE(1970,1,1)</f>
        <v>42436.992418981477</v>
      </c>
      <c r="U3882" t="b">
        <f>AND(L3882,N3882)</f>
        <v>0</v>
      </c>
    </row>
    <row r="3883" spans="1:21" ht="20" customHeight="1" x14ac:dyDescent="0.35">
      <c r="A3883" s="13">
        <f>F3883/E3883</f>
        <v>0</v>
      </c>
      <c r="B3883">
        <v>1056</v>
      </c>
      <c r="C3883" s="3" t="s">
        <v>1057</v>
      </c>
      <c r="D3883" s="3" t="s">
        <v>5166</v>
      </c>
      <c r="E3883" s="5">
        <v>10000</v>
      </c>
      <c r="F3883" s="5">
        <v>0</v>
      </c>
      <c r="G3883" t="s">
        <v>8220</v>
      </c>
      <c r="H3883" t="s">
        <v>8224</v>
      </c>
      <c r="I3883" t="s">
        <v>8246</v>
      </c>
      <c r="J3883">
        <v>1429892177</v>
      </c>
      <c r="K3883">
        <v>1424711777</v>
      </c>
      <c r="L3883" t="b">
        <v>0</v>
      </c>
      <c r="M3883">
        <v>0</v>
      </c>
      <c r="N3883" t="b">
        <v>0</v>
      </c>
      <c r="O3883" t="s">
        <v>8281</v>
      </c>
      <c r="P3883" s="9" t="str">
        <f>IFERROR(F3883/M3883,"NULL")</f>
        <v>NULL</v>
      </c>
      <c r="Q3883" t="str">
        <f>LEFT(O3883,SEARCH("/",O3883,1)-1)</f>
        <v>journalism</v>
      </c>
      <c r="R3883" t="str">
        <f>RIGHT(O3883,LEN(O3883)-SEARCH("/",O3883,1))</f>
        <v>audio</v>
      </c>
      <c r="S3883" s="17">
        <f>(((K3883/60)/60)/24)+DATE(1970,1,1)</f>
        <v>42058.719641203701</v>
      </c>
      <c r="T3883" s="15">
        <f>(((J3883/60)/60)/24)+DATE(1970,1,1)</f>
        <v>42118.677974537044</v>
      </c>
      <c r="U3883" t="b">
        <f>AND(L3883,N3883)</f>
        <v>0</v>
      </c>
    </row>
    <row r="3884" spans="1:21" ht="20" customHeight="1" x14ac:dyDescent="0.35">
      <c r="A3884" s="13">
        <f>F3884/E3884</f>
        <v>0</v>
      </c>
      <c r="B3884">
        <v>1057</v>
      </c>
      <c r="C3884" s="3" t="s">
        <v>1058</v>
      </c>
      <c r="D3884" s="3" t="s">
        <v>5167</v>
      </c>
      <c r="E3884" s="5">
        <v>10000</v>
      </c>
      <c r="F3884" s="5">
        <v>0</v>
      </c>
      <c r="G3884" t="s">
        <v>8220</v>
      </c>
      <c r="H3884" t="s">
        <v>8224</v>
      </c>
      <c r="I3884" t="s">
        <v>8246</v>
      </c>
      <c r="J3884">
        <v>1480888483</v>
      </c>
      <c r="K3884">
        <v>1478292883</v>
      </c>
      <c r="L3884" t="b">
        <v>0</v>
      </c>
      <c r="M3884">
        <v>0</v>
      </c>
      <c r="N3884" t="b">
        <v>0</v>
      </c>
      <c r="O3884" t="s">
        <v>8281</v>
      </c>
      <c r="P3884" s="9" t="str">
        <f>IFERROR(F3884/M3884,"NULL")</f>
        <v>NULL</v>
      </c>
      <c r="Q3884" t="str">
        <f>LEFT(O3884,SEARCH("/",O3884,1)-1)</f>
        <v>journalism</v>
      </c>
      <c r="R3884" t="str">
        <f>RIGHT(O3884,LEN(O3884)-SEARCH("/",O3884,1))</f>
        <v>audio</v>
      </c>
      <c r="S3884" s="17">
        <f>(((K3884/60)/60)/24)+DATE(1970,1,1)</f>
        <v>42678.871331018512</v>
      </c>
      <c r="T3884" s="15">
        <f>(((J3884/60)/60)/24)+DATE(1970,1,1)</f>
        <v>42708.912997685184</v>
      </c>
      <c r="U3884" t="b">
        <f>AND(L3884,N3884)</f>
        <v>0</v>
      </c>
    </row>
    <row r="3885" spans="1:21" ht="20" customHeight="1" x14ac:dyDescent="0.35">
      <c r="A3885" s="13">
        <f>F3885/E3885</f>
        <v>0</v>
      </c>
      <c r="B3885">
        <v>1058</v>
      </c>
      <c r="C3885" s="3" t="s">
        <v>1059</v>
      </c>
      <c r="D3885" s="3" t="s">
        <v>5168</v>
      </c>
      <c r="E3885" s="5">
        <v>40000</v>
      </c>
      <c r="F3885" s="5">
        <v>0</v>
      </c>
      <c r="G3885" t="s">
        <v>8220</v>
      </c>
      <c r="H3885" t="s">
        <v>8224</v>
      </c>
      <c r="I3885" t="s">
        <v>8246</v>
      </c>
      <c r="J3885">
        <v>1427328000</v>
      </c>
      <c r="K3885">
        <v>1423777043</v>
      </c>
      <c r="L3885" t="b">
        <v>0</v>
      </c>
      <c r="M3885">
        <v>0</v>
      </c>
      <c r="N3885" t="b">
        <v>0</v>
      </c>
      <c r="O3885" t="s">
        <v>8281</v>
      </c>
      <c r="P3885" s="9" t="str">
        <f>IFERROR(F3885/M3885,"NULL")</f>
        <v>NULL</v>
      </c>
      <c r="Q3885" t="str">
        <f>LEFT(O3885,SEARCH("/",O3885,1)-1)</f>
        <v>journalism</v>
      </c>
      <c r="R3885" t="str">
        <f>RIGHT(O3885,LEN(O3885)-SEARCH("/",O3885,1))</f>
        <v>audio</v>
      </c>
      <c r="S3885" s="17">
        <f>(((K3885/60)/60)/24)+DATE(1970,1,1)</f>
        <v>42047.900960648149</v>
      </c>
      <c r="T3885" s="15">
        <f>(((J3885/60)/60)/24)+DATE(1970,1,1)</f>
        <v>42089</v>
      </c>
      <c r="U3885" t="b">
        <f>AND(L3885,N3885)</f>
        <v>0</v>
      </c>
    </row>
    <row r="3886" spans="1:21" ht="20" customHeight="1" x14ac:dyDescent="0.35">
      <c r="A3886" s="13">
        <f>F3886/E3886</f>
        <v>0</v>
      </c>
      <c r="B3886">
        <v>1059</v>
      </c>
      <c r="C3886" s="3" t="s">
        <v>1060</v>
      </c>
      <c r="D3886" s="3" t="s">
        <v>5169</v>
      </c>
      <c r="E3886" s="5">
        <v>1100</v>
      </c>
      <c r="F3886" s="5">
        <v>0</v>
      </c>
      <c r="G3886" t="s">
        <v>8220</v>
      </c>
      <c r="H3886" t="s">
        <v>8224</v>
      </c>
      <c r="I3886" t="s">
        <v>8246</v>
      </c>
      <c r="J3886">
        <v>1426269456</v>
      </c>
      <c r="K3886">
        <v>1423681056</v>
      </c>
      <c r="L3886" t="b">
        <v>0</v>
      </c>
      <c r="M3886">
        <v>0</v>
      </c>
      <c r="N3886" t="b">
        <v>0</v>
      </c>
      <c r="O3886" t="s">
        <v>8281</v>
      </c>
      <c r="P3886" s="9" t="str">
        <f>IFERROR(F3886/M3886,"NULL")</f>
        <v>NULL</v>
      </c>
      <c r="Q3886" t="str">
        <f>LEFT(O3886,SEARCH("/",O3886,1)-1)</f>
        <v>journalism</v>
      </c>
      <c r="R3886" t="str">
        <f>RIGHT(O3886,LEN(O3886)-SEARCH("/",O3886,1))</f>
        <v>audio</v>
      </c>
      <c r="S3886" s="17">
        <f>(((K3886/60)/60)/24)+DATE(1970,1,1)</f>
        <v>42046.79</v>
      </c>
      <c r="T3886" s="15">
        <f>(((J3886/60)/60)/24)+DATE(1970,1,1)</f>
        <v>42076.748333333337</v>
      </c>
      <c r="U3886" t="b">
        <f>AND(L3886,N3886)</f>
        <v>0</v>
      </c>
    </row>
    <row r="3887" spans="1:21" ht="20" customHeight="1" x14ac:dyDescent="0.35">
      <c r="A3887" s="13">
        <f>F3887/E3887</f>
        <v>0.01</v>
      </c>
      <c r="B3887">
        <v>1060</v>
      </c>
      <c r="C3887" s="3" t="s">
        <v>1061</v>
      </c>
      <c r="D3887" s="3" t="s">
        <v>5170</v>
      </c>
      <c r="E3887" s="5">
        <v>5000</v>
      </c>
      <c r="F3887" s="5">
        <v>50</v>
      </c>
      <c r="G3887" t="s">
        <v>8220</v>
      </c>
      <c r="H3887" t="s">
        <v>8224</v>
      </c>
      <c r="I3887" t="s">
        <v>8246</v>
      </c>
      <c r="J3887">
        <v>1429134893</v>
      </c>
      <c r="K3887">
        <v>1426542893</v>
      </c>
      <c r="L3887" t="b">
        <v>0</v>
      </c>
      <c r="M3887">
        <v>1</v>
      </c>
      <c r="N3887" t="b">
        <v>0</v>
      </c>
      <c r="O3887" t="s">
        <v>8281</v>
      </c>
      <c r="P3887" s="9">
        <f>IFERROR(F3887/M3887,"NULL")</f>
        <v>50</v>
      </c>
      <c r="Q3887" t="str">
        <f>LEFT(O3887,SEARCH("/",O3887,1)-1)</f>
        <v>journalism</v>
      </c>
      <c r="R3887" t="str">
        <f>RIGHT(O3887,LEN(O3887)-SEARCH("/",O3887,1))</f>
        <v>audio</v>
      </c>
      <c r="S3887" s="17">
        <f>(((K3887/60)/60)/24)+DATE(1970,1,1)</f>
        <v>42079.913113425922</v>
      </c>
      <c r="T3887" s="15">
        <f>(((J3887/60)/60)/24)+DATE(1970,1,1)</f>
        <v>42109.913113425922</v>
      </c>
      <c r="U3887" t="b">
        <f>AND(L3887,N3887)</f>
        <v>0</v>
      </c>
    </row>
    <row r="3888" spans="1:21" ht="20" customHeight="1" x14ac:dyDescent="0.35">
      <c r="A3888" s="13">
        <f>F3888/E3888</f>
        <v>0</v>
      </c>
      <c r="B3888">
        <v>1061</v>
      </c>
      <c r="C3888" s="3" t="s">
        <v>1062</v>
      </c>
      <c r="D3888" s="3" t="s">
        <v>5171</v>
      </c>
      <c r="E3888" s="5">
        <v>4000</v>
      </c>
      <c r="F3888" s="5">
        <v>0</v>
      </c>
      <c r="G3888" t="s">
        <v>8220</v>
      </c>
      <c r="H3888" t="s">
        <v>8224</v>
      </c>
      <c r="I3888" t="s">
        <v>8246</v>
      </c>
      <c r="J3888">
        <v>1462150800</v>
      </c>
      <c r="K3888">
        <v>1456987108</v>
      </c>
      <c r="L3888" t="b">
        <v>0</v>
      </c>
      <c r="M3888">
        <v>0</v>
      </c>
      <c r="N3888" t="b">
        <v>0</v>
      </c>
      <c r="O3888" t="s">
        <v>8281</v>
      </c>
      <c r="P3888" s="9" t="str">
        <f>IFERROR(F3888/M3888,"NULL")</f>
        <v>NULL</v>
      </c>
      <c r="Q3888" t="str">
        <f>LEFT(O3888,SEARCH("/",O3888,1)-1)</f>
        <v>journalism</v>
      </c>
      <c r="R3888" t="str">
        <f>RIGHT(O3888,LEN(O3888)-SEARCH("/",O3888,1))</f>
        <v>audio</v>
      </c>
      <c r="S3888" s="17">
        <f>(((K3888/60)/60)/24)+DATE(1970,1,1)</f>
        <v>42432.276712962965</v>
      </c>
      <c r="T3888" s="15">
        <f>(((J3888/60)/60)/24)+DATE(1970,1,1)</f>
        <v>42492.041666666672</v>
      </c>
      <c r="U3888" t="b">
        <f>AND(L3888,N3888)</f>
        <v>0</v>
      </c>
    </row>
    <row r="3889" spans="1:21" ht="20" customHeight="1" x14ac:dyDescent="0.35">
      <c r="A3889" s="13">
        <f>F3889/E3889</f>
        <v>0.95477386934673369</v>
      </c>
      <c r="B3889">
        <v>1062</v>
      </c>
      <c r="C3889" s="3" t="s">
        <v>1063</v>
      </c>
      <c r="D3889" s="3" t="s">
        <v>5172</v>
      </c>
      <c r="E3889" s="5">
        <v>199</v>
      </c>
      <c r="F3889" s="5">
        <v>190</v>
      </c>
      <c r="G3889" t="s">
        <v>8220</v>
      </c>
      <c r="H3889" t="s">
        <v>8224</v>
      </c>
      <c r="I3889" t="s">
        <v>8246</v>
      </c>
      <c r="J3889">
        <v>1468351341</v>
      </c>
      <c r="K3889">
        <v>1467746541</v>
      </c>
      <c r="L3889" t="b">
        <v>0</v>
      </c>
      <c r="M3889">
        <v>4</v>
      </c>
      <c r="N3889" t="b">
        <v>0</v>
      </c>
      <c r="O3889" t="s">
        <v>8281</v>
      </c>
      <c r="P3889" s="9">
        <f>IFERROR(F3889/M3889,"NULL")</f>
        <v>47.5</v>
      </c>
      <c r="Q3889" t="str">
        <f>LEFT(O3889,SEARCH("/",O3889,1)-1)</f>
        <v>journalism</v>
      </c>
      <c r="R3889" t="str">
        <f>RIGHT(O3889,LEN(O3889)-SEARCH("/",O3889,1))</f>
        <v>audio</v>
      </c>
      <c r="S3889" s="17">
        <f>(((K3889/60)/60)/24)+DATE(1970,1,1)</f>
        <v>42556.807187500002</v>
      </c>
      <c r="T3889" s="15">
        <f>(((J3889/60)/60)/24)+DATE(1970,1,1)</f>
        <v>42563.807187500002</v>
      </c>
      <c r="U3889" t="b">
        <f>AND(L3889,N3889)</f>
        <v>0</v>
      </c>
    </row>
    <row r="3890" spans="1:21" ht="20" customHeight="1" x14ac:dyDescent="0.35">
      <c r="A3890" s="13">
        <f>F3890/E3890</f>
        <v>0</v>
      </c>
      <c r="B3890">
        <v>1063</v>
      </c>
      <c r="C3890" s="3" t="s">
        <v>1064</v>
      </c>
      <c r="D3890" s="3" t="s">
        <v>5173</v>
      </c>
      <c r="E3890" s="5">
        <v>1000</v>
      </c>
      <c r="F3890" s="5">
        <v>0</v>
      </c>
      <c r="G3890" t="s">
        <v>8220</v>
      </c>
      <c r="H3890" t="s">
        <v>8224</v>
      </c>
      <c r="I3890" t="s">
        <v>8246</v>
      </c>
      <c r="J3890">
        <v>1472604262</v>
      </c>
      <c r="K3890">
        <v>1470012262</v>
      </c>
      <c r="L3890" t="b">
        <v>0</v>
      </c>
      <c r="M3890">
        <v>0</v>
      </c>
      <c r="N3890" t="b">
        <v>0</v>
      </c>
      <c r="O3890" t="s">
        <v>8281</v>
      </c>
      <c r="P3890" s="9" t="str">
        <f>IFERROR(F3890/M3890,"NULL")</f>
        <v>NULL</v>
      </c>
      <c r="Q3890" t="str">
        <f>LEFT(O3890,SEARCH("/",O3890,1)-1)</f>
        <v>journalism</v>
      </c>
      <c r="R3890" t="str">
        <f>RIGHT(O3890,LEN(O3890)-SEARCH("/",O3890,1))</f>
        <v>audio</v>
      </c>
      <c r="S3890" s="17">
        <f>(((K3890/60)/60)/24)+DATE(1970,1,1)</f>
        <v>42583.030810185184</v>
      </c>
      <c r="T3890" s="15">
        <f>(((J3890/60)/60)/24)+DATE(1970,1,1)</f>
        <v>42613.030810185184</v>
      </c>
      <c r="U3890" t="b">
        <f>AND(L3890,N3890)</f>
        <v>0</v>
      </c>
    </row>
    <row r="3891" spans="1:21" ht="20" customHeight="1" x14ac:dyDescent="0.35">
      <c r="A3891" s="13">
        <f>F3891/E3891</f>
        <v>7.0666666666666669E-2</v>
      </c>
      <c r="B3891">
        <v>1224</v>
      </c>
      <c r="C3891" s="3" t="s">
        <v>1225</v>
      </c>
      <c r="D3891" s="3" t="s">
        <v>5334</v>
      </c>
      <c r="E3891" s="5">
        <v>15000</v>
      </c>
      <c r="F3891" s="5">
        <v>1060</v>
      </c>
      <c r="G3891" t="s">
        <v>8220</v>
      </c>
      <c r="H3891" t="s">
        <v>8224</v>
      </c>
      <c r="I3891" t="s">
        <v>8246</v>
      </c>
      <c r="J3891">
        <v>1402060302</v>
      </c>
      <c r="K3891">
        <v>1396876302</v>
      </c>
      <c r="L3891" t="b">
        <v>0</v>
      </c>
      <c r="M3891">
        <v>18</v>
      </c>
      <c r="N3891" t="b">
        <v>0</v>
      </c>
      <c r="O3891" t="s">
        <v>8286</v>
      </c>
      <c r="P3891" s="9">
        <f>IFERROR(F3891/M3891,"NULL")</f>
        <v>58.888888888888886</v>
      </c>
      <c r="Q3891" t="str">
        <f>LEFT(O3891,SEARCH("/",O3891,1)-1)</f>
        <v>music</v>
      </c>
      <c r="R3891" t="str">
        <f>RIGHT(O3891,LEN(O3891)-SEARCH("/",O3891,1))</f>
        <v>world music</v>
      </c>
      <c r="S3891" s="17">
        <f>(((K3891/60)/60)/24)+DATE(1970,1,1)</f>
        <v>41736.549791666665</v>
      </c>
      <c r="T3891" s="15">
        <f>(((J3891/60)/60)/24)+DATE(1970,1,1)</f>
        <v>41796.549791666665</v>
      </c>
      <c r="U3891" t="b">
        <f>AND(L3891,N3891)</f>
        <v>0</v>
      </c>
    </row>
    <row r="3892" spans="1:21" ht="20" customHeight="1" x14ac:dyDescent="0.35">
      <c r="A3892" s="13">
        <f>F3892/E3892</f>
        <v>4.3999999999999997E-2</v>
      </c>
      <c r="B3892">
        <v>1225</v>
      </c>
      <c r="C3892" s="3" t="s">
        <v>1226</v>
      </c>
      <c r="D3892" s="3" t="s">
        <v>5335</v>
      </c>
      <c r="E3892" s="5">
        <v>3000</v>
      </c>
      <c r="F3892" s="5">
        <v>132</v>
      </c>
      <c r="G3892" t="s">
        <v>8220</v>
      </c>
      <c r="H3892" t="s">
        <v>8224</v>
      </c>
      <c r="I3892" t="s">
        <v>8246</v>
      </c>
      <c r="J3892">
        <v>1382478278</v>
      </c>
      <c r="K3892">
        <v>1377294278</v>
      </c>
      <c r="L3892" t="b">
        <v>0</v>
      </c>
      <c r="M3892">
        <v>3</v>
      </c>
      <c r="N3892" t="b">
        <v>0</v>
      </c>
      <c r="O3892" t="s">
        <v>8286</v>
      </c>
      <c r="P3892" s="9">
        <f>IFERROR(F3892/M3892,"NULL")</f>
        <v>44</v>
      </c>
      <c r="Q3892" t="str">
        <f>LEFT(O3892,SEARCH("/",O3892,1)-1)</f>
        <v>music</v>
      </c>
      <c r="R3892" t="str">
        <f>RIGHT(O3892,LEN(O3892)-SEARCH("/",O3892,1))</f>
        <v>world music</v>
      </c>
      <c r="S3892" s="17">
        <f>(((K3892/60)/60)/24)+DATE(1970,1,1)</f>
        <v>41509.905995370369</v>
      </c>
      <c r="T3892" s="15">
        <f>(((J3892/60)/60)/24)+DATE(1970,1,1)</f>
        <v>41569.905995370369</v>
      </c>
      <c r="U3892" t="b">
        <f>AND(L3892,N3892)</f>
        <v>0</v>
      </c>
    </row>
    <row r="3893" spans="1:21" ht="20" customHeight="1" x14ac:dyDescent="0.35">
      <c r="A3893" s="13">
        <f>F3893/E3893</f>
        <v>3.8739999999999997E-2</v>
      </c>
      <c r="B3893">
        <v>1226</v>
      </c>
      <c r="C3893" s="3" t="s">
        <v>1227</v>
      </c>
      <c r="D3893" s="3" t="s">
        <v>5336</v>
      </c>
      <c r="E3893" s="5">
        <v>50000</v>
      </c>
      <c r="F3893" s="5">
        <v>1937</v>
      </c>
      <c r="G3893" t="s">
        <v>8220</v>
      </c>
      <c r="H3893" t="s">
        <v>8224</v>
      </c>
      <c r="I3893" t="s">
        <v>8246</v>
      </c>
      <c r="J3893">
        <v>1398042000</v>
      </c>
      <c r="K3893">
        <v>1395089981</v>
      </c>
      <c r="L3893" t="b">
        <v>0</v>
      </c>
      <c r="M3893">
        <v>40</v>
      </c>
      <c r="N3893" t="b">
        <v>0</v>
      </c>
      <c r="O3893" t="s">
        <v>8286</v>
      </c>
      <c r="P3893" s="9">
        <f>IFERROR(F3893/M3893,"NULL")</f>
        <v>48.424999999999997</v>
      </c>
      <c r="Q3893" t="str">
        <f>LEFT(O3893,SEARCH("/",O3893,1)-1)</f>
        <v>music</v>
      </c>
      <c r="R3893" t="str">
        <f>RIGHT(O3893,LEN(O3893)-SEARCH("/",O3893,1))</f>
        <v>world music</v>
      </c>
      <c r="S3893" s="17">
        <f>(((K3893/60)/60)/24)+DATE(1970,1,1)</f>
        <v>41715.874780092592</v>
      </c>
      <c r="T3893" s="15">
        <f>(((J3893/60)/60)/24)+DATE(1970,1,1)</f>
        <v>41750.041666666664</v>
      </c>
      <c r="U3893" t="b">
        <f>AND(L3893,N3893)</f>
        <v>0</v>
      </c>
    </row>
    <row r="3894" spans="1:21" ht="20" customHeight="1" x14ac:dyDescent="0.35">
      <c r="A3894" s="13">
        <f>F3894/E3894</f>
        <v>0</v>
      </c>
      <c r="B3894">
        <v>1227</v>
      </c>
      <c r="C3894" s="3" t="s">
        <v>1228</v>
      </c>
      <c r="D3894" s="3" t="s">
        <v>5337</v>
      </c>
      <c r="E3894" s="5">
        <v>2000</v>
      </c>
      <c r="F3894" s="5">
        <v>0</v>
      </c>
      <c r="G3894" t="s">
        <v>8220</v>
      </c>
      <c r="H3894" t="s">
        <v>8224</v>
      </c>
      <c r="I3894" t="s">
        <v>8246</v>
      </c>
      <c r="J3894">
        <v>1407394800</v>
      </c>
      <c r="K3894">
        <v>1404770616</v>
      </c>
      <c r="L3894" t="b">
        <v>0</v>
      </c>
      <c r="M3894">
        <v>0</v>
      </c>
      <c r="N3894" t="b">
        <v>0</v>
      </c>
      <c r="O3894" t="s">
        <v>8286</v>
      </c>
      <c r="P3894" s="9" t="str">
        <f>IFERROR(F3894/M3894,"NULL")</f>
        <v>NULL</v>
      </c>
      <c r="Q3894" t="str">
        <f>LEFT(O3894,SEARCH("/",O3894,1)-1)</f>
        <v>music</v>
      </c>
      <c r="R3894" t="str">
        <f>RIGHT(O3894,LEN(O3894)-SEARCH("/",O3894,1))</f>
        <v>world music</v>
      </c>
      <c r="S3894" s="17">
        <f>(((K3894/60)/60)/24)+DATE(1970,1,1)</f>
        <v>41827.919166666667</v>
      </c>
      <c r="T3894" s="15">
        <f>(((J3894/60)/60)/24)+DATE(1970,1,1)</f>
        <v>41858.291666666664</v>
      </c>
      <c r="U3894" t="b">
        <f>AND(L3894,N3894)</f>
        <v>0</v>
      </c>
    </row>
    <row r="3895" spans="1:21" ht="20" customHeight="1" x14ac:dyDescent="0.35">
      <c r="A3895" s="13">
        <f>F3895/E3895</f>
        <v>0.29299999999999998</v>
      </c>
      <c r="B3895">
        <v>1228</v>
      </c>
      <c r="C3895" s="3" t="s">
        <v>1229</v>
      </c>
      <c r="D3895" s="3" t="s">
        <v>5338</v>
      </c>
      <c r="E3895" s="5">
        <v>5000</v>
      </c>
      <c r="F3895" s="5">
        <v>1465</v>
      </c>
      <c r="G3895" t="s">
        <v>8220</v>
      </c>
      <c r="H3895" t="s">
        <v>8224</v>
      </c>
      <c r="I3895" t="s">
        <v>8246</v>
      </c>
      <c r="J3895">
        <v>1317231008</v>
      </c>
      <c r="K3895">
        <v>1312047008</v>
      </c>
      <c r="L3895" t="b">
        <v>0</v>
      </c>
      <c r="M3895">
        <v>24</v>
      </c>
      <c r="N3895" t="b">
        <v>0</v>
      </c>
      <c r="O3895" t="s">
        <v>8286</v>
      </c>
      <c r="P3895" s="9">
        <f>IFERROR(F3895/M3895,"NULL")</f>
        <v>61.041666666666664</v>
      </c>
      <c r="Q3895" t="str">
        <f>LEFT(O3895,SEARCH("/",O3895,1)-1)</f>
        <v>music</v>
      </c>
      <c r="R3895" t="str">
        <f>RIGHT(O3895,LEN(O3895)-SEARCH("/",O3895,1))</f>
        <v>world music</v>
      </c>
      <c r="S3895" s="17">
        <f>(((K3895/60)/60)/24)+DATE(1970,1,1)</f>
        <v>40754.729259259257</v>
      </c>
      <c r="T3895" s="15">
        <f>(((J3895/60)/60)/24)+DATE(1970,1,1)</f>
        <v>40814.729259259257</v>
      </c>
      <c r="U3895" t="b">
        <f>AND(L3895,N3895)</f>
        <v>0</v>
      </c>
    </row>
    <row r="3896" spans="1:21" ht="20" customHeight="1" x14ac:dyDescent="0.35">
      <c r="A3896" s="13">
        <f>F3896/E3896</f>
        <v>9.0909090909090905E-3</v>
      </c>
      <c r="B3896">
        <v>1229</v>
      </c>
      <c r="C3896" s="3" t="s">
        <v>1230</v>
      </c>
      <c r="D3896" s="3" t="s">
        <v>5339</v>
      </c>
      <c r="E3896" s="5">
        <v>2750</v>
      </c>
      <c r="F3896" s="5">
        <v>25</v>
      </c>
      <c r="G3896" t="s">
        <v>8220</v>
      </c>
      <c r="H3896" t="s">
        <v>8224</v>
      </c>
      <c r="I3896" t="s">
        <v>8246</v>
      </c>
      <c r="J3896">
        <v>1334592000</v>
      </c>
      <c r="K3896">
        <v>1331982127</v>
      </c>
      <c r="L3896" t="b">
        <v>0</v>
      </c>
      <c r="M3896">
        <v>1</v>
      </c>
      <c r="N3896" t="b">
        <v>0</v>
      </c>
      <c r="O3896" t="s">
        <v>8286</v>
      </c>
      <c r="P3896" s="9">
        <f>IFERROR(F3896/M3896,"NULL")</f>
        <v>25</v>
      </c>
      <c r="Q3896" t="str">
        <f>LEFT(O3896,SEARCH("/",O3896,1)-1)</f>
        <v>music</v>
      </c>
      <c r="R3896" t="str">
        <f>RIGHT(O3896,LEN(O3896)-SEARCH("/",O3896,1))</f>
        <v>world music</v>
      </c>
      <c r="S3896" s="17">
        <f>(((K3896/60)/60)/24)+DATE(1970,1,1)</f>
        <v>40985.459803240738</v>
      </c>
      <c r="T3896" s="15">
        <f>(((J3896/60)/60)/24)+DATE(1970,1,1)</f>
        <v>41015.666666666664</v>
      </c>
      <c r="U3896" t="b">
        <f>AND(L3896,N3896)</f>
        <v>0</v>
      </c>
    </row>
    <row r="3897" spans="1:21" ht="20" customHeight="1" x14ac:dyDescent="0.35">
      <c r="A3897" s="13">
        <f>F3897/E3897</f>
        <v>0</v>
      </c>
      <c r="B3897">
        <v>1230</v>
      </c>
      <c r="C3897" s="3" t="s">
        <v>1231</v>
      </c>
      <c r="D3897" s="3" t="s">
        <v>5340</v>
      </c>
      <c r="E3897" s="5">
        <v>500000</v>
      </c>
      <c r="F3897" s="5">
        <v>0</v>
      </c>
      <c r="G3897" t="s">
        <v>8220</v>
      </c>
      <c r="H3897" t="s">
        <v>8224</v>
      </c>
      <c r="I3897" t="s">
        <v>8246</v>
      </c>
      <c r="J3897">
        <v>1298589630</v>
      </c>
      <c r="K3897">
        <v>1295997630</v>
      </c>
      <c r="L3897" t="b">
        <v>0</v>
      </c>
      <c r="M3897">
        <v>0</v>
      </c>
      <c r="N3897" t="b">
        <v>0</v>
      </c>
      <c r="O3897" t="s">
        <v>8286</v>
      </c>
      <c r="P3897" s="9" t="str">
        <f>IFERROR(F3897/M3897,"NULL")</f>
        <v>NULL</v>
      </c>
      <c r="Q3897" t="str">
        <f>LEFT(O3897,SEARCH("/",O3897,1)-1)</f>
        <v>music</v>
      </c>
      <c r="R3897" t="str">
        <f>RIGHT(O3897,LEN(O3897)-SEARCH("/",O3897,1))</f>
        <v>world music</v>
      </c>
      <c r="S3897" s="17">
        <f>(((K3897/60)/60)/24)+DATE(1970,1,1)</f>
        <v>40568.972569444442</v>
      </c>
      <c r="T3897" s="15">
        <f>(((J3897/60)/60)/24)+DATE(1970,1,1)</f>
        <v>40598.972569444442</v>
      </c>
      <c r="U3897" t="b">
        <f>AND(L3897,N3897)</f>
        <v>0</v>
      </c>
    </row>
    <row r="3898" spans="1:21" ht="20" customHeight="1" x14ac:dyDescent="0.35">
      <c r="A3898" s="13">
        <f>F3898/E3898</f>
        <v>0</v>
      </c>
      <c r="B3898">
        <v>1231</v>
      </c>
      <c r="C3898" s="3" t="s">
        <v>1232</v>
      </c>
      <c r="D3898" s="3" t="s">
        <v>5341</v>
      </c>
      <c r="E3898" s="5">
        <v>5000</v>
      </c>
      <c r="F3898" s="5">
        <v>0</v>
      </c>
      <c r="G3898" t="s">
        <v>8220</v>
      </c>
      <c r="H3898" t="s">
        <v>8224</v>
      </c>
      <c r="I3898" t="s">
        <v>8246</v>
      </c>
      <c r="J3898">
        <v>1440723600</v>
      </c>
      <c r="K3898">
        <v>1436394968</v>
      </c>
      <c r="L3898" t="b">
        <v>0</v>
      </c>
      <c r="M3898">
        <v>0</v>
      </c>
      <c r="N3898" t="b">
        <v>0</v>
      </c>
      <c r="O3898" t="s">
        <v>8286</v>
      </c>
      <c r="P3898" s="9" t="str">
        <f>IFERROR(F3898/M3898,"NULL")</f>
        <v>NULL</v>
      </c>
      <c r="Q3898" t="str">
        <f>LEFT(O3898,SEARCH("/",O3898,1)-1)</f>
        <v>music</v>
      </c>
      <c r="R3898" t="str">
        <f>RIGHT(O3898,LEN(O3898)-SEARCH("/",O3898,1))</f>
        <v>world music</v>
      </c>
      <c r="S3898" s="17">
        <f>(((K3898/60)/60)/24)+DATE(1970,1,1)</f>
        <v>42193.941759259258</v>
      </c>
      <c r="T3898" s="15">
        <f>(((J3898/60)/60)/24)+DATE(1970,1,1)</f>
        <v>42244.041666666672</v>
      </c>
      <c r="U3898" t="b">
        <f>AND(L3898,N3898)</f>
        <v>0</v>
      </c>
    </row>
    <row r="3899" spans="1:21" ht="20" customHeight="1" x14ac:dyDescent="0.35">
      <c r="A3899" s="13">
        <f>F3899/E3899</f>
        <v>8.0000000000000002E-3</v>
      </c>
      <c r="B3899">
        <v>1232</v>
      </c>
      <c r="C3899" s="3" t="s">
        <v>1233</v>
      </c>
      <c r="D3899" s="3" t="s">
        <v>5342</v>
      </c>
      <c r="E3899" s="5">
        <v>5000</v>
      </c>
      <c r="F3899" s="5">
        <v>40</v>
      </c>
      <c r="G3899" t="s">
        <v>8220</v>
      </c>
      <c r="H3899" t="s">
        <v>8224</v>
      </c>
      <c r="I3899" t="s">
        <v>8246</v>
      </c>
      <c r="J3899">
        <v>1381090870</v>
      </c>
      <c r="K3899">
        <v>1377030070</v>
      </c>
      <c r="L3899" t="b">
        <v>0</v>
      </c>
      <c r="M3899">
        <v>1</v>
      </c>
      <c r="N3899" t="b">
        <v>0</v>
      </c>
      <c r="O3899" t="s">
        <v>8286</v>
      </c>
      <c r="P3899" s="9">
        <f>IFERROR(F3899/M3899,"NULL")</f>
        <v>40</v>
      </c>
      <c r="Q3899" t="str">
        <f>LEFT(O3899,SEARCH("/",O3899,1)-1)</f>
        <v>music</v>
      </c>
      <c r="R3899" t="str">
        <f>RIGHT(O3899,LEN(O3899)-SEARCH("/",O3899,1))</f>
        <v>world music</v>
      </c>
      <c r="S3899" s="17">
        <f>(((K3899/60)/60)/24)+DATE(1970,1,1)</f>
        <v>41506.848032407412</v>
      </c>
      <c r="T3899" s="15">
        <f>(((J3899/60)/60)/24)+DATE(1970,1,1)</f>
        <v>41553.848032407412</v>
      </c>
      <c r="U3899" t="b">
        <f>AND(L3899,N3899)</f>
        <v>0</v>
      </c>
    </row>
    <row r="3900" spans="1:21" ht="20" customHeight="1" x14ac:dyDescent="0.35">
      <c r="A3900" s="13">
        <f>F3900/E3900</f>
        <v>0.11600000000000001</v>
      </c>
      <c r="B3900">
        <v>1233</v>
      </c>
      <c r="C3900" s="3" t="s">
        <v>1234</v>
      </c>
      <c r="D3900" s="3" t="s">
        <v>5343</v>
      </c>
      <c r="E3900" s="5">
        <v>1000</v>
      </c>
      <c r="F3900" s="5">
        <v>116</v>
      </c>
      <c r="G3900" t="s">
        <v>8220</v>
      </c>
      <c r="H3900" t="s">
        <v>8224</v>
      </c>
      <c r="I3900" t="s">
        <v>8246</v>
      </c>
      <c r="J3900">
        <v>1329864374</v>
      </c>
      <c r="K3900">
        <v>1328049974</v>
      </c>
      <c r="L3900" t="b">
        <v>0</v>
      </c>
      <c r="M3900">
        <v>6</v>
      </c>
      <c r="N3900" t="b">
        <v>0</v>
      </c>
      <c r="O3900" t="s">
        <v>8286</v>
      </c>
      <c r="P3900" s="9">
        <f>IFERROR(F3900/M3900,"NULL")</f>
        <v>19.333333333333332</v>
      </c>
      <c r="Q3900" t="str">
        <f>LEFT(O3900,SEARCH("/",O3900,1)-1)</f>
        <v>music</v>
      </c>
      <c r="R3900" t="str">
        <f>RIGHT(O3900,LEN(O3900)-SEARCH("/",O3900,1))</f>
        <v>world music</v>
      </c>
      <c r="S3900" s="17">
        <f>(((K3900/60)/60)/24)+DATE(1970,1,1)</f>
        <v>40939.948773148149</v>
      </c>
      <c r="T3900" s="15">
        <f>(((J3900/60)/60)/24)+DATE(1970,1,1)</f>
        <v>40960.948773148149</v>
      </c>
      <c r="U3900" t="b">
        <f>AND(L3900,N3900)</f>
        <v>0</v>
      </c>
    </row>
    <row r="3901" spans="1:21" ht="20" customHeight="1" x14ac:dyDescent="0.35">
      <c r="A3901" s="13">
        <f>F3901/E3901</f>
        <v>0</v>
      </c>
      <c r="B3901">
        <v>1234</v>
      </c>
      <c r="C3901" s="3" t="s">
        <v>1235</v>
      </c>
      <c r="D3901" s="3" t="s">
        <v>5344</v>
      </c>
      <c r="E3901" s="5">
        <v>50000</v>
      </c>
      <c r="F3901" s="5">
        <v>0</v>
      </c>
      <c r="G3901" t="s">
        <v>8220</v>
      </c>
      <c r="H3901" t="s">
        <v>8225</v>
      </c>
      <c r="I3901" t="s">
        <v>8247</v>
      </c>
      <c r="J3901">
        <v>1422903342</v>
      </c>
      <c r="K3901">
        <v>1420311342</v>
      </c>
      <c r="L3901" t="b">
        <v>0</v>
      </c>
      <c r="M3901">
        <v>0</v>
      </c>
      <c r="N3901" t="b">
        <v>0</v>
      </c>
      <c r="O3901" t="s">
        <v>8286</v>
      </c>
      <c r="P3901" s="9" t="str">
        <f>IFERROR(F3901/M3901,"NULL")</f>
        <v>NULL</v>
      </c>
      <c r="Q3901" t="str">
        <f>LEFT(O3901,SEARCH("/",O3901,1)-1)</f>
        <v>music</v>
      </c>
      <c r="R3901" t="str">
        <f>RIGHT(O3901,LEN(O3901)-SEARCH("/",O3901,1))</f>
        <v>world music</v>
      </c>
      <c r="S3901" s="17">
        <f>(((K3901/60)/60)/24)+DATE(1970,1,1)</f>
        <v>42007.788680555561</v>
      </c>
      <c r="T3901" s="15">
        <f>(((J3901/60)/60)/24)+DATE(1970,1,1)</f>
        <v>42037.788680555561</v>
      </c>
      <c r="U3901" t="b">
        <f>AND(L3901,N3901)</f>
        <v>0</v>
      </c>
    </row>
    <row r="3902" spans="1:21" ht="20" customHeight="1" x14ac:dyDescent="0.35">
      <c r="A3902" s="13">
        <f>F3902/E3902</f>
        <v>2.787363950092912E-2</v>
      </c>
      <c r="B3902">
        <v>1235</v>
      </c>
      <c r="C3902" s="3" t="s">
        <v>1236</v>
      </c>
      <c r="D3902" s="3" t="s">
        <v>5345</v>
      </c>
      <c r="E3902" s="5">
        <v>7534</v>
      </c>
      <c r="F3902" s="5">
        <v>210</v>
      </c>
      <c r="G3902" t="s">
        <v>8220</v>
      </c>
      <c r="H3902" t="s">
        <v>8224</v>
      </c>
      <c r="I3902" t="s">
        <v>8246</v>
      </c>
      <c r="J3902">
        <v>1387077299</v>
      </c>
      <c r="K3902">
        <v>1383621299</v>
      </c>
      <c r="L3902" t="b">
        <v>0</v>
      </c>
      <c r="M3902">
        <v>6</v>
      </c>
      <c r="N3902" t="b">
        <v>0</v>
      </c>
      <c r="O3902" t="s">
        <v>8286</v>
      </c>
      <c r="P3902" s="9">
        <f>IFERROR(F3902/M3902,"NULL")</f>
        <v>35</v>
      </c>
      <c r="Q3902" t="str">
        <f>LEFT(O3902,SEARCH("/",O3902,1)-1)</f>
        <v>music</v>
      </c>
      <c r="R3902" t="str">
        <f>RIGHT(O3902,LEN(O3902)-SEARCH("/",O3902,1))</f>
        <v>world music</v>
      </c>
      <c r="S3902" s="17">
        <f>(((K3902/60)/60)/24)+DATE(1970,1,1)</f>
        <v>41583.135405092595</v>
      </c>
      <c r="T3902" s="15">
        <f>(((J3902/60)/60)/24)+DATE(1970,1,1)</f>
        <v>41623.135405092595</v>
      </c>
      <c r="U3902" t="b">
        <f>AND(L3902,N3902)</f>
        <v>0</v>
      </c>
    </row>
    <row r="3903" spans="1:21" ht="20" customHeight="1" x14ac:dyDescent="0.35">
      <c r="A3903" s="13">
        <f>F3903/E3903</f>
        <v>0</v>
      </c>
      <c r="B3903">
        <v>1236</v>
      </c>
      <c r="C3903" s="3" t="s">
        <v>1237</v>
      </c>
      <c r="D3903" s="3" t="s">
        <v>5346</v>
      </c>
      <c r="E3903" s="5">
        <v>2500</v>
      </c>
      <c r="F3903" s="5">
        <v>0</v>
      </c>
      <c r="G3903" t="s">
        <v>8220</v>
      </c>
      <c r="H3903" t="s">
        <v>8224</v>
      </c>
      <c r="I3903" t="s">
        <v>8246</v>
      </c>
      <c r="J3903">
        <v>1343491200</v>
      </c>
      <c r="K3903">
        <v>1342801164</v>
      </c>
      <c r="L3903" t="b">
        <v>0</v>
      </c>
      <c r="M3903">
        <v>0</v>
      </c>
      <c r="N3903" t="b">
        <v>0</v>
      </c>
      <c r="O3903" t="s">
        <v>8286</v>
      </c>
      <c r="P3903" s="9" t="str">
        <f>IFERROR(F3903/M3903,"NULL")</f>
        <v>NULL</v>
      </c>
      <c r="Q3903" t="str">
        <f>LEFT(O3903,SEARCH("/",O3903,1)-1)</f>
        <v>music</v>
      </c>
      <c r="R3903" t="str">
        <f>RIGHT(O3903,LEN(O3903)-SEARCH("/",O3903,1))</f>
        <v>world music</v>
      </c>
      <c r="S3903" s="17">
        <f>(((K3903/60)/60)/24)+DATE(1970,1,1)</f>
        <v>41110.680138888885</v>
      </c>
      <c r="T3903" s="15">
        <f>(((J3903/60)/60)/24)+DATE(1970,1,1)</f>
        <v>41118.666666666664</v>
      </c>
      <c r="U3903" t="b">
        <f>AND(L3903,N3903)</f>
        <v>0</v>
      </c>
    </row>
    <row r="3904" spans="1:21" ht="20" customHeight="1" x14ac:dyDescent="0.35">
      <c r="A3904" s="13">
        <f>F3904/E3904</f>
        <v>0</v>
      </c>
      <c r="B3904">
        <v>1237</v>
      </c>
      <c r="C3904" s="3" t="s">
        <v>1238</v>
      </c>
      <c r="D3904" s="3" t="s">
        <v>5347</v>
      </c>
      <c r="E3904" s="5">
        <v>25000</v>
      </c>
      <c r="F3904" s="5">
        <v>0</v>
      </c>
      <c r="G3904" t="s">
        <v>8220</v>
      </c>
      <c r="H3904" t="s">
        <v>8224</v>
      </c>
      <c r="I3904" t="s">
        <v>8246</v>
      </c>
      <c r="J3904">
        <v>1345790865</v>
      </c>
      <c r="K3904">
        <v>1344062865</v>
      </c>
      <c r="L3904" t="b">
        <v>0</v>
      </c>
      <c r="M3904">
        <v>0</v>
      </c>
      <c r="N3904" t="b">
        <v>0</v>
      </c>
      <c r="O3904" t="s">
        <v>8286</v>
      </c>
      <c r="P3904" s="9" t="str">
        <f>IFERROR(F3904/M3904,"NULL")</f>
        <v>NULL</v>
      </c>
      <c r="Q3904" t="str">
        <f>LEFT(O3904,SEARCH("/",O3904,1)-1)</f>
        <v>music</v>
      </c>
      <c r="R3904" t="str">
        <f>RIGHT(O3904,LEN(O3904)-SEARCH("/",O3904,1))</f>
        <v>world music</v>
      </c>
      <c r="S3904" s="17">
        <f>(((K3904/60)/60)/24)+DATE(1970,1,1)</f>
        <v>41125.283159722225</v>
      </c>
      <c r="T3904" s="15">
        <f>(((J3904/60)/60)/24)+DATE(1970,1,1)</f>
        <v>41145.283159722225</v>
      </c>
      <c r="U3904" t="b">
        <f>AND(L3904,N3904)</f>
        <v>0</v>
      </c>
    </row>
    <row r="3905" spans="1:21" ht="20" customHeight="1" x14ac:dyDescent="0.35">
      <c r="A3905" s="13">
        <f>F3905/E3905</f>
        <v>0.17799999999999999</v>
      </c>
      <c r="B3905">
        <v>1238</v>
      </c>
      <c r="C3905" s="3" t="s">
        <v>1239</v>
      </c>
      <c r="D3905" s="3" t="s">
        <v>5348</v>
      </c>
      <c r="E3905" s="5">
        <v>1000</v>
      </c>
      <c r="F3905" s="5">
        <v>178</v>
      </c>
      <c r="G3905" t="s">
        <v>8220</v>
      </c>
      <c r="H3905" t="s">
        <v>8224</v>
      </c>
      <c r="I3905" t="s">
        <v>8246</v>
      </c>
      <c r="J3905">
        <v>1312641536</v>
      </c>
      <c r="K3905">
        <v>1310049536</v>
      </c>
      <c r="L3905" t="b">
        <v>0</v>
      </c>
      <c r="M3905">
        <v>3</v>
      </c>
      <c r="N3905" t="b">
        <v>0</v>
      </c>
      <c r="O3905" t="s">
        <v>8286</v>
      </c>
      <c r="P3905" s="9">
        <f>IFERROR(F3905/M3905,"NULL")</f>
        <v>59.333333333333336</v>
      </c>
      <c r="Q3905" t="str">
        <f>LEFT(O3905,SEARCH("/",O3905,1)-1)</f>
        <v>music</v>
      </c>
      <c r="R3905" t="str">
        <f>RIGHT(O3905,LEN(O3905)-SEARCH("/",O3905,1))</f>
        <v>world music</v>
      </c>
      <c r="S3905" s="17">
        <f>(((K3905/60)/60)/24)+DATE(1970,1,1)</f>
        <v>40731.61037037037</v>
      </c>
      <c r="T3905" s="15">
        <f>(((J3905/60)/60)/24)+DATE(1970,1,1)</f>
        <v>40761.61037037037</v>
      </c>
      <c r="U3905" t="b">
        <f>AND(L3905,N3905)</f>
        <v>0</v>
      </c>
    </row>
    <row r="3906" spans="1:21" ht="20" customHeight="1" x14ac:dyDescent="0.35">
      <c r="A3906" s="13">
        <f>F3906/E3906</f>
        <v>0</v>
      </c>
      <c r="B3906">
        <v>1239</v>
      </c>
      <c r="C3906" s="3" t="s">
        <v>1240</v>
      </c>
      <c r="D3906" s="3" t="s">
        <v>5349</v>
      </c>
      <c r="E3906" s="5">
        <v>2500</v>
      </c>
      <c r="F3906" s="5">
        <v>0</v>
      </c>
      <c r="G3906" t="s">
        <v>8220</v>
      </c>
      <c r="H3906" t="s">
        <v>8224</v>
      </c>
      <c r="I3906" t="s">
        <v>8246</v>
      </c>
      <c r="J3906">
        <v>1325804767</v>
      </c>
      <c r="K3906">
        <v>1323212767</v>
      </c>
      <c r="L3906" t="b">
        <v>0</v>
      </c>
      <c r="M3906">
        <v>0</v>
      </c>
      <c r="N3906" t="b">
        <v>0</v>
      </c>
      <c r="O3906" t="s">
        <v>8286</v>
      </c>
      <c r="P3906" s="9" t="str">
        <f>IFERROR(F3906/M3906,"NULL")</f>
        <v>NULL</v>
      </c>
      <c r="Q3906" t="str">
        <f>LEFT(O3906,SEARCH("/",O3906,1)-1)</f>
        <v>music</v>
      </c>
      <c r="R3906" t="str">
        <f>RIGHT(O3906,LEN(O3906)-SEARCH("/",O3906,1))</f>
        <v>world music</v>
      </c>
      <c r="S3906" s="17">
        <f>(((K3906/60)/60)/24)+DATE(1970,1,1)</f>
        <v>40883.962581018517</v>
      </c>
      <c r="T3906" s="15">
        <f>(((J3906/60)/60)/24)+DATE(1970,1,1)</f>
        <v>40913.962581018517</v>
      </c>
      <c r="U3906" t="b">
        <f>AND(L3906,N3906)</f>
        <v>0</v>
      </c>
    </row>
    <row r="3907" spans="1:21" ht="20" customHeight="1" x14ac:dyDescent="0.35">
      <c r="A3907" s="13">
        <f>F3907/E3907</f>
        <v>3.0124999999999999E-2</v>
      </c>
      <c r="B3907">
        <v>1240</v>
      </c>
      <c r="C3907" s="3" t="s">
        <v>1241</v>
      </c>
      <c r="D3907" s="3" t="s">
        <v>5350</v>
      </c>
      <c r="E3907" s="5">
        <v>8000</v>
      </c>
      <c r="F3907" s="5">
        <v>241</v>
      </c>
      <c r="G3907" t="s">
        <v>8220</v>
      </c>
      <c r="H3907" t="s">
        <v>8224</v>
      </c>
      <c r="I3907" t="s">
        <v>8246</v>
      </c>
      <c r="J3907">
        <v>1373665860</v>
      </c>
      <c r="K3907">
        <v>1368579457</v>
      </c>
      <c r="L3907" t="b">
        <v>0</v>
      </c>
      <c r="M3907">
        <v>8</v>
      </c>
      <c r="N3907" t="b">
        <v>0</v>
      </c>
      <c r="O3907" t="s">
        <v>8286</v>
      </c>
      <c r="P3907" s="9">
        <f>IFERROR(F3907/M3907,"NULL")</f>
        <v>30.125</v>
      </c>
      <c r="Q3907" t="str">
        <f>LEFT(O3907,SEARCH("/",O3907,1)-1)</f>
        <v>music</v>
      </c>
      <c r="R3907" t="str">
        <f>RIGHT(O3907,LEN(O3907)-SEARCH("/",O3907,1))</f>
        <v>world music</v>
      </c>
      <c r="S3907" s="17">
        <f>(((K3907/60)/60)/24)+DATE(1970,1,1)</f>
        <v>41409.040011574078</v>
      </c>
      <c r="T3907" s="15">
        <f>(((J3907/60)/60)/24)+DATE(1970,1,1)</f>
        <v>41467.910416666666</v>
      </c>
      <c r="U3907" t="b">
        <f>AND(L3907,N3907)</f>
        <v>0</v>
      </c>
    </row>
    <row r="3908" spans="1:21" ht="20" customHeight="1" x14ac:dyDescent="0.35">
      <c r="A3908" s="13">
        <f>F3908/E3908</f>
        <v>0.50739999999999996</v>
      </c>
      <c r="B3908">
        <v>1241</v>
      </c>
      <c r="C3908" s="3" t="s">
        <v>1242</v>
      </c>
      <c r="D3908" s="3" t="s">
        <v>5351</v>
      </c>
      <c r="E3908" s="5">
        <v>5000</v>
      </c>
      <c r="F3908" s="5">
        <v>2537</v>
      </c>
      <c r="G3908" t="s">
        <v>8220</v>
      </c>
      <c r="H3908" t="s">
        <v>8224</v>
      </c>
      <c r="I3908" t="s">
        <v>8246</v>
      </c>
      <c r="J3908">
        <v>1414994340</v>
      </c>
      <c r="K3908">
        <v>1413057980</v>
      </c>
      <c r="L3908" t="b">
        <v>0</v>
      </c>
      <c r="M3908">
        <v>34</v>
      </c>
      <c r="N3908" t="b">
        <v>0</v>
      </c>
      <c r="O3908" t="s">
        <v>8286</v>
      </c>
      <c r="P3908" s="9">
        <f>IFERROR(F3908/M3908,"NULL")</f>
        <v>74.617647058823536</v>
      </c>
      <c r="Q3908" t="str">
        <f>LEFT(O3908,SEARCH("/",O3908,1)-1)</f>
        <v>music</v>
      </c>
      <c r="R3908" t="str">
        <f>RIGHT(O3908,LEN(O3908)-SEARCH("/",O3908,1))</f>
        <v>world music</v>
      </c>
      <c r="S3908" s="17">
        <f>(((K3908/60)/60)/24)+DATE(1970,1,1)</f>
        <v>41923.837731481479</v>
      </c>
      <c r="T3908" s="15">
        <f>(((J3908/60)/60)/24)+DATE(1970,1,1)</f>
        <v>41946.249305555553</v>
      </c>
      <c r="U3908" t="b">
        <f>AND(L3908,N3908)</f>
        <v>0</v>
      </c>
    </row>
    <row r="3909" spans="1:21" ht="20" customHeight="1" x14ac:dyDescent="0.35">
      <c r="A3909" s="13">
        <f>F3909/E3909</f>
        <v>5.4884742041712408E-3</v>
      </c>
      <c r="B3909">
        <v>1242</v>
      </c>
      <c r="C3909" s="3" t="s">
        <v>1243</v>
      </c>
      <c r="D3909" s="3" t="s">
        <v>5352</v>
      </c>
      <c r="E3909" s="5">
        <v>911</v>
      </c>
      <c r="F3909" s="5">
        <v>5</v>
      </c>
      <c r="G3909" t="s">
        <v>8220</v>
      </c>
      <c r="H3909" t="s">
        <v>8224</v>
      </c>
      <c r="I3909" t="s">
        <v>8246</v>
      </c>
      <c r="J3909">
        <v>1315747080</v>
      </c>
      <c r="K3909">
        <v>1314417502</v>
      </c>
      <c r="L3909" t="b">
        <v>0</v>
      </c>
      <c r="M3909">
        <v>1</v>
      </c>
      <c r="N3909" t="b">
        <v>0</v>
      </c>
      <c r="O3909" t="s">
        <v>8286</v>
      </c>
      <c r="P3909" s="9">
        <f>IFERROR(F3909/M3909,"NULL")</f>
        <v>5</v>
      </c>
      <c r="Q3909" t="str">
        <f>LEFT(O3909,SEARCH("/",O3909,1)-1)</f>
        <v>music</v>
      </c>
      <c r="R3909" t="str">
        <f>RIGHT(O3909,LEN(O3909)-SEARCH("/",O3909,1))</f>
        <v>world music</v>
      </c>
      <c r="S3909" s="17">
        <f>(((K3909/60)/60)/24)+DATE(1970,1,1)</f>
        <v>40782.165532407409</v>
      </c>
      <c r="T3909" s="15">
        <f>(((J3909/60)/60)/24)+DATE(1970,1,1)</f>
        <v>40797.554166666669</v>
      </c>
      <c r="U3909" t="b">
        <f>AND(L3909,N3909)</f>
        <v>0</v>
      </c>
    </row>
    <row r="3910" spans="1:21" ht="20" customHeight="1" x14ac:dyDescent="0.35">
      <c r="A3910" s="13">
        <f>F3910/E3910</f>
        <v>0.14091666666666666</v>
      </c>
      <c r="B3910">
        <v>1243</v>
      </c>
      <c r="C3910" s="3" t="s">
        <v>1244</v>
      </c>
      <c r="D3910" s="3" t="s">
        <v>5353</v>
      </c>
      <c r="E3910" s="5">
        <v>12000</v>
      </c>
      <c r="F3910" s="5">
        <v>1691</v>
      </c>
      <c r="G3910" t="s">
        <v>8220</v>
      </c>
      <c r="H3910" t="s">
        <v>8224</v>
      </c>
      <c r="I3910" t="s">
        <v>8246</v>
      </c>
      <c r="J3910">
        <v>1310158800</v>
      </c>
      <c r="K3910">
        <v>1304888771</v>
      </c>
      <c r="L3910" t="b">
        <v>0</v>
      </c>
      <c r="M3910">
        <v>38</v>
      </c>
      <c r="N3910" t="b">
        <v>0</v>
      </c>
      <c r="O3910" t="s">
        <v>8286</v>
      </c>
      <c r="P3910" s="9">
        <f>IFERROR(F3910/M3910,"NULL")</f>
        <v>44.5</v>
      </c>
      <c r="Q3910" t="str">
        <f>LEFT(O3910,SEARCH("/",O3910,1)-1)</f>
        <v>music</v>
      </c>
      <c r="R3910" t="str">
        <f>RIGHT(O3910,LEN(O3910)-SEARCH("/",O3910,1))</f>
        <v>world music</v>
      </c>
      <c r="S3910" s="17">
        <f>(((K3910/60)/60)/24)+DATE(1970,1,1)</f>
        <v>40671.879293981481</v>
      </c>
      <c r="T3910" s="15">
        <f>(((J3910/60)/60)/24)+DATE(1970,1,1)</f>
        <v>40732.875</v>
      </c>
      <c r="U3910" t="b">
        <f>AND(L3910,N3910)</f>
        <v>0</v>
      </c>
    </row>
    <row r="3911" spans="1:21" ht="20" customHeight="1" x14ac:dyDescent="0.35">
      <c r="A3911" s="13">
        <f>F3911/E3911</f>
        <v>0.39627499999999999</v>
      </c>
      <c r="B3911">
        <v>1304</v>
      </c>
      <c r="C3911" s="3" t="s">
        <v>1305</v>
      </c>
      <c r="D3911" s="3" t="s">
        <v>5414</v>
      </c>
      <c r="E3911" s="5">
        <v>40000</v>
      </c>
      <c r="F3911" s="5">
        <v>15851</v>
      </c>
      <c r="G3911" t="s">
        <v>8220</v>
      </c>
      <c r="H3911" t="s">
        <v>8225</v>
      </c>
      <c r="I3911" t="s">
        <v>8247</v>
      </c>
      <c r="J3911">
        <v>1489376405</v>
      </c>
      <c r="K3911">
        <v>1484196005</v>
      </c>
      <c r="L3911" t="b">
        <v>0</v>
      </c>
      <c r="M3911">
        <v>104</v>
      </c>
      <c r="N3911" t="b">
        <v>0</v>
      </c>
      <c r="O3911" t="s">
        <v>8273</v>
      </c>
      <c r="P3911" s="9">
        <f>IFERROR(F3911/M3911,"NULL")</f>
        <v>152.41346153846155</v>
      </c>
      <c r="Q3911" t="str">
        <f>LEFT(O3911,SEARCH("/",O3911,1)-1)</f>
        <v>technology</v>
      </c>
      <c r="R3911" t="str">
        <f>RIGHT(O3911,LEN(O3911)-SEARCH("/",O3911,1))</f>
        <v>wearables</v>
      </c>
      <c r="S3911" s="17">
        <f>(((K3911/60)/60)/24)+DATE(1970,1,1)</f>
        <v>42747.194502314815</v>
      </c>
      <c r="T3911" s="15">
        <f>(((J3911/60)/60)/24)+DATE(1970,1,1)</f>
        <v>42807.152835648143</v>
      </c>
      <c r="U3911" t="b">
        <f>AND(L3911,N3911)</f>
        <v>0</v>
      </c>
    </row>
    <row r="3912" spans="1:21" ht="20" customHeight="1" x14ac:dyDescent="0.35">
      <c r="A3912" s="13">
        <f>F3912/E3912</f>
        <v>0.25976666666666665</v>
      </c>
      <c r="B3912">
        <v>1305</v>
      </c>
      <c r="C3912" s="3" t="s">
        <v>1306</v>
      </c>
      <c r="D3912" s="3" t="s">
        <v>5415</v>
      </c>
      <c r="E3912" s="5">
        <v>30000</v>
      </c>
      <c r="F3912" s="5">
        <v>7793</v>
      </c>
      <c r="G3912" t="s">
        <v>8220</v>
      </c>
      <c r="H3912" t="s">
        <v>8224</v>
      </c>
      <c r="I3912" t="s">
        <v>8246</v>
      </c>
      <c r="J3912">
        <v>1469122200</v>
      </c>
      <c r="K3912">
        <v>1466611108</v>
      </c>
      <c r="L3912" t="b">
        <v>0</v>
      </c>
      <c r="M3912">
        <v>86</v>
      </c>
      <c r="N3912" t="b">
        <v>0</v>
      </c>
      <c r="O3912" t="s">
        <v>8273</v>
      </c>
      <c r="P3912" s="9">
        <f>IFERROR(F3912/M3912,"NULL")</f>
        <v>90.616279069767444</v>
      </c>
      <c r="Q3912" t="str">
        <f>LEFT(O3912,SEARCH("/",O3912,1)-1)</f>
        <v>technology</v>
      </c>
      <c r="R3912" t="str">
        <f>RIGHT(O3912,LEN(O3912)-SEARCH("/",O3912,1))</f>
        <v>wearables</v>
      </c>
      <c r="S3912" s="17">
        <f>(((K3912/60)/60)/24)+DATE(1970,1,1)</f>
        <v>42543.665601851855</v>
      </c>
      <c r="T3912" s="15">
        <f>(((J3912/60)/60)/24)+DATE(1970,1,1)</f>
        <v>42572.729166666672</v>
      </c>
      <c r="U3912" t="b">
        <f>AND(L3912,N3912)</f>
        <v>0</v>
      </c>
    </row>
    <row r="3913" spans="1:21" ht="20" customHeight="1" x14ac:dyDescent="0.35">
      <c r="A3913" s="13">
        <f>F3913/E3913</f>
        <v>0.65246363636363636</v>
      </c>
      <c r="B3913">
        <v>1306</v>
      </c>
      <c r="C3913" s="3" t="s">
        <v>1307</v>
      </c>
      <c r="D3913" s="3" t="s">
        <v>5416</v>
      </c>
      <c r="E3913" s="5">
        <v>110000</v>
      </c>
      <c r="F3913" s="5">
        <v>71771</v>
      </c>
      <c r="G3913" t="s">
        <v>8220</v>
      </c>
      <c r="H3913" t="s">
        <v>8224</v>
      </c>
      <c r="I3913" t="s">
        <v>8246</v>
      </c>
      <c r="J3913">
        <v>1417690734</v>
      </c>
      <c r="K3913">
        <v>1415098734</v>
      </c>
      <c r="L3913" t="b">
        <v>0</v>
      </c>
      <c r="M3913">
        <v>356</v>
      </c>
      <c r="N3913" t="b">
        <v>0</v>
      </c>
      <c r="O3913" t="s">
        <v>8273</v>
      </c>
      <c r="P3913" s="9">
        <f>IFERROR(F3913/M3913,"NULL")</f>
        <v>201.60393258426967</v>
      </c>
      <c r="Q3913" t="str">
        <f>LEFT(O3913,SEARCH("/",O3913,1)-1)</f>
        <v>technology</v>
      </c>
      <c r="R3913" t="str">
        <f>RIGHT(O3913,LEN(O3913)-SEARCH("/",O3913,1))</f>
        <v>wearables</v>
      </c>
      <c r="S3913" s="17">
        <f>(((K3913/60)/60)/24)+DATE(1970,1,1)</f>
        <v>41947.457569444443</v>
      </c>
      <c r="T3913" s="15">
        <f>(((J3913/60)/60)/24)+DATE(1970,1,1)</f>
        <v>41977.457569444443</v>
      </c>
      <c r="U3913" t="b">
        <f>AND(L3913,N3913)</f>
        <v>0</v>
      </c>
    </row>
    <row r="3914" spans="1:21" ht="20" customHeight="1" x14ac:dyDescent="0.35">
      <c r="A3914" s="13">
        <f>F3914/E3914</f>
        <v>0.11514000000000001</v>
      </c>
      <c r="B3914">
        <v>1307</v>
      </c>
      <c r="C3914" s="3" t="s">
        <v>1308</v>
      </c>
      <c r="D3914" s="3" t="s">
        <v>5417</v>
      </c>
      <c r="E3914" s="5">
        <v>50000</v>
      </c>
      <c r="F3914" s="5">
        <v>5757</v>
      </c>
      <c r="G3914" t="s">
        <v>8220</v>
      </c>
      <c r="H3914" t="s">
        <v>8224</v>
      </c>
      <c r="I3914" t="s">
        <v>8246</v>
      </c>
      <c r="J3914">
        <v>1455710679</v>
      </c>
      <c r="K3914">
        <v>1453118679</v>
      </c>
      <c r="L3914" t="b">
        <v>0</v>
      </c>
      <c r="M3914">
        <v>45</v>
      </c>
      <c r="N3914" t="b">
        <v>0</v>
      </c>
      <c r="O3914" t="s">
        <v>8273</v>
      </c>
      <c r="P3914" s="9">
        <f>IFERROR(F3914/M3914,"NULL")</f>
        <v>127.93333333333334</v>
      </c>
      <c r="Q3914" t="str">
        <f>LEFT(O3914,SEARCH("/",O3914,1)-1)</f>
        <v>technology</v>
      </c>
      <c r="R3914" t="str">
        <f>RIGHT(O3914,LEN(O3914)-SEARCH("/",O3914,1))</f>
        <v>wearables</v>
      </c>
      <c r="S3914" s="17">
        <f>(((K3914/60)/60)/24)+DATE(1970,1,1)</f>
        <v>42387.503229166665</v>
      </c>
      <c r="T3914" s="15">
        <f>(((J3914/60)/60)/24)+DATE(1970,1,1)</f>
        <v>42417.503229166665</v>
      </c>
      <c r="U3914" t="b">
        <f>AND(L3914,N3914)</f>
        <v>0</v>
      </c>
    </row>
    <row r="3915" spans="1:21" ht="20" customHeight="1" x14ac:dyDescent="0.35">
      <c r="A3915" s="13">
        <f>F3915/E3915</f>
        <v>0.11360000000000001</v>
      </c>
      <c r="B3915">
        <v>1308</v>
      </c>
      <c r="C3915" s="3" t="s">
        <v>1309</v>
      </c>
      <c r="D3915" s="3" t="s">
        <v>5418</v>
      </c>
      <c r="E3915" s="5">
        <v>10000</v>
      </c>
      <c r="F3915" s="5">
        <v>1136</v>
      </c>
      <c r="G3915" t="s">
        <v>8220</v>
      </c>
      <c r="H3915" t="s">
        <v>8224</v>
      </c>
      <c r="I3915" t="s">
        <v>8246</v>
      </c>
      <c r="J3915">
        <v>1475937812</v>
      </c>
      <c r="K3915">
        <v>1472481812</v>
      </c>
      <c r="L3915" t="b">
        <v>0</v>
      </c>
      <c r="M3915">
        <v>38</v>
      </c>
      <c r="N3915" t="b">
        <v>0</v>
      </c>
      <c r="O3915" t="s">
        <v>8273</v>
      </c>
      <c r="P3915" s="9">
        <f>IFERROR(F3915/M3915,"NULL")</f>
        <v>29.894736842105264</v>
      </c>
      <c r="Q3915" t="str">
        <f>LEFT(O3915,SEARCH("/",O3915,1)-1)</f>
        <v>technology</v>
      </c>
      <c r="R3915" t="str">
        <f>RIGHT(O3915,LEN(O3915)-SEARCH("/",O3915,1))</f>
        <v>wearables</v>
      </c>
      <c r="S3915" s="17">
        <f>(((K3915/60)/60)/24)+DATE(1970,1,1)</f>
        <v>42611.613564814819</v>
      </c>
      <c r="T3915" s="15">
        <f>(((J3915/60)/60)/24)+DATE(1970,1,1)</f>
        <v>42651.613564814819</v>
      </c>
      <c r="U3915" t="b">
        <f>AND(L3915,N3915)</f>
        <v>0</v>
      </c>
    </row>
    <row r="3916" spans="1:21" ht="20" customHeight="1" x14ac:dyDescent="0.35">
      <c r="A3916" s="13">
        <f>F3916/E3916</f>
        <v>1.1199130434782609</v>
      </c>
      <c r="B3916">
        <v>1309</v>
      </c>
      <c r="C3916" s="3" t="s">
        <v>1310</v>
      </c>
      <c r="D3916" s="3" t="s">
        <v>5419</v>
      </c>
      <c r="E3916" s="5">
        <v>11500</v>
      </c>
      <c r="F3916" s="5">
        <v>12879</v>
      </c>
      <c r="G3916" t="s">
        <v>8220</v>
      </c>
      <c r="H3916" t="s">
        <v>8224</v>
      </c>
      <c r="I3916" t="s">
        <v>8246</v>
      </c>
      <c r="J3916">
        <v>1444943468</v>
      </c>
      <c r="K3916">
        <v>1441919468</v>
      </c>
      <c r="L3916" t="b">
        <v>0</v>
      </c>
      <c r="M3916">
        <v>35</v>
      </c>
      <c r="N3916" t="b">
        <v>0</v>
      </c>
      <c r="O3916" t="s">
        <v>8273</v>
      </c>
      <c r="P3916" s="9">
        <f>IFERROR(F3916/M3916,"NULL")</f>
        <v>367.97142857142859</v>
      </c>
      <c r="Q3916" t="str">
        <f>LEFT(O3916,SEARCH("/",O3916,1)-1)</f>
        <v>technology</v>
      </c>
      <c r="R3916" t="str">
        <f>RIGHT(O3916,LEN(O3916)-SEARCH("/",O3916,1))</f>
        <v>wearables</v>
      </c>
      <c r="S3916" s="17">
        <f>(((K3916/60)/60)/24)+DATE(1970,1,1)</f>
        <v>42257.882731481484</v>
      </c>
      <c r="T3916" s="15">
        <f>(((J3916/60)/60)/24)+DATE(1970,1,1)</f>
        <v>42292.882731481484</v>
      </c>
      <c r="U3916" t="b">
        <f>AND(L3916,N3916)</f>
        <v>0</v>
      </c>
    </row>
    <row r="3917" spans="1:21" ht="20" customHeight="1" x14ac:dyDescent="0.35">
      <c r="A3917" s="13">
        <f>F3917/E3917</f>
        <v>0.155</v>
      </c>
      <c r="B3917">
        <v>1310</v>
      </c>
      <c r="C3917" s="3" t="s">
        <v>1311</v>
      </c>
      <c r="D3917" s="3" t="s">
        <v>5420</v>
      </c>
      <c r="E3917" s="5">
        <v>20000</v>
      </c>
      <c r="F3917" s="5">
        <v>3100</v>
      </c>
      <c r="G3917" t="s">
        <v>8220</v>
      </c>
      <c r="H3917" t="s">
        <v>8224</v>
      </c>
      <c r="I3917" t="s">
        <v>8246</v>
      </c>
      <c r="J3917">
        <v>1471622450</v>
      </c>
      <c r="K3917">
        <v>1467734450</v>
      </c>
      <c r="L3917" t="b">
        <v>0</v>
      </c>
      <c r="M3917">
        <v>24</v>
      </c>
      <c r="N3917" t="b">
        <v>0</v>
      </c>
      <c r="O3917" t="s">
        <v>8273</v>
      </c>
      <c r="P3917" s="9">
        <f>IFERROR(F3917/M3917,"NULL")</f>
        <v>129.16666666666666</v>
      </c>
      <c r="Q3917" t="str">
        <f>LEFT(O3917,SEARCH("/",O3917,1)-1)</f>
        <v>technology</v>
      </c>
      <c r="R3917" t="str">
        <f>RIGHT(O3917,LEN(O3917)-SEARCH("/",O3917,1))</f>
        <v>wearables</v>
      </c>
      <c r="S3917" s="17">
        <f>(((K3917/60)/60)/24)+DATE(1970,1,1)</f>
        <v>42556.667245370365</v>
      </c>
      <c r="T3917" s="15">
        <f>(((J3917/60)/60)/24)+DATE(1970,1,1)</f>
        <v>42601.667245370365</v>
      </c>
      <c r="U3917" t="b">
        <f>AND(L3917,N3917)</f>
        <v>0</v>
      </c>
    </row>
    <row r="3918" spans="1:21" ht="20" customHeight="1" x14ac:dyDescent="0.35">
      <c r="A3918" s="13">
        <f>F3918/E3918</f>
        <v>0.32028000000000001</v>
      </c>
      <c r="B3918">
        <v>1311</v>
      </c>
      <c r="C3918" s="3" t="s">
        <v>1312</v>
      </c>
      <c r="D3918" s="3" t="s">
        <v>5421</v>
      </c>
      <c r="E3918" s="5">
        <v>250000</v>
      </c>
      <c r="F3918" s="5">
        <v>80070</v>
      </c>
      <c r="G3918" t="s">
        <v>8220</v>
      </c>
      <c r="H3918" t="s">
        <v>8224</v>
      </c>
      <c r="I3918" t="s">
        <v>8246</v>
      </c>
      <c r="J3918">
        <v>1480536919</v>
      </c>
      <c r="K3918">
        <v>1477509319</v>
      </c>
      <c r="L3918" t="b">
        <v>0</v>
      </c>
      <c r="M3918">
        <v>100</v>
      </c>
      <c r="N3918" t="b">
        <v>0</v>
      </c>
      <c r="O3918" t="s">
        <v>8273</v>
      </c>
      <c r="P3918" s="9">
        <f>IFERROR(F3918/M3918,"NULL")</f>
        <v>800.7</v>
      </c>
      <c r="Q3918" t="str">
        <f>LEFT(O3918,SEARCH("/",O3918,1)-1)</f>
        <v>technology</v>
      </c>
      <c r="R3918" t="str">
        <f>RIGHT(O3918,LEN(O3918)-SEARCH("/",O3918,1))</f>
        <v>wearables</v>
      </c>
      <c r="S3918" s="17">
        <f>(((K3918/60)/60)/24)+DATE(1970,1,1)</f>
        <v>42669.802303240736</v>
      </c>
      <c r="T3918" s="15">
        <f>(((J3918/60)/60)/24)+DATE(1970,1,1)</f>
        <v>42704.843969907408</v>
      </c>
      <c r="U3918" t="b">
        <f>AND(L3918,N3918)</f>
        <v>0</v>
      </c>
    </row>
    <row r="3919" spans="1:21" ht="20" customHeight="1" x14ac:dyDescent="0.35">
      <c r="A3919" s="13">
        <f>F3919/E3919</f>
        <v>6.0869565217391303E-3</v>
      </c>
      <c r="B3919">
        <v>1312</v>
      </c>
      <c r="C3919" s="3" t="s">
        <v>1313</v>
      </c>
      <c r="D3919" s="3" t="s">
        <v>5422</v>
      </c>
      <c r="E3919" s="5">
        <v>4600</v>
      </c>
      <c r="F3919" s="5">
        <v>28</v>
      </c>
      <c r="G3919" t="s">
        <v>8220</v>
      </c>
      <c r="H3919" t="s">
        <v>8224</v>
      </c>
      <c r="I3919" t="s">
        <v>8246</v>
      </c>
      <c r="J3919">
        <v>1429375922</v>
      </c>
      <c r="K3919">
        <v>1426783922</v>
      </c>
      <c r="L3919" t="b">
        <v>0</v>
      </c>
      <c r="M3919">
        <v>1</v>
      </c>
      <c r="N3919" t="b">
        <v>0</v>
      </c>
      <c r="O3919" t="s">
        <v>8273</v>
      </c>
      <c r="P3919" s="9">
        <f>IFERROR(F3919/M3919,"NULL")</f>
        <v>28</v>
      </c>
      <c r="Q3919" t="str">
        <f>LEFT(O3919,SEARCH("/",O3919,1)-1)</f>
        <v>technology</v>
      </c>
      <c r="R3919" t="str">
        <f>RIGHT(O3919,LEN(O3919)-SEARCH("/",O3919,1))</f>
        <v>wearables</v>
      </c>
      <c r="S3919" s="17">
        <f>(((K3919/60)/60)/24)+DATE(1970,1,1)</f>
        <v>42082.702800925923</v>
      </c>
      <c r="T3919" s="15">
        <f>(((J3919/60)/60)/24)+DATE(1970,1,1)</f>
        <v>42112.702800925923</v>
      </c>
      <c r="U3919" t="b">
        <f>AND(L3919,N3919)</f>
        <v>0</v>
      </c>
    </row>
    <row r="3920" spans="1:21" ht="20" customHeight="1" x14ac:dyDescent="0.35">
      <c r="A3920" s="13">
        <f>F3920/E3920</f>
        <v>0.31114999999999998</v>
      </c>
      <c r="B3920">
        <v>1313</v>
      </c>
      <c r="C3920" s="3" t="s">
        <v>1314</v>
      </c>
      <c r="D3920" s="3" t="s">
        <v>5423</v>
      </c>
      <c r="E3920" s="5">
        <v>40000</v>
      </c>
      <c r="F3920" s="5">
        <v>12446</v>
      </c>
      <c r="G3920" t="s">
        <v>8220</v>
      </c>
      <c r="H3920" t="s">
        <v>8224</v>
      </c>
      <c r="I3920" t="s">
        <v>8246</v>
      </c>
      <c r="J3920">
        <v>1457024514</v>
      </c>
      <c r="K3920">
        <v>1454432514</v>
      </c>
      <c r="L3920" t="b">
        <v>0</v>
      </c>
      <c r="M3920">
        <v>122</v>
      </c>
      <c r="N3920" t="b">
        <v>0</v>
      </c>
      <c r="O3920" t="s">
        <v>8273</v>
      </c>
      <c r="P3920" s="9">
        <f>IFERROR(F3920/M3920,"NULL")</f>
        <v>102.01639344262296</v>
      </c>
      <c r="Q3920" t="str">
        <f>LEFT(O3920,SEARCH("/",O3920,1)-1)</f>
        <v>technology</v>
      </c>
      <c r="R3920" t="str">
        <f>RIGHT(O3920,LEN(O3920)-SEARCH("/",O3920,1))</f>
        <v>wearables</v>
      </c>
      <c r="S3920" s="17">
        <f>(((K3920/60)/60)/24)+DATE(1970,1,1)</f>
        <v>42402.709652777776</v>
      </c>
      <c r="T3920" s="15">
        <f>(((J3920/60)/60)/24)+DATE(1970,1,1)</f>
        <v>42432.709652777776</v>
      </c>
      <c r="U3920" t="b">
        <f>AND(L3920,N3920)</f>
        <v>0</v>
      </c>
    </row>
    <row r="3921" spans="1:21" ht="20" customHeight="1" x14ac:dyDescent="0.35">
      <c r="A3921" s="13">
        <f>F3921/E3921</f>
        <v>1.1266666666666666E-2</v>
      </c>
      <c r="B3921">
        <v>1314</v>
      </c>
      <c r="C3921" s="3" t="s">
        <v>1315</v>
      </c>
      <c r="D3921" s="3" t="s">
        <v>5424</v>
      </c>
      <c r="E3921" s="5">
        <v>180000</v>
      </c>
      <c r="F3921" s="5">
        <v>2028</v>
      </c>
      <c r="G3921" t="s">
        <v>8220</v>
      </c>
      <c r="H3921" t="s">
        <v>8224</v>
      </c>
      <c r="I3921" t="s">
        <v>8246</v>
      </c>
      <c r="J3921">
        <v>1477065860</v>
      </c>
      <c r="K3921">
        <v>1471881860</v>
      </c>
      <c r="L3921" t="b">
        <v>0</v>
      </c>
      <c r="M3921">
        <v>11</v>
      </c>
      <c r="N3921" t="b">
        <v>0</v>
      </c>
      <c r="O3921" t="s">
        <v>8273</v>
      </c>
      <c r="P3921" s="9">
        <f>IFERROR(F3921/M3921,"NULL")</f>
        <v>184.36363636363637</v>
      </c>
      <c r="Q3921" t="str">
        <f>LEFT(O3921,SEARCH("/",O3921,1)-1)</f>
        <v>technology</v>
      </c>
      <c r="R3921" t="str">
        <f>RIGHT(O3921,LEN(O3921)-SEARCH("/",O3921,1))</f>
        <v>wearables</v>
      </c>
      <c r="S3921" s="17">
        <f>(((K3921/60)/60)/24)+DATE(1970,1,1)</f>
        <v>42604.669675925921</v>
      </c>
      <c r="T3921" s="15">
        <f>(((J3921/60)/60)/24)+DATE(1970,1,1)</f>
        <v>42664.669675925921</v>
      </c>
      <c r="U3921" t="b">
        <f>AND(L3921,N3921)</f>
        <v>0</v>
      </c>
    </row>
    <row r="3922" spans="1:21" ht="20" customHeight="1" x14ac:dyDescent="0.35">
      <c r="A3922" s="13">
        <f>F3922/E3922</f>
        <v>0.40404000000000001</v>
      </c>
      <c r="B3922">
        <v>1315</v>
      </c>
      <c r="C3922" s="3" t="s">
        <v>1316</v>
      </c>
      <c r="D3922" s="3" t="s">
        <v>5425</v>
      </c>
      <c r="E3922" s="5">
        <v>100000</v>
      </c>
      <c r="F3922" s="5">
        <v>40404</v>
      </c>
      <c r="G3922" t="s">
        <v>8220</v>
      </c>
      <c r="H3922" t="s">
        <v>8224</v>
      </c>
      <c r="I3922" t="s">
        <v>8246</v>
      </c>
      <c r="J3922">
        <v>1446771600</v>
      </c>
      <c r="K3922">
        <v>1443700648</v>
      </c>
      <c r="L3922" t="b">
        <v>0</v>
      </c>
      <c r="M3922">
        <v>248</v>
      </c>
      <c r="N3922" t="b">
        <v>0</v>
      </c>
      <c r="O3922" t="s">
        <v>8273</v>
      </c>
      <c r="P3922" s="9">
        <f>IFERROR(F3922/M3922,"NULL")</f>
        <v>162.91935483870967</v>
      </c>
      <c r="Q3922" t="str">
        <f>LEFT(O3922,SEARCH("/",O3922,1)-1)</f>
        <v>technology</v>
      </c>
      <c r="R3922" t="str">
        <f>RIGHT(O3922,LEN(O3922)-SEARCH("/",O3922,1))</f>
        <v>wearables</v>
      </c>
      <c r="S3922" s="17">
        <f>(((K3922/60)/60)/24)+DATE(1970,1,1)</f>
        <v>42278.498240740737</v>
      </c>
      <c r="T3922" s="15">
        <f>(((J3922/60)/60)/24)+DATE(1970,1,1)</f>
        <v>42314.041666666672</v>
      </c>
      <c r="U3922" t="b">
        <f>AND(L3922,N3922)</f>
        <v>0</v>
      </c>
    </row>
    <row r="3923" spans="1:21" ht="20" customHeight="1" x14ac:dyDescent="0.35">
      <c r="A3923" s="13">
        <f>F3923/E3923</f>
        <v>1.3333333333333333E-5</v>
      </c>
      <c r="B3923">
        <v>1316</v>
      </c>
      <c r="C3923" s="3" t="s">
        <v>1317</v>
      </c>
      <c r="D3923" s="3" t="s">
        <v>5426</v>
      </c>
      <c r="E3923" s="5">
        <v>75000</v>
      </c>
      <c r="F3923" s="5">
        <v>1</v>
      </c>
      <c r="G3923" t="s">
        <v>8220</v>
      </c>
      <c r="H3923" t="s">
        <v>8224</v>
      </c>
      <c r="I3923" t="s">
        <v>8246</v>
      </c>
      <c r="J3923">
        <v>1456700709</v>
      </c>
      <c r="K3923">
        <v>1453676709</v>
      </c>
      <c r="L3923" t="b">
        <v>0</v>
      </c>
      <c r="M3923">
        <v>1</v>
      </c>
      <c r="N3923" t="b">
        <v>0</v>
      </c>
      <c r="O3923" t="s">
        <v>8273</v>
      </c>
      <c r="P3923" s="9">
        <f>IFERROR(F3923/M3923,"NULL")</f>
        <v>1</v>
      </c>
      <c r="Q3923" t="str">
        <f>LEFT(O3923,SEARCH("/",O3923,1)-1)</f>
        <v>technology</v>
      </c>
      <c r="R3923" t="str">
        <f>RIGHT(O3923,LEN(O3923)-SEARCH("/",O3923,1))</f>
        <v>wearables</v>
      </c>
      <c r="S3923" s="17">
        <f>(((K3923/60)/60)/24)+DATE(1970,1,1)</f>
        <v>42393.961909722217</v>
      </c>
      <c r="T3923" s="15">
        <f>(((J3923/60)/60)/24)+DATE(1970,1,1)</f>
        <v>42428.961909722217</v>
      </c>
      <c r="U3923" t="b">
        <f>AND(L3923,N3923)</f>
        <v>0</v>
      </c>
    </row>
    <row r="3924" spans="1:21" ht="20" customHeight="1" x14ac:dyDescent="0.35">
      <c r="A3924" s="13">
        <f>F3924/E3924</f>
        <v>5.7334999999999997E-2</v>
      </c>
      <c r="B3924">
        <v>1317</v>
      </c>
      <c r="C3924" s="3" t="s">
        <v>1318</v>
      </c>
      <c r="D3924" s="3" t="s">
        <v>5427</v>
      </c>
      <c r="E3924" s="5">
        <v>200000</v>
      </c>
      <c r="F3924" s="5">
        <v>11467</v>
      </c>
      <c r="G3924" t="s">
        <v>8220</v>
      </c>
      <c r="H3924" t="s">
        <v>8232</v>
      </c>
      <c r="I3924" t="s">
        <v>8253</v>
      </c>
      <c r="J3924">
        <v>1469109600</v>
      </c>
      <c r="K3924">
        <v>1464586746</v>
      </c>
      <c r="L3924" t="b">
        <v>0</v>
      </c>
      <c r="M3924">
        <v>19</v>
      </c>
      <c r="N3924" t="b">
        <v>0</v>
      </c>
      <c r="O3924" t="s">
        <v>8273</v>
      </c>
      <c r="P3924" s="9">
        <f>IFERROR(F3924/M3924,"NULL")</f>
        <v>603.52631578947364</v>
      </c>
      <c r="Q3924" t="str">
        <f>LEFT(O3924,SEARCH("/",O3924,1)-1)</f>
        <v>technology</v>
      </c>
      <c r="R3924" t="str">
        <f>RIGHT(O3924,LEN(O3924)-SEARCH("/",O3924,1))</f>
        <v>wearables</v>
      </c>
      <c r="S3924" s="17">
        <f>(((K3924/60)/60)/24)+DATE(1970,1,1)</f>
        <v>42520.235486111109</v>
      </c>
      <c r="T3924" s="15">
        <f>(((J3924/60)/60)/24)+DATE(1970,1,1)</f>
        <v>42572.583333333328</v>
      </c>
      <c r="U3924" t="b">
        <f>AND(L3924,N3924)</f>
        <v>0</v>
      </c>
    </row>
    <row r="3925" spans="1:21" ht="20" customHeight="1" x14ac:dyDescent="0.35">
      <c r="A3925" s="13">
        <f>F3925/E3925</f>
        <v>0.15325</v>
      </c>
      <c r="B3925">
        <v>1318</v>
      </c>
      <c r="C3925" s="3" t="s">
        <v>1319</v>
      </c>
      <c r="D3925" s="3" t="s">
        <v>5428</v>
      </c>
      <c r="E3925" s="5">
        <v>40000</v>
      </c>
      <c r="F3925" s="5">
        <v>6130</v>
      </c>
      <c r="G3925" t="s">
        <v>8220</v>
      </c>
      <c r="H3925" t="s">
        <v>8224</v>
      </c>
      <c r="I3925" t="s">
        <v>8246</v>
      </c>
      <c r="J3925">
        <v>1420938172</v>
      </c>
      <c r="K3925">
        <v>1418346172</v>
      </c>
      <c r="L3925" t="b">
        <v>0</v>
      </c>
      <c r="M3925">
        <v>135</v>
      </c>
      <c r="N3925" t="b">
        <v>0</v>
      </c>
      <c r="O3925" t="s">
        <v>8273</v>
      </c>
      <c r="P3925" s="9">
        <f>IFERROR(F3925/M3925,"NULL")</f>
        <v>45.407407407407405</v>
      </c>
      <c r="Q3925" t="str">
        <f>LEFT(O3925,SEARCH("/",O3925,1)-1)</f>
        <v>technology</v>
      </c>
      <c r="R3925" t="str">
        <f>RIGHT(O3925,LEN(O3925)-SEARCH("/",O3925,1))</f>
        <v>wearables</v>
      </c>
      <c r="S3925" s="17">
        <f>(((K3925/60)/60)/24)+DATE(1970,1,1)</f>
        <v>41985.043657407412</v>
      </c>
      <c r="T3925" s="15">
        <f>(((J3925/60)/60)/24)+DATE(1970,1,1)</f>
        <v>42015.043657407412</v>
      </c>
      <c r="U3925" t="b">
        <f>AND(L3925,N3925)</f>
        <v>0</v>
      </c>
    </row>
    <row r="3926" spans="1:21" ht="20" customHeight="1" x14ac:dyDescent="0.35">
      <c r="A3926" s="13">
        <f>F3926/E3926</f>
        <v>0.15103448275862069</v>
      </c>
      <c r="B3926">
        <v>1319</v>
      </c>
      <c r="C3926" s="3" t="s">
        <v>1320</v>
      </c>
      <c r="D3926" s="3" t="s">
        <v>5429</v>
      </c>
      <c r="E3926" s="5">
        <v>5800</v>
      </c>
      <c r="F3926" s="5">
        <v>876</v>
      </c>
      <c r="G3926" t="s">
        <v>8220</v>
      </c>
      <c r="H3926" t="s">
        <v>8225</v>
      </c>
      <c r="I3926" t="s">
        <v>8247</v>
      </c>
      <c r="J3926">
        <v>1405094400</v>
      </c>
      <c r="K3926">
        <v>1403810965</v>
      </c>
      <c r="L3926" t="b">
        <v>0</v>
      </c>
      <c r="M3926">
        <v>9</v>
      </c>
      <c r="N3926" t="b">
        <v>0</v>
      </c>
      <c r="O3926" t="s">
        <v>8273</v>
      </c>
      <c r="P3926" s="9">
        <f>IFERROR(F3926/M3926,"NULL")</f>
        <v>97.333333333333329</v>
      </c>
      <c r="Q3926" t="str">
        <f>LEFT(O3926,SEARCH("/",O3926,1)-1)</f>
        <v>technology</v>
      </c>
      <c r="R3926" t="str">
        <f>RIGHT(O3926,LEN(O3926)-SEARCH("/",O3926,1))</f>
        <v>wearables</v>
      </c>
      <c r="S3926" s="17">
        <f>(((K3926/60)/60)/24)+DATE(1970,1,1)</f>
        <v>41816.812094907407</v>
      </c>
      <c r="T3926" s="15">
        <f>(((J3926/60)/60)/24)+DATE(1970,1,1)</f>
        <v>41831.666666666664</v>
      </c>
      <c r="U3926" t="b">
        <f>AND(L3926,N3926)</f>
        <v>0</v>
      </c>
    </row>
    <row r="3927" spans="1:21" ht="20" customHeight="1" x14ac:dyDescent="0.35">
      <c r="A3927" s="13">
        <f>F3927/E3927</f>
        <v>5.0299999999999997E-3</v>
      </c>
      <c r="B3927">
        <v>1320</v>
      </c>
      <c r="C3927" s="3" t="s">
        <v>1321</v>
      </c>
      <c r="D3927" s="3" t="s">
        <v>5430</v>
      </c>
      <c r="E3927" s="5">
        <v>100000</v>
      </c>
      <c r="F3927" s="5">
        <v>503</v>
      </c>
      <c r="G3927" t="s">
        <v>8220</v>
      </c>
      <c r="H3927" t="s">
        <v>8233</v>
      </c>
      <c r="I3927" t="s">
        <v>8249</v>
      </c>
      <c r="J3927">
        <v>1483138800</v>
      </c>
      <c r="K3927">
        <v>1480610046</v>
      </c>
      <c r="L3927" t="b">
        <v>0</v>
      </c>
      <c r="M3927">
        <v>3</v>
      </c>
      <c r="N3927" t="b">
        <v>0</v>
      </c>
      <c r="O3927" t="s">
        <v>8273</v>
      </c>
      <c r="P3927" s="9">
        <f>IFERROR(F3927/M3927,"NULL")</f>
        <v>167.66666666666666</v>
      </c>
      <c r="Q3927" t="str">
        <f>LEFT(O3927,SEARCH("/",O3927,1)-1)</f>
        <v>technology</v>
      </c>
      <c r="R3927" t="str">
        <f>RIGHT(O3927,LEN(O3927)-SEARCH("/",O3927,1))</f>
        <v>wearables</v>
      </c>
      <c r="S3927" s="17">
        <f>(((K3927/60)/60)/24)+DATE(1970,1,1)</f>
        <v>42705.690347222218</v>
      </c>
      <c r="T3927" s="15">
        <f>(((J3927/60)/60)/24)+DATE(1970,1,1)</f>
        <v>42734.958333333328</v>
      </c>
      <c r="U3927" t="b">
        <f>AND(L3927,N3927)</f>
        <v>0</v>
      </c>
    </row>
    <row r="3928" spans="1:21" ht="20" customHeight="1" x14ac:dyDescent="0.35">
      <c r="A3928" s="13">
        <f>F3928/E3928</f>
        <v>1.3028138528138528E-2</v>
      </c>
      <c r="B3928">
        <v>1321</v>
      </c>
      <c r="C3928" s="3" t="s">
        <v>1322</v>
      </c>
      <c r="D3928" s="3" t="s">
        <v>5431</v>
      </c>
      <c r="E3928" s="5">
        <v>462000</v>
      </c>
      <c r="F3928" s="5">
        <v>6019</v>
      </c>
      <c r="G3928" t="s">
        <v>8220</v>
      </c>
      <c r="H3928" t="s">
        <v>8235</v>
      </c>
      <c r="I3928" t="s">
        <v>8255</v>
      </c>
      <c r="J3928">
        <v>1482515937</v>
      </c>
      <c r="K3928">
        <v>1479923937</v>
      </c>
      <c r="L3928" t="b">
        <v>0</v>
      </c>
      <c r="M3928">
        <v>7</v>
      </c>
      <c r="N3928" t="b">
        <v>0</v>
      </c>
      <c r="O3928" t="s">
        <v>8273</v>
      </c>
      <c r="P3928" s="9">
        <f>IFERROR(F3928/M3928,"NULL")</f>
        <v>859.85714285714289</v>
      </c>
      <c r="Q3928" t="str">
        <f>LEFT(O3928,SEARCH("/",O3928,1)-1)</f>
        <v>technology</v>
      </c>
      <c r="R3928" t="str">
        <f>RIGHT(O3928,LEN(O3928)-SEARCH("/",O3928,1))</f>
        <v>wearables</v>
      </c>
      <c r="S3928" s="17">
        <f>(((K3928/60)/60)/24)+DATE(1970,1,1)</f>
        <v>42697.74927083333</v>
      </c>
      <c r="T3928" s="15">
        <f>(((J3928/60)/60)/24)+DATE(1970,1,1)</f>
        <v>42727.74927083333</v>
      </c>
      <c r="U3928" t="b">
        <f>AND(L3928,N3928)</f>
        <v>0</v>
      </c>
    </row>
    <row r="3929" spans="1:21" ht="20" customHeight="1" x14ac:dyDescent="0.35">
      <c r="A3929" s="13">
        <f>F3929/E3929</f>
        <v>3.0285714285714286E-3</v>
      </c>
      <c r="B3929">
        <v>1322</v>
      </c>
      <c r="C3929" s="3" t="s">
        <v>1323</v>
      </c>
      <c r="D3929" s="3" t="s">
        <v>5432</v>
      </c>
      <c r="E3929" s="5">
        <v>35000</v>
      </c>
      <c r="F3929" s="5">
        <v>106</v>
      </c>
      <c r="G3929" t="s">
        <v>8220</v>
      </c>
      <c r="H3929" t="s">
        <v>8225</v>
      </c>
      <c r="I3929" t="s">
        <v>8247</v>
      </c>
      <c r="J3929">
        <v>1432223125</v>
      </c>
      <c r="K3929">
        <v>1429631125</v>
      </c>
      <c r="L3929" t="b">
        <v>0</v>
      </c>
      <c r="M3929">
        <v>4</v>
      </c>
      <c r="N3929" t="b">
        <v>0</v>
      </c>
      <c r="O3929" t="s">
        <v>8273</v>
      </c>
      <c r="P3929" s="9">
        <f>IFERROR(F3929/M3929,"NULL")</f>
        <v>26.5</v>
      </c>
      <c r="Q3929" t="str">
        <f>LEFT(O3929,SEARCH("/",O3929,1)-1)</f>
        <v>technology</v>
      </c>
      <c r="R3929" t="str">
        <f>RIGHT(O3929,LEN(O3929)-SEARCH("/",O3929,1))</f>
        <v>wearables</v>
      </c>
      <c r="S3929" s="17">
        <f>(((K3929/60)/60)/24)+DATE(1970,1,1)</f>
        <v>42115.656539351854</v>
      </c>
      <c r="T3929" s="15">
        <f>(((J3929/60)/60)/24)+DATE(1970,1,1)</f>
        <v>42145.656539351854</v>
      </c>
      <c r="U3929" t="b">
        <f>AND(L3929,N3929)</f>
        <v>0</v>
      </c>
    </row>
    <row r="3930" spans="1:21" ht="20" customHeight="1" x14ac:dyDescent="0.35">
      <c r="A3930" s="13">
        <f>F3930/E3930</f>
        <v>8.8800000000000004E-2</v>
      </c>
      <c r="B3930">
        <v>1323</v>
      </c>
      <c r="C3930" s="3" t="s">
        <v>1324</v>
      </c>
      <c r="D3930" s="3" t="s">
        <v>5433</v>
      </c>
      <c r="E3930" s="5">
        <v>15000</v>
      </c>
      <c r="F3930" s="5">
        <v>1332</v>
      </c>
      <c r="G3930" t="s">
        <v>8220</v>
      </c>
      <c r="H3930" t="s">
        <v>8224</v>
      </c>
      <c r="I3930" t="s">
        <v>8246</v>
      </c>
      <c r="J3930">
        <v>1461653700</v>
      </c>
      <c r="K3930">
        <v>1458665146</v>
      </c>
      <c r="L3930" t="b">
        <v>0</v>
      </c>
      <c r="M3930">
        <v>44</v>
      </c>
      <c r="N3930" t="b">
        <v>0</v>
      </c>
      <c r="O3930" t="s">
        <v>8273</v>
      </c>
      <c r="P3930" s="9">
        <f>IFERROR(F3930/M3930,"NULL")</f>
        <v>30.272727272727273</v>
      </c>
      <c r="Q3930" t="str">
        <f>LEFT(O3930,SEARCH("/",O3930,1)-1)</f>
        <v>technology</v>
      </c>
      <c r="R3930" t="str">
        <f>RIGHT(O3930,LEN(O3930)-SEARCH("/",O3930,1))</f>
        <v>wearables</v>
      </c>
      <c r="S3930" s="17">
        <f>(((K3930/60)/60)/24)+DATE(1970,1,1)</f>
        <v>42451.698449074072</v>
      </c>
      <c r="T3930" s="15">
        <f>(((J3930/60)/60)/24)+DATE(1970,1,1)</f>
        <v>42486.288194444445</v>
      </c>
      <c r="U3930" t="b">
        <f>AND(L3930,N3930)</f>
        <v>0</v>
      </c>
    </row>
    <row r="3931" spans="1:21" ht="20" customHeight="1" x14ac:dyDescent="0.35">
      <c r="A3931" s="13">
        <f>F3931/E3931</f>
        <v>9.8400000000000001E-2</v>
      </c>
      <c r="B3931">
        <v>1324</v>
      </c>
      <c r="C3931" s="3" t="s">
        <v>1325</v>
      </c>
      <c r="D3931" s="3" t="s">
        <v>5434</v>
      </c>
      <c r="E3931" s="5">
        <v>50000</v>
      </c>
      <c r="F3931" s="5">
        <v>4920</v>
      </c>
      <c r="G3931" t="s">
        <v>8220</v>
      </c>
      <c r="H3931" t="s">
        <v>8224</v>
      </c>
      <c r="I3931" t="s">
        <v>8246</v>
      </c>
      <c r="J3931">
        <v>1476371552</v>
      </c>
      <c r="K3931">
        <v>1473779552</v>
      </c>
      <c r="L3931" t="b">
        <v>0</v>
      </c>
      <c r="M3931">
        <v>90</v>
      </c>
      <c r="N3931" t="b">
        <v>0</v>
      </c>
      <c r="O3931" t="s">
        <v>8273</v>
      </c>
      <c r="P3931" s="9">
        <f>IFERROR(F3931/M3931,"NULL")</f>
        <v>54.666666666666664</v>
      </c>
      <c r="Q3931" t="str">
        <f>LEFT(O3931,SEARCH("/",O3931,1)-1)</f>
        <v>technology</v>
      </c>
      <c r="R3931" t="str">
        <f>RIGHT(O3931,LEN(O3931)-SEARCH("/",O3931,1))</f>
        <v>wearables</v>
      </c>
      <c r="S3931" s="17">
        <f>(((K3931/60)/60)/24)+DATE(1970,1,1)</f>
        <v>42626.633703703701</v>
      </c>
      <c r="T3931" s="15">
        <f>(((J3931/60)/60)/24)+DATE(1970,1,1)</f>
        <v>42656.633703703701</v>
      </c>
      <c r="U3931" t="b">
        <f>AND(L3931,N3931)</f>
        <v>0</v>
      </c>
    </row>
    <row r="3932" spans="1:21" ht="20" customHeight="1" x14ac:dyDescent="0.35">
      <c r="A3932" s="13">
        <f>F3932/E3932</f>
        <v>2.4299999999999999E-2</v>
      </c>
      <c r="B3932">
        <v>1325</v>
      </c>
      <c r="C3932" s="3" t="s">
        <v>1326</v>
      </c>
      <c r="D3932" s="3" t="s">
        <v>5435</v>
      </c>
      <c r="E3932" s="5">
        <v>20000</v>
      </c>
      <c r="F3932" s="5">
        <v>486</v>
      </c>
      <c r="G3932" t="s">
        <v>8220</v>
      </c>
      <c r="H3932" t="s">
        <v>8224</v>
      </c>
      <c r="I3932" t="s">
        <v>8246</v>
      </c>
      <c r="J3932">
        <v>1483063435</v>
      </c>
      <c r="K3932">
        <v>1480471435</v>
      </c>
      <c r="L3932" t="b">
        <v>0</v>
      </c>
      <c r="M3932">
        <v>8</v>
      </c>
      <c r="N3932" t="b">
        <v>0</v>
      </c>
      <c r="O3932" t="s">
        <v>8273</v>
      </c>
      <c r="P3932" s="9">
        <f>IFERROR(F3932/M3932,"NULL")</f>
        <v>60.75</v>
      </c>
      <c r="Q3932" t="str">
        <f>LEFT(O3932,SEARCH("/",O3932,1)-1)</f>
        <v>technology</v>
      </c>
      <c r="R3932" t="str">
        <f>RIGHT(O3932,LEN(O3932)-SEARCH("/",O3932,1))</f>
        <v>wearables</v>
      </c>
      <c r="S3932" s="17">
        <f>(((K3932/60)/60)/24)+DATE(1970,1,1)</f>
        <v>42704.086053240739</v>
      </c>
      <c r="T3932" s="15">
        <f>(((J3932/60)/60)/24)+DATE(1970,1,1)</f>
        <v>42734.086053240739</v>
      </c>
      <c r="U3932" t="b">
        <f>AND(L3932,N3932)</f>
        <v>0</v>
      </c>
    </row>
    <row r="3933" spans="1:21" ht="20" customHeight="1" x14ac:dyDescent="0.35">
      <c r="A3933" s="13">
        <f>F3933/E3933</f>
        <v>1.1299999999999999E-2</v>
      </c>
      <c r="B3933">
        <v>1326</v>
      </c>
      <c r="C3933" s="3" t="s">
        <v>1327</v>
      </c>
      <c r="D3933" s="3" t="s">
        <v>5436</v>
      </c>
      <c r="E3933" s="5">
        <v>100000</v>
      </c>
      <c r="F3933" s="5">
        <v>1130</v>
      </c>
      <c r="G3933" t="s">
        <v>8220</v>
      </c>
      <c r="H3933" t="s">
        <v>8224</v>
      </c>
      <c r="I3933" t="s">
        <v>8246</v>
      </c>
      <c r="J3933">
        <v>1421348428</v>
      </c>
      <c r="K3933">
        <v>1417460428</v>
      </c>
      <c r="L3933" t="b">
        <v>0</v>
      </c>
      <c r="M3933">
        <v>11</v>
      </c>
      <c r="N3933" t="b">
        <v>0</v>
      </c>
      <c r="O3933" t="s">
        <v>8273</v>
      </c>
      <c r="P3933" s="9">
        <f>IFERROR(F3933/M3933,"NULL")</f>
        <v>102.72727272727273</v>
      </c>
      <c r="Q3933" t="str">
        <f>LEFT(O3933,SEARCH("/",O3933,1)-1)</f>
        <v>technology</v>
      </c>
      <c r="R3933" t="str">
        <f>RIGHT(O3933,LEN(O3933)-SEARCH("/",O3933,1))</f>
        <v>wearables</v>
      </c>
      <c r="S3933" s="17">
        <f>(((K3933/60)/60)/24)+DATE(1970,1,1)</f>
        <v>41974.791990740734</v>
      </c>
      <c r="T3933" s="15">
        <f>(((J3933/60)/60)/24)+DATE(1970,1,1)</f>
        <v>42019.791990740734</v>
      </c>
      <c r="U3933" t="b">
        <f>AND(L3933,N3933)</f>
        <v>0</v>
      </c>
    </row>
    <row r="3934" spans="1:21" ht="20" customHeight="1" x14ac:dyDescent="0.35">
      <c r="A3934" s="13">
        <f>F3934/E3934</f>
        <v>3.5520833333333335E-2</v>
      </c>
      <c r="B3934">
        <v>1327</v>
      </c>
      <c r="C3934" s="3" t="s">
        <v>1328</v>
      </c>
      <c r="D3934" s="3" t="s">
        <v>5437</v>
      </c>
      <c r="E3934" s="5">
        <v>48000</v>
      </c>
      <c r="F3934" s="5">
        <v>1705</v>
      </c>
      <c r="G3934" t="s">
        <v>8220</v>
      </c>
      <c r="H3934" t="s">
        <v>8224</v>
      </c>
      <c r="I3934" t="s">
        <v>8246</v>
      </c>
      <c r="J3934">
        <v>1432916235</v>
      </c>
      <c r="K3934">
        <v>1430324235</v>
      </c>
      <c r="L3934" t="b">
        <v>0</v>
      </c>
      <c r="M3934">
        <v>41</v>
      </c>
      <c r="N3934" t="b">
        <v>0</v>
      </c>
      <c r="O3934" t="s">
        <v>8273</v>
      </c>
      <c r="P3934" s="9">
        <f>IFERROR(F3934/M3934,"NULL")</f>
        <v>41.585365853658537</v>
      </c>
      <c r="Q3934" t="str">
        <f>LEFT(O3934,SEARCH("/",O3934,1)-1)</f>
        <v>technology</v>
      </c>
      <c r="R3934" t="str">
        <f>RIGHT(O3934,LEN(O3934)-SEARCH("/",O3934,1))</f>
        <v>wearables</v>
      </c>
      <c r="S3934" s="17">
        <f>(((K3934/60)/60)/24)+DATE(1970,1,1)</f>
        <v>42123.678645833337</v>
      </c>
      <c r="T3934" s="15">
        <f>(((J3934/60)/60)/24)+DATE(1970,1,1)</f>
        <v>42153.678645833337</v>
      </c>
      <c r="U3934" t="b">
        <f>AND(L3934,N3934)</f>
        <v>0</v>
      </c>
    </row>
    <row r="3935" spans="1:21" ht="20" customHeight="1" x14ac:dyDescent="0.35">
      <c r="A3935" s="13">
        <f>F3935/E3935</f>
        <v>2.3306666666666667E-2</v>
      </c>
      <c r="B3935">
        <v>1328</v>
      </c>
      <c r="C3935" s="3" t="s">
        <v>1329</v>
      </c>
      <c r="D3935" s="3" t="s">
        <v>5438</v>
      </c>
      <c r="E3935" s="5">
        <v>75000</v>
      </c>
      <c r="F3935" s="5">
        <v>1748</v>
      </c>
      <c r="G3935" t="s">
        <v>8220</v>
      </c>
      <c r="H3935" t="s">
        <v>8224</v>
      </c>
      <c r="I3935" t="s">
        <v>8246</v>
      </c>
      <c r="J3935">
        <v>1476458734</v>
      </c>
      <c r="K3935">
        <v>1472570734</v>
      </c>
      <c r="L3935" t="b">
        <v>0</v>
      </c>
      <c r="M3935">
        <v>15</v>
      </c>
      <c r="N3935" t="b">
        <v>0</v>
      </c>
      <c r="O3935" t="s">
        <v>8273</v>
      </c>
      <c r="P3935" s="9">
        <f>IFERROR(F3935/M3935,"NULL")</f>
        <v>116.53333333333333</v>
      </c>
      <c r="Q3935" t="str">
        <f>LEFT(O3935,SEARCH("/",O3935,1)-1)</f>
        <v>technology</v>
      </c>
      <c r="R3935" t="str">
        <f>RIGHT(O3935,LEN(O3935)-SEARCH("/",O3935,1))</f>
        <v>wearables</v>
      </c>
      <c r="S3935" s="17">
        <f>(((K3935/60)/60)/24)+DATE(1970,1,1)</f>
        <v>42612.642754629633</v>
      </c>
      <c r="T3935" s="15">
        <f>(((J3935/60)/60)/24)+DATE(1970,1,1)</f>
        <v>42657.642754629633</v>
      </c>
      <c r="U3935" t="b">
        <f>AND(L3935,N3935)</f>
        <v>0</v>
      </c>
    </row>
    <row r="3936" spans="1:21" ht="20" customHeight="1" x14ac:dyDescent="0.35">
      <c r="A3936" s="13">
        <f>F3936/E3936</f>
        <v>8.1600000000000006E-3</v>
      </c>
      <c r="B3936">
        <v>1329</v>
      </c>
      <c r="C3936" s="3" t="s">
        <v>1330</v>
      </c>
      <c r="D3936" s="3" t="s">
        <v>5439</v>
      </c>
      <c r="E3936" s="5">
        <v>50000</v>
      </c>
      <c r="F3936" s="5">
        <v>408</v>
      </c>
      <c r="G3936" t="s">
        <v>8220</v>
      </c>
      <c r="H3936" t="s">
        <v>8224</v>
      </c>
      <c r="I3936" t="s">
        <v>8246</v>
      </c>
      <c r="J3936">
        <v>1417501145</v>
      </c>
      <c r="K3936">
        <v>1414041545</v>
      </c>
      <c r="L3936" t="b">
        <v>0</v>
      </c>
      <c r="M3936">
        <v>9</v>
      </c>
      <c r="N3936" t="b">
        <v>0</v>
      </c>
      <c r="O3936" t="s">
        <v>8273</v>
      </c>
      <c r="P3936" s="9">
        <f>IFERROR(F3936/M3936,"NULL")</f>
        <v>45.333333333333336</v>
      </c>
      <c r="Q3936" t="str">
        <f>LEFT(O3936,SEARCH("/",O3936,1)-1)</f>
        <v>technology</v>
      </c>
      <c r="R3936" t="str">
        <f>RIGHT(O3936,LEN(O3936)-SEARCH("/",O3936,1))</f>
        <v>wearables</v>
      </c>
      <c r="S3936" s="17">
        <f>(((K3936/60)/60)/24)+DATE(1970,1,1)</f>
        <v>41935.221585648149</v>
      </c>
      <c r="T3936" s="15">
        <f>(((J3936/60)/60)/24)+DATE(1970,1,1)</f>
        <v>41975.263252314813</v>
      </c>
      <c r="U3936" t="b">
        <f>AND(L3936,N3936)</f>
        <v>0</v>
      </c>
    </row>
    <row r="3937" spans="1:21" ht="20" customHeight="1" x14ac:dyDescent="0.35">
      <c r="A3937" s="13">
        <f>F3937/E3937</f>
        <v>0.22494285714285714</v>
      </c>
      <c r="B3937">
        <v>1330</v>
      </c>
      <c r="C3937" s="3" t="s">
        <v>1331</v>
      </c>
      <c r="D3937" s="3" t="s">
        <v>5440</v>
      </c>
      <c r="E3937" s="5">
        <v>35000</v>
      </c>
      <c r="F3937" s="5">
        <v>7873</v>
      </c>
      <c r="G3937" t="s">
        <v>8220</v>
      </c>
      <c r="H3937" t="s">
        <v>8224</v>
      </c>
      <c r="I3937" t="s">
        <v>8246</v>
      </c>
      <c r="J3937">
        <v>1467432000</v>
      </c>
      <c r="K3937">
        <v>1464763109</v>
      </c>
      <c r="L3937" t="b">
        <v>0</v>
      </c>
      <c r="M3937">
        <v>50</v>
      </c>
      <c r="N3937" t="b">
        <v>0</v>
      </c>
      <c r="O3937" t="s">
        <v>8273</v>
      </c>
      <c r="P3937" s="9">
        <f>IFERROR(F3937/M3937,"NULL")</f>
        <v>157.46</v>
      </c>
      <c r="Q3937" t="str">
        <f>LEFT(O3937,SEARCH("/",O3937,1)-1)</f>
        <v>technology</v>
      </c>
      <c r="R3937" t="str">
        <f>RIGHT(O3937,LEN(O3937)-SEARCH("/",O3937,1))</f>
        <v>wearables</v>
      </c>
      <c r="S3937" s="17">
        <f>(((K3937/60)/60)/24)+DATE(1970,1,1)</f>
        <v>42522.276724537034</v>
      </c>
      <c r="T3937" s="15">
        <f>(((J3937/60)/60)/24)+DATE(1970,1,1)</f>
        <v>42553.166666666672</v>
      </c>
      <c r="U3937" t="b">
        <f>AND(L3937,N3937)</f>
        <v>0</v>
      </c>
    </row>
    <row r="3938" spans="1:21" ht="20" customHeight="1" x14ac:dyDescent="0.35">
      <c r="A3938" s="13">
        <f>F3938/E3938</f>
        <v>1.3668E-2</v>
      </c>
      <c r="B3938">
        <v>1331</v>
      </c>
      <c r="C3938" s="3" t="s">
        <v>1332</v>
      </c>
      <c r="D3938" s="3" t="s">
        <v>5441</v>
      </c>
      <c r="E3938" s="5">
        <v>250000</v>
      </c>
      <c r="F3938" s="5">
        <v>3417</v>
      </c>
      <c r="G3938" t="s">
        <v>8220</v>
      </c>
      <c r="H3938" t="s">
        <v>8224</v>
      </c>
      <c r="I3938" t="s">
        <v>8246</v>
      </c>
      <c r="J3938">
        <v>1471435554</v>
      </c>
      <c r="K3938">
        <v>1468843554</v>
      </c>
      <c r="L3938" t="b">
        <v>0</v>
      </c>
      <c r="M3938">
        <v>34</v>
      </c>
      <c r="N3938" t="b">
        <v>0</v>
      </c>
      <c r="O3938" t="s">
        <v>8273</v>
      </c>
      <c r="P3938" s="9">
        <f>IFERROR(F3938/M3938,"NULL")</f>
        <v>100.5</v>
      </c>
      <c r="Q3938" t="str">
        <f>LEFT(O3938,SEARCH("/",O3938,1)-1)</f>
        <v>technology</v>
      </c>
      <c r="R3938" t="str">
        <f>RIGHT(O3938,LEN(O3938)-SEARCH("/",O3938,1))</f>
        <v>wearables</v>
      </c>
      <c r="S3938" s="17">
        <f>(((K3938/60)/60)/24)+DATE(1970,1,1)</f>
        <v>42569.50409722222</v>
      </c>
      <c r="T3938" s="15">
        <f>(((J3938/60)/60)/24)+DATE(1970,1,1)</f>
        <v>42599.50409722222</v>
      </c>
      <c r="U3938" t="b">
        <f>AND(L3938,N3938)</f>
        <v>0</v>
      </c>
    </row>
    <row r="3939" spans="1:21" ht="20" customHeight="1" x14ac:dyDescent="0.35">
      <c r="A3939" s="13">
        <f>F3939/E3939</f>
        <v>0</v>
      </c>
      <c r="B3939">
        <v>1332</v>
      </c>
      <c r="C3939" s="3" t="s">
        <v>1333</v>
      </c>
      <c r="D3939" s="3" t="s">
        <v>5442</v>
      </c>
      <c r="E3939" s="5">
        <v>10115</v>
      </c>
      <c r="F3939" s="5">
        <v>0</v>
      </c>
      <c r="G3939" t="s">
        <v>8220</v>
      </c>
      <c r="H3939" t="s">
        <v>8240</v>
      </c>
      <c r="I3939" t="s">
        <v>8257</v>
      </c>
      <c r="J3939">
        <v>1485480408</v>
      </c>
      <c r="K3939">
        <v>1482888408</v>
      </c>
      <c r="L3939" t="b">
        <v>0</v>
      </c>
      <c r="M3939">
        <v>0</v>
      </c>
      <c r="N3939" t="b">
        <v>0</v>
      </c>
      <c r="O3939" t="s">
        <v>8273</v>
      </c>
      <c r="P3939" s="9" t="str">
        <f>IFERROR(F3939/M3939,"NULL")</f>
        <v>NULL</v>
      </c>
      <c r="Q3939" t="str">
        <f>LEFT(O3939,SEARCH("/",O3939,1)-1)</f>
        <v>technology</v>
      </c>
      <c r="R3939" t="str">
        <f>RIGHT(O3939,LEN(O3939)-SEARCH("/",O3939,1))</f>
        <v>wearables</v>
      </c>
      <c r="S3939" s="17">
        <f>(((K3939/60)/60)/24)+DATE(1970,1,1)</f>
        <v>42732.060277777782</v>
      </c>
      <c r="T3939" s="15">
        <f>(((J3939/60)/60)/24)+DATE(1970,1,1)</f>
        <v>42762.060277777782</v>
      </c>
      <c r="U3939" t="b">
        <f>AND(L3939,N3939)</f>
        <v>0</v>
      </c>
    </row>
    <row r="3940" spans="1:21" ht="20" customHeight="1" x14ac:dyDescent="0.35">
      <c r="A3940" s="13">
        <f>F3940/E3940</f>
        <v>0</v>
      </c>
      <c r="B3940">
        <v>1333</v>
      </c>
      <c r="C3940" s="3" t="s">
        <v>1334</v>
      </c>
      <c r="D3940" s="3" t="s">
        <v>5443</v>
      </c>
      <c r="E3940" s="5">
        <v>2500</v>
      </c>
      <c r="F3940" s="5">
        <v>0</v>
      </c>
      <c r="G3940" t="s">
        <v>8220</v>
      </c>
      <c r="H3940" t="s">
        <v>8226</v>
      </c>
      <c r="I3940" t="s">
        <v>8248</v>
      </c>
      <c r="J3940">
        <v>1405478025</v>
      </c>
      <c r="K3940">
        <v>1402886025</v>
      </c>
      <c r="L3940" t="b">
        <v>0</v>
      </c>
      <c r="M3940">
        <v>0</v>
      </c>
      <c r="N3940" t="b">
        <v>0</v>
      </c>
      <c r="O3940" t="s">
        <v>8273</v>
      </c>
      <c r="P3940" s="9" t="str">
        <f>IFERROR(F3940/M3940,"NULL")</f>
        <v>NULL</v>
      </c>
      <c r="Q3940" t="str">
        <f>LEFT(O3940,SEARCH("/",O3940,1)-1)</f>
        <v>technology</v>
      </c>
      <c r="R3940" t="str">
        <f>RIGHT(O3940,LEN(O3940)-SEARCH("/",O3940,1))</f>
        <v>wearables</v>
      </c>
      <c r="S3940" s="17">
        <f>(((K3940/60)/60)/24)+DATE(1970,1,1)</f>
        <v>41806.106770833336</v>
      </c>
      <c r="T3940" s="15">
        <f>(((J3940/60)/60)/24)+DATE(1970,1,1)</f>
        <v>41836.106770833336</v>
      </c>
      <c r="U3940" t="b">
        <f>AND(L3940,N3940)</f>
        <v>0</v>
      </c>
    </row>
    <row r="3941" spans="1:21" ht="20" customHeight="1" x14ac:dyDescent="0.35">
      <c r="A3941" s="13">
        <f>F3941/E3941</f>
        <v>0.10754135338345865</v>
      </c>
      <c r="B3941">
        <v>1334</v>
      </c>
      <c r="C3941" s="3" t="s">
        <v>1335</v>
      </c>
      <c r="D3941" s="3" t="s">
        <v>5444</v>
      </c>
      <c r="E3941" s="5">
        <v>133000</v>
      </c>
      <c r="F3941" s="5">
        <v>14303</v>
      </c>
      <c r="G3941" t="s">
        <v>8220</v>
      </c>
      <c r="H3941" t="s">
        <v>8224</v>
      </c>
      <c r="I3941" t="s">
        <v>8246</v>
      </c>
      <c r="J3941">
        <v>1457721287</v>
      </c>
      <c r="K3941">
        <v>1455129287</v>
      </c>
      <c r="L3941" t="b">
        <v>0</v>
      </c>
      <c r="M3941">
        <v>276</v>
      </c>
      <c r="N3941" t="b">
        <v>0</v>
      </c>
      <c r="O3941" t="s">
        <v>8273</v>
      </c>
      <c r="P3941" s="9">
        <f>IFERROR(F3941/M3941,"NULL")</f>
        <v>51.822463768115945</v>
      </c>
      <c r="Q3941" t="str">
        <f>LEFT(O3941,SEARCH("/",O3941,1)-1)</f>
        <v>technology</v>
      </c>
      <c r="R3941" t="str">
        <f>RIGHT(O3941,LEN(O3941)-SEARCH("/",O3941,1))</f>
        <v>wearables</v>
      </c>
      <c r="S3941" s="17">
        <f>(((K3941/60)/60)/24)+DATE(1970,1,1)</f>
        <v>42410.774155092593</v>
      </c>
      <c r="T3941" s="15">
        <f>(((J3941/60)/60)/24)+DATE(1970,1,1)</f>
        <v>42440.774155092593</v>
      </c>
      <c r="U3941" t="b">
        <f>AND(L3941,N3941)</f>
        <v>0</v>
      </c>
    </row>
    <row r="3942" spans="1:21" ht="20" customHeight="1" x14ac:dyDescent="0.35">
      <c r="A3942" s="13">
        <f>F3942/E3942</f>
        <v>0.1976</v>
      </c>
      <c r="B3942">
        <v>1335</v>
      </c>
      <c r="C3942" s="3" t="s">
        <v>1336</v>
      </c>
      <c r="D3942" s="3" t="s">
        <v>5445</v>
      </c>
      <c r="E3942" s="5">
        <v>25000</v>
      </c>
      <c r="F3942" s="5">
        <v>4940</v>
      </c>
      <c r="G3942" t="s">
        <v>8220</v>
      </c>
      <c r="H3942" t="s">
        <v>8224</v>
      </c>
      <c r="I3942" t="s">
        <v>8246</v>
      </c>
      <c r="J3942">
        <v>1449354502</v>
      </c>
      <c r="K3942">
        <v>1446762502</v>
      </c>
      <c r="L3942" t="b">
        <v>0</v>
      </c>
      <c r="M3942">
        <v>16</v>
      </c>
      <c r="N3942" t="b">
        <v>0</v>
      </c>
      <c r="O3942" t="s">
        <v>8273</v>
      </c>
      <c r="P3942" s="9">
        <f>IFERROR(F3942/M3942,"NULL")</f>
        <v>308.75</v>
      </c>
      <c r="Q3942" t="str">
        <f>LEFT(O3942,SEARCH("/",O3942,1)-1)</f>
        <v>technology</v>
      </c>
      <c r="R3942" t="str">
        <f>RIGHT(O3942,LEN(O3942)-SEARCH("/",O3942,1))</f>
        <v>wearables</v>
      </c>
      <c r="S3942" s="17">
        <f>(((K3942/60)/60)/24)+DATE(1970,1,1)</f>
        <v>42313.936365740738</v>
      </c>
      <c r="T3942" s="15">
        <f>(((J3942/60)/60)/24)+DATE(1970,1,1)</f>
        <v>42343.936365740738</v>
      </c>
      <c r="U3942" t="b">
        <f>AND(L3942,N3942)</f>
        <v>0</v>
      </c>
    </row>
    <row r="3943" spans="1:21" ht="20" customHeight="1" x14ac:dyDescent="0.35">
      <c r="A3943" s="13">
        <f>F3943/E3943</f>
        <v>0.84946999999999995</v>
      </c>
      <c r="B3943">
        <v>1336</v>
      </c>
      <c r="C3943" s="3" t="s">
        <v>1337</v>
      </c>
      <c r="D3943" s="3" t="s">
        <v>5446</v>
      </c>
      <c r="E3943" s="5">
        <v>100000</v>
      </c>
      <c r="F3943" s="5">
        <v>84947</v>
      </c>
      <c r="G3943" t="s">
        <v>8220</v>
      </c>
      <c r="H3943" t="s">
        <v>8224</v>
      </c>
      <c r="I3943" t="s">
        <v>8246</v>
      </c>
      <c r="J3943">
        <v>1418849028</v>
      </c>
      <c r="K3943">
        <v>1415825028</v>
      </c>
      <c r="L3943" t="b">
        <v>0</v>
      </c>
      <c r="M3943">
        <v>224</v>
      </c>
      <c r="N3943" t="b">
        <v>0</v>
      </c>
      <c r="O3943" t="s">
        <v>8273</v>
      </c>
      <c r="P3943" s="9">
        <f>IFERROR(F3943/M3943,"NULL")</f>
        <v>379.22767857142856</v>
      </c>
      <c r="Q3943" t="str">
        <f>LEFT(O3943,SEARCH("/",O3943,1)-1)</f>
        <v>technology</v>
      </c>
      <c r="R3943" t="str">
        <f>RIGHT(O3943,LEN(O3943)-SEARCH("/",O3943,1))</f>
        <v>wearables</v>
      </c>
      <c r="S3943" s="17">
        <f>(((K3943/60)/60)/24)+DATE(1970,1,1)</f>
        <v>41955.863750000004</v>
      </c>
      <c r="T3943" s="15">
        <f>(((J3943/60)/60)/24)+DATE(1970,1,1)</f>
        <v>41990.863750000004</v>
      </c>
      <c r="U3943" t="b">
        <f>AND(L3943,N3943)</f>
        <v>0</v>
      </c>
    </row>
    <row r="3944" spans="1:21" ht="20" customHeight="1" x14ac:dyDescent="0.35">
      <c r="A3944" s="13">
        <f>F3944/E3944</f>
        <v>0.49381999999999998</v>
      </c>
      <c r="B3944">
        <v>1337</v>
      </c>
      <c r="C3944" s="3" t="s">
        <v>1338</v>
      </c>
      <c r="D3944" s="3" t="s">
        <v>5447</v>
      </c>
      <c r="E3944" s="5">
        <v>50000</v>
      </c>
      <c r="F3944" s="5">
        <v>24691</v>
      </c>
      <c r="G3944" t="s">
        <v>8220</v>
      </c>
      <c r="H3944" t="s">
        <v>8224</v>
      </c>
      <c r="I3944" t="s">
        <v>8246</v>
      </c>
      <c r="J3944">
        <v>1488549079</v>
      </c>
      <c r="K3944">
        <v>1485957079</v>
      </c>
      <c r="L3944" t="b">
        <v>0</v>
      </c>
      <c r="M3944">
        <v>140</v>
      </c>
      <c r="N3944" t="b">
        <v>0</v>
      </c>
      <c r="O3944" t="s">
        <v>8273</v>
      </c>
      <c r="P3944" s="9">
        <f>IFERROR(F3944/M3944,"NULL")</f>
        <v>176.36428571428573</v>
      </c>
      <c r="Q3944" t="str">
        <f>LEFT(O3944,SEARCH("/",O3944,1)-1)</f>
        <v>technology</v>
      </c>
      <c r="R3944" t="str">
        <f>RIGHT(O3944,LEN(O3944)-SEARCH("/",O3944,1))</f>
        <v>wearables</v>
      </c>
      <c r="S3944" s="17">
        <f>(((K3944/60)/60)/24)+DATE(1970,1,1)</f>
        <v>42767.577303240745</v>
      </c>
      <c r="T3944" s="15">
        <f>(((J3944/60)/60)/24)+DATE(1970,1,1)</f>
        <v>42797.577303240745</v>
      </c>
      <c r="U3944" t="b">
        <f>AND(L3944,N3944)</f>
        <v>0</v>
      </c>
    </row>
    <row r="3945" spans="1:21" ht="20" customHeight="1" x14ac:dyDescent="0.35">
      <c r="A3945" s="13">
        <f>F3945/E3945</f>
        <v>3.3033333333333331E-2</v>
      </c>
      <c r="B3945">
        <v>1338</v>
      </c>
      <c r="C3945" s="3" t="s">
        <v>1339</v>
      </c>
      <c r="D3945" s="3" t="s">
        <v>5448</v>
      </c>
      <c r="E3945" s="5">
        <v>30000</v>
      </c>
      <c r="F3945" s="5">
        <v>991</v>
      </c>
      <c r="G3945" t="s">
        <v>8220</v>
      </c>
      <c r="H3945" t="s">
        <v>8224</v>
      </c>
      <c r="I3945" t="s">
        <v>8246</v>
      </c>
      <c r="J3945">
        <v>1438543033</v>
      </c>
      <c r="K3945">
        <v>1435951033</v>
      </c>
      <c r="L3945" t="b">
        <v>0</v>
      </c>
      <c r="M3945">
        <v>15</v>
      </c>
      <c r="N3945" t="b">
        <v>0</v>
      </c>
      <c r="O3945" t="s">
        <v>8273</v>
      </c>
      <c r="P3945" s="9">
        <f>IFERROR(F3945/M3945,"NULL")</f>
        <v>66.066666666666663</v>
      </c>
      <c r="Q3945" t="str">
        <f>LEFT(O3945,SEARCH("/",O3945,1)-1)</f>
        <v>technology</v>
      </c>
      <c r="R3945" t="str">
        <f>RIGHT(O3945,LEN(O3945)-SEARCH("/",O3945,1))</f>
        <v>wearables</v>
      </c>
      <c r="S3945" s="17">
        <f>(((K3945/60)/60)/24)+DATE(1970,1,1)</f>
        <v>42188.803622685184</v>
      </c>
      <c r="T3945" s="15">
        <f>(((J3945/60)/60)/24)+DATE(1970,1,1)</f>
        <v>42218.803622685184</v>
      </c>
      <c r="U3945" t="b">
        <f>AND(L3945,N3945)</f>
        <v>0</v>
      </c>
    </row>
    <row r="3946" spans="1:21" ht="20" customHeight="1" x14ac:dyDescent="0.35">
      <c r="A3946" s="13">
        <f>F3946/E3946</f>
        <v>6.6339999999999996E-2</v>
      </c>
      <c r="B3946">
        <v>1339</v>
      </c>
      <c r="C3946" s="3" t="s">
        <v>1340</v>
      </c>
      <c r="D3946" s="3" t="s">
        <v>5449</v>
      </c>
      <c r="E3946" s="5">
        <v>50000</v>
      </c>
      <c r="F3946" s="5">
        <v>3317</v>
      </c>
      <c r="G3946" t="s">
        <v>8220</v>
      </c>
      <c r="H3946" t="s">
        <v>8224</v>
      </c>
      <c r="I3946" t="s">
        <v>8246</v>
      </c>
      <c r="J3946">
        <v>1418056315</v>
      </c>
      <c r="K3946">
        <v>1414164715</v>
      </c>
      <c r="L3946" t="b">
        <v>0</v>
      </c>
      <c r="M3946">
        <v>37</v>
      </c>
      <c r="N3946" t="b">
        <v>0</v>
      </c>
      <c r="O3946" t="s">
        <v>8273</v>
      </c>
      <c r="P3946" s="9">
        <f>IFERROR(F3946/M3946,"NULL")</f>
        <v>89.648648648648646</v>
      </c>
      <c r="Q3946" t="str">
        <f>LEFT(O3946,SEARCH("/",O3946,1)-1)</f>
        <v>technology</v>
      </c>
      <c r="R3946" t="str">
        <f>RIGHT(O3946,LEN(O3946)-SEARCH("/",O3946,1))</f>
        <v>wearables</v>
      </c>
      <c r="S3946" s="17">
        <f>(((K3946/60)/60)/24)+DATE(1970,1,1)</f>
        <v>41936.647164351853</v>
      </c>
      <c r="T3946" s="15">
        <f>(((J3946/60)/60)/24)+DATE(1970,1,1)</f>
        <v>41981.688831018517</v>
      </c>
      <c r="U3946" t="b">
        <f>AND(L3946,N3946)</f>
        <v>0</v>
      </c>
    </row>
    <row r="3947" spans="1:21" ht="20" customHeight="1" x14ac:dyDescent="0.35">
      <c r="A3947" s="13">
        <f>F3947/E3947</f>
        <v>0</v>
      </c>
      <c r="B3947">
        <v>1340</v>
      </c>
      <c r="C3947" s="3" t="s">
        <v>1341</v>
      </c>
      <c r="D3947" s="3" t="s">
        <v>5450</v>
      </c>
      <c r="E3947" s="5">
        <v>1680</v>
      </c>
      <c r="F3947" s="5">
        <v>0</v>
      </c>
      <c r="G3947" t="s">
        <v>8220</v>
      </c>
      <c r="H3947" t="s">
        <v>8224</v>
      </c>
      <c r="I3947" t="s">
        <v>8246</v>
      </c>
      <c r="J3947">
        <v>1408112253</v>
      </c>
      <c r="K3947">
        <v>1405520253</v>
      </c>
      <c r="L3947" t="b">
        <v>0</v>
      </c>
      <c r="M3947">
        <v>0</v>
      </c>
      <c r="N3947" t="b">
        <v>0</v>
      </c>
      <c r="O3947" t="s">
        <v>8273</v>
      </c>
      <c r="P3947" s="9" t="str">
        <f>IFERROR(F3947/M3947,"NULL")</f>
        <v>NULL</v>
      </c>
      <c r="Q3947" t="str">
        <f>LEFT(O3947,SEARCH("/",O3947,1)-1)</f>
        <v>technology</v>
      </c>
      <c r="R3947" t="str">
        <f>RIGHT(O3947,LEN(O3947)-SEARCH("/",O3947,1))</f>
        <v>wearables</v>
      </c>
      <c r="S3947" s="17">
        <f>(((K3947/60)/60)/24)+DATE(1970,1,1)</f>
        <v>41836.595520833333</v>
      </c>
      <c r="T3947" s="15">
        <f>(((J3947/60)/60)/24)+DATE(1970,1,1)</f>
        <v>41866.595520833333</v>
      </c>
      <c r="U3947" t="b">
        <f>AND(L3947,N3947)</f>
        <v>0</v>
      </c>
    </row>
    <row r="3948" spans="1:21" ht="20" customHeight="1" x14ac:dyDescent="0.35">
      <c r="A3948" s="13">
        <f>F3948/E3948</f>
        <v>0.7036</v>
      </c>
      <c r="B3948">
        <v>1341</v>
      </c>
      <c r="C3948" s="3" t="s">
        <v>1342</v>
      </c>
      <c r="D3948" s="3" t="s">
        <v>5451</v>
      </c>
      <c r="E3948" s="5">
        <v>25000</v>
      </c>
      <c r="F3948" s="5">
        <v>17590</v>
      </c>
      <c r="G3948" t="s">
        <v>8220</v>
      </c>
      <c r="H3948" t="s">
        <v>8225</v>
      </c>
      <c r="I3948" t="s">
        <v>8247</v>
      </c>
      <c r="J3948">
        <v>1475333917</v>
      </c>
      <c r="K3948">
        <v>1472569117</v>
      </c>
      <c r="L3948" t="b">
        <v>0</v>
      </c>
      <c r="M3948">
        <v>46</v>
      </c>
      <c r="N3948" t="b">
        <v>0</v>
      </c>
      <c r="O3948" t="s">
        <v>8273</v>
      </c>
      <c r="P3948" s="9">
        <f>IFERROR(F3948/M3948,"NULL")</f>
        <v>382.39130434782606</v>
      </c>
      <c r="Q3948" t="str">
        <f>LEFT(O3948,SEARCH("/",O3948,1)-1)</f>
        <v>technology</v>
      </c>
      <c r="R3948" t="str">
        <f>RIGHT(O3948,LEN(O3948)-SEARCH("/",O3948,1))</f>
        <v>wearables</v>
      </c>
      <c r="S3948" s="17">
        <f>(((K3948/60)/60)/24)+DATE(1970,1,1)</f>
        <v>42612.624039351853</v>
      </c>
      <c r="T3948" s="15">
        <f>(((J3948/60)/60)/24)+DATE(1970,1,1)</f>
        <v>42644.624039351853</v>
      </c>
      <c r="U3948" t="b">
        <f>AND(L3948,N3948)</f>
        <v>0</v>
      </c>
    </row>
    <row r="3949" spans="1:21" ht="20" customHeight="1" x14ac:dyDescent="0.35">
      <c r="A3949" s="13">
        <f>F3949/E3949</f>
        <v>2E-3</v>
      </c>
      <c r="B3949">
        <v>1342</v>
      </c>
      <c r="C3949" s="3" t="s">
        <v>1343</v>
      </c>
      <c r="D3949" s="3" t="s">
        <v>5452</v>
      </c>
      <c r="E3949" s="5">
        <v>50000</v>
      </c>
      <c r="F3949" s="5">
        <v>100</v>
      </c>
      <c r="G3949" t="s">
        <v>8220</v>
      </c>
      <c r="H3949" t="s">
        <v>8224</v>
      </c>
      <c r="I3949" t="s">
        <v>8246</v>
      </c>
      <c r="J3949">
        <v>1437161739</v>
      </c>
      <c r="K3949">
        <v>1434569739</v>
      </c>
      <c r="L3949" t="b">
        <v>0</v>
      </c>
      <c r="M3949">
        <v>1</v>
      </c>
      <c r="N3949" t="b">
        <v>0</v>
      </c>
      <c r="O3949" t="s">
        <v>8273</v>
      </c>
      <c r="P3949" s="9">
        <f>IFERROR(F3949/M3949,"NULL")</f>
        <v>100</v>
      </c>
      <c r="Q3949" t="str">
        <f>LEFT(O3949,SEARCH("/",O3949,1)-1)</f>
        <v>technology</v>
      </c>
      <c r="R3949" t="str">
        <f>RIGHT(O3949,LEN(O3949)-SEARCH("/",O3949,1))</f>
        <v>wearables</v>
      </c>
      <c r="S3949" s="17">
        <f>(((K3949/60)/60)/24)+DATE(1970,1,1)</f>
        <v>42172.816423611104</v>
      </c>
      <c r="T3949" s="15">
        <f>(((J3949/60)/60)/24)+DATE(1970,1,1)</f>
        <v>42202.816423611104</v>
      </c>
      <c r="U3949" t="b">
        <f>AND(L3949,N3949)</f>
        <v>0</v>
      </c>
    </row>
    <row r="3950" spans="1:21" ht="20" customHeight="1" x14ac:dyDescent="0.35">
      <c r="A3950" s="13">
        <f>F3950/E3950</f>
        <v>1.02298</v>
      </c>
      <c r="B3950">
        <v>1343</v>
      </c>
      <c r="C3950" s="3" t="s">
        <v>1344</v>
      </c>
      <c r="D3950" s="3" t="s">
        <v>5453</v>
      </c>
      <c r="E3950" s="5">
        <v>50000</v>
      </c>
      <c r="F3950" s="5">
        <v>51149</v>
      </c>
      <c r="G3950" t="s">
        <v>8220</v>
      </c>
      <c r="H3950" t="s">
        <v>8224</v>
      </c>
      <c r="I3950" t="s">
        <v>8246</v>
      </c>
      <c r="J3950">
        <v>1471579140</v>
      </c>
      <c r="K3950">
        <v>1466512683</v>
      </c>
      <c r="L3950" t="b">
        <v>0</v>
      </c>
      <c r="M3950">
        <v>323</v>
      </c>
      <c r="N3950" t="b">
        <v>0</v>
      </c>
      <c r="O3950" t="s">
        <v>8273</v>
      </c>
      <c r="P3950" s="9">
        <f>IFERROR(F3950/M3950,"NULL")</f>
        <v>158.35603715170279</v>
      </c>
      <c r="Q3950" t="str">
        <f>LEFT(O3950,SEARCH("/",O3950,1)-1)</f>
        <v>technology</v>
      </c>
      <c r="R3950" t="str">
        <f>RIGHT(O3950,LEN(O3950)-SEARCH("/",O3950,1))</f>
        <v>wearables</v>
      </c>
      <c r="S3950" s="17">
        <f>(((K3950/60)/60)/24)+DATE(1970,1,1)</f>
        <v>42542.526423611111</v>
      </c>
      <c r="T3950" s="15">
        <f>(((J3950/60)/60)/24)+DATE(1970,1,1)</f>
        <v>42601.165972222225</v>
      </c>
      <c r="U3950" t="b">
        <f>AND(L3950,N3950)</f>
        <v>0</v>
      </c>
    </row>
    <row r="3951" spans="1:21" ht="20" customHeight="1" x14ac:dyDescent="0.35">
      <c r="A3951" s="13">
        <f>F3951/E3951</f>
        <v>1.0554089709762533E-4</v>
      </c>
      <c r="B3951">
        <v>1451</v>
      </c>
      <c r="C3951" s="3" t="s">
        <v>1452</v>
      </c>
      <c r="D3951" s="3" t="s">
        <v>5561</v>
      </c>
      <c r="E3951" s="5">
        <v>18950</v>
      </c>
      <c r="F3951" s="5">
        <v>2</v>
      </c>
      <c r="G3951" t="s">
        <v>8220</v>
      </c>
      <c r="H3951" t="s">
        <v>8224</v>
      </c>
      <c r="I3951" t="s">
        <v>8246</v>
      </c>
      <c r="J3951">
        <v>1416355259</v>
      </c>
      <c r="K3951">
        <v>1413759659</v>
      </c>
      <c r="L3951" t="b">
        <v>0</v>
      </c>
      <c r="M3951">
        <v>2</v>
      </c>
      <c r="N3951" t="b">
        <v>0</v>
      </c>
      <c r="O3951" t="s">
        <v>8287</v>
      </c>
      <c r="P3951" s="9">
        <f>IFERROR(F3951/M3951,"NULL")</f>
        <v>1</v>
      </c>
      <c r="Q3951" t="str">
        <f>LEFT(O3951,SEARCH("/",O3951,1)-1)</f>
        <v>publishing</v>
      </c>
      <c r="R3951" t="str">
        <f>RIGHT(O3951,LEN(O3951)-SEARCH("/",O3951,1))</f>
        <v>translations</v>
      </c>
      <c r="S3951" s="17">
        <f>(((K3951/60)/60)/24)+DATE(1970,1,1)</f>
        <v>41931.959016203706</v>
      </c>
      <c r="T3951" s="15">
        <f>(((J3951/60)/60)/24)+DATE(1970,1,1)</f>
        <v>41962.00068287037</v>
      </c>
      <c r="U3951" t="b">
        <f>AND(L3951,N3951)</f>
        <v>0</v>
      </c>
    </row>
    <row r="3952" spans="1:21" ht="20" customHeight="1" x14ac:dyDescent="0.35">
      <c r="A3952" s="13">
        <f>F3952/E3952</f>
        <v>0</v>
      </c>
      <c r="B3952">
        <v>1452</v>
      </c>
      <c r="C3952" s="3" t="s">
        <v>1453</v>
      </c>
      <c r="D3952" s="3" t="s">
        <v>5562</v>
      </c>
      <c r="E3952" s="5">
        <v>14000</v>
      </c>
      <c r="F3952" s="5">
        <v>0</v>
      </c>
      <c r="G3952" t="s">
        <v>8220</v>
      </c>
      <c r="H3952" t="s">
        <v>8224</v>
      </c>
      <c r="I3952" t="s">
        <v>8246</v>
      </c>
      <c r="J3952">
        <v>1406566363</v>
      </c>
      <c r="K3952">
        <v>1403974363</v>
      </c>
      <c r="L3952" t="b">
        <v>0</v>
      </c>
      <c r="M3952">
        <v>0</v>
      </c>
      <c r="N3952" t="b">
        <v>0</v>
      </c>
      <c r="O3952" t="s">
        <v>8287</v>
      </c>
      <c r="P3952" s="9" t="str">
        <f>IFERROR(F3952/M3952,"NULL")</f>
        <v>NULL</v>
      </c>
      <c r="Q3952" t="str">
        <f>LEFT(O3952,SEARCH("/",O3952,1)-1)</f>
        <v>publishing</v>
      </c>
      <c r="R3952" t="str">
        <f>RIGHT(O3952,LEN(O3952)-SEARCH("/",O3952,1))</f>
        <v>translations</v>
      </c>
      <c r="S3952" s="17">
        <f>(((K3952/60)/60)/24)+DATE(1970,1,1)</f>
        <v>41818.703275462962</v>
      </c>
      <c r="T3952" s="15">
        <f>(((J3952/60)/60)/24)+DATE(1970,1,1)</f>
        <v>41848.703275462962</v>
      </c>
      <c r="U3952" t="b">
        <f>AND(L3952,N3952)</f>
        <v>0</v>
      </c>
    </row>
    <row r="3953" spans="1:21" ht="20" customHeight="1" x14ac:dyDescent="0.35">
      <c r="A3953" s="13">
        <f>F3953/E3953</f>
        <v>0</v>
      </c>
      <c r="B3953">
        <v>1453</v>
      </c>
      <c r="C3953" s="3" t="s">
        <v>1454</v>
      </c>
      <c r="D3953" s="3" t="s">
        <v>5563</v>
      </c>
      <c r="E3953" s="5">
        <v>25000</v>
      </c>
      <c r="F3953" s="5">
        <v>0</v>
      </c>
      <c r="G3953" t="s">
        <v>8220</v>
      </c>
      <c r="H3953" t="s">
        <v>8230</v>
      </c>
      <c r="I3953" t="s">
        <v>8249</v>
      </c>
      <c r="J3953">
        <v>1492270947</v>
      </c>
      <c r="K3953">
        <v>1488386547</v>
      </c>
      <c r="L3953" t="b">
        <v>0</v>
      </c>
      <c r="M3953">
        <v>0</v>
      </c>
      <c r="N3953" t="b">
        <v>0</v>
      </c>
      <c r="O3953" t="s">
        <v>8287</v>
      </c>
      <c r="P3953" s="9" t="str">
        <f>IFERROR(F3953/M3953,"NULL")</f>
        <v>NULL</v>
      </c>
      <c r="Q3953" t="str">
        <f>LEFT(O3953,SEARCH("/",O3953,1)-1)</f>
        <v>publishing</v>
      </c>
      <c r="R3953" t="str">
        <f>RIGHT(O3953,LEN(O3953)-SEARCH("/",O3953,1))</f>
        <v>translations</v>
      </c>
      <c r="S3953" s="17">
        <f>(((K3953/60)/60)/24)+DATE(1970,1,1)</f>
        <v>42795.696145833332</v>
      </c>
      <c r="T3953" s="15">
        <f>(((J3953/60)/60)/24)+DATE(1970,1,1)</f>
        <v>42840.654479166667</v>
      </c>
      <c r="U3953" t="b">
        <f>AND(L3953,N3953)</f>
        <v>0</v>
      </c>
    </row>
    <row r="3954" spans="1:21" ht="20" customHeight="1" x14ac:dyDescent="0.35">
      <c r="A3954" s="13">
        <f>F3954/E3954</f>
        <v>8.5714285714285719E-3</v>
      </c>
      <c r="B3954">
        <v>1454</v>
      </c>
      <c r="C3954" s="3" t="s">
        <v>1455</v>
      </c>
      <c r="D3954" s="3" t="s">
        <v>5564</v>
      </c>
      <c r="E3954" s="5">
        <v>1750</v>
      </c>
      <c r="F3954" s="5">
        <v>15</v>
      </c>
      <c r="G3954" t="s">
        <v>8220</v>
      </c>
      <c r="H3954" t="s">
        <v>8227</v>
      </c>
      <c r="I3954" t="s">
        <v>8249</v>
      </c>
      <c r="J3954">
        <v>1461535140</v>
      </c>
      <c r="K3954">
        <v>1459716480</v>
      </c>
      <c r="L3954" t="b">
        <v>0</v>
      </c>
      <c r="M3954">
        <v>1</v>
      </c>
      <c r="N3954" t="b">
        <v>0</v>
      </c>
      <c r="O3954" t="s">
        <v>8287</v>
      </c>
      <c r="P3954" s="9">
        <f>IFERROR(F3954/M3954,"NULL")</f>
        <v>15</v>
      </c>
      <c r="Q3954" t="str">
        <f>LEFT(O3954,SEARCH("/",O3954,1)-1)</f>
        <v>publishing</v>
      </c>
      <c r="R3954" t="str">
        <f>RIGHT(O3954,LEN(O3954)-SEARCH("/",O3954,1))</f>
        <v>translations</v>
      </c>
      <c r="S3954" s="17">
        <f>(((K3954/60)/60)/24)+DATE(1970,1,1)</f>
        <v>42463.866666666669</v>
      </c>
      <c r="T3954" s="15">
        <f>(((J3954/60)/60)/24)+DATE(1970,1,1)</f>
        <v>42484.915972222225</v>
      </c>
      <c r="U3954" t="b">
        <f>AND(L3954,N3954)</f>
        <v>0</v>
      </c>
    </row>
    <row r="3955" spans="1:21" ht="20" customHeight="1" x14ac:dyDescent="0.35">
      <c r="A3955" s="13">
        <f>F3955/E3955</f>
        <v>0.105</v>
      </c>
      <c r="B3955">
        <v>1455</v>
      </c>
      <c r="C3955" s="3" t="s">
        <v>1456</v>
      </c>
      <c r="D3955" s="3" t="s">
        <v>5565</v>
      </c>
      <c r="E3955" s="5">
        <v>15000</v>
      </c>
      <c r="F3955" s="5">
        <v>1575</v>
      </c>
      <c r="G3955" t="s">
        <v>8220</v>
      </c>
      <c r="H3955" t="s">
        <v>8224</v>
      </c>
      <c r="I3955" t="s">
        <v>8246</v>
      </c>
      <c r="J3955">
        <v>1409924340</v>
      </c>
      <c r="K3955">
        <v>1405181320</v>
      </c>
      <c r="L3955" t="b">
        <v>0</v>
      </c>
      <c r="M3955">
        <v>7</v>
      </c>
      <c r="N3955" t="b">
        <v>0</v>
      </c>
      <c r="O3955" t="s">
        <v>8287</v>
      </c>
      <c r="P3955" s="9">
        <f>IFERROR(F3955/M3955,"NULL")</f>
        <v>225</v>
      </c>
      <c r="Q3955" t="str">
        <f>LEFT(O3955,SEARCH("/",O3955,1)-1)</f>
        <v>publishing</v>
      </c>
      <c r="R3955" t="str">
        <f>RIGHT(O3955,LEN(O3955)-SEARCH("/",O3955,1))</f>
        <v>translations</v>
      </c>
      <c r="S3955" s="17">
        <f>(((K3955/60)/60)/24)+DATE(1970,1,1)</f>
        <v>41832.672685185185</v>
      </c>
      <c r="T3955" s="15">
        <f>(((J3955/60)/60)/24)+DATE(1970,1,1)</f>
        <v>41887.568749999999</v>
      </c>
      <c r="U3955" t="b">
        <f>AND(L3955,N3955)</f>
        <v>0</v>
      </c>
    </row>
    <row r="3956" spans="1:21" ht="20" customHeight="1" x14ac:dyDescent="0.35">
      <c r="A3956" s="13">
        <f>F3956/E3956</f>
        <v>2.9000000000000001E-2</v>
      </c>
      <c r="B3956">
        <v>1456</v>
      </c>
      <c r="C3956" s="3" t="s">
        <v>1457</v>
      </c>
      <c r="D3956" s="3" t="s">
        <v>5566</v>
      </c>
      <c r="E3956" s="5">
        <v>5000</v>
      </c>
      <c r="F3956" s="5">
        <v>145</v>
      </c>
      <c r="G3956" t="s">
        <v>8220</v>
      </c>
      <c r="H3956" t="s">
        <v>8237</v>
      </c>
      <c r="I3956" t="s">
        <v>8249</v>
      </c>
      <c r="J3956">
        <v>1483459365</v>
      </c>
      <c r="K3956">
        <v>1480867365</v>
      </c>
      <c r="L3956" t="b">
        <v>0</v>
      </c>
      <c r="M3956">
        <v>3</v>
      </c>
      <c r="N3956" t="b">
        <v>0</v>
      </c>
      <c r="O3956" t="s">
        <v>8287</v>
      </c>
      <c r="P3956" s="9">
        <f>IFERROR(F3956/M3956,"NULL")</f>
        <v>48.333333333333336</v>
      </c>
      <c r="Q3956" t="str">
        <f>LEFT(O3956,SEARCH("/",O3956,1)-1)</f>
        <v>publishing</v>
      </c>
      <c r="R3956" t="str">
        <f>RIGHT(O3956,LEN(O3956)-SEARCH("/",O3956,1))</f>
        <v>translations</v>
      </c>
      <c r="S3956" s="17">
        <f>(((K3956/60)/60)/24)+DATE(1970,1,1)</f>
        <v>42708.668576388889</v>
      </c>
      <c r="T3956" s="15">
        <f>(((J3956/60)/60)/24)+DATE(1970,1,1)</f>
        <v>42738.668576388889</v>
      </c>
      <c r="U3956" t="b">
        <f>AND(L3956,N3956)</f>
        <v>0</v>
      </c>
    </row>
    <row r="3957" spans="1:21" ht="20" customHeight="1" x14ac:dyDescent="0.35">
      <c r="A3957" s="13">
        <f>F3957/E3957</f>
        <v>0</v>
      </c>
      <c r="B3957">
        <v>1457</v>
      </c>
      <c r="C3957" s="3" t="s">
        <v>1458</v>
      </c>
      <c r="D3957" s="3" t="s">
        <v>5567</v>
      </c>
      <c r="E3957" s="5">
        <v>6000</v>
      </c>
      <c r="F3957" s="5">
        <v>0</v>
      </c>
      <c r="G3957" t="s">
        <v>8220</v>
      </c>
      <c r="H3957" t="s">
        <v>8224</v>
      </c>
      <c r="I3957" t="s">
        <v>8246</v>
      </c>
      <c r="J3957">
        <v>1447281044</v>
      </c>
      <c r="K3957">
        <v>1444685444</v>
      </c>
      <c r="L3957" t="b">
        <v>0</v>
      </c>
      <c r="M3957">
        <v>0</v>
      </c>
      <c r="N3957" t="b">
        <v>0</v>
      </c>
      <c r="O3957" t="s">
        <v>8287</v>
      </c>
      <c r="P3957" s="9" t="str">
        <f>IFERROR(F3957/M3957,"NULL")</f>
        <v>NULL</v>
      </c>
      <c r="Q3957" t="str">
        <f>LEFT(O3957,SEARCH("/",O3957,1)-1)</f>
        <v>publishing</v>
      </c>
      <c r="R3957" t="str">
        <f>RIGHT(O3957,LEN(O3957)-SEARCH("/",O3957,1))</f>
        <v>translations</v>
      </c>
      <c r="S3957" s="17">
        <f>(((K3957/60)/60)/24)+DATE(1970,1,1)</f>
        <v>42289.89634259259</v>
      </c>
      <c r="T3957" s="15">
        <f>(((J3957/60)/60)/24)+DATE(1970,1,1)</f>
        <v>42319.938009259262</v>
      </c>
      <c r="U3957" t="b">
        <f>AND(L3957,N3957)</f>
        <v>0</v>
      </c>
    </row>
    <row r="3958" spans="1:21" ht="20" customHeight="1" x14ac:dyDescent="0.35">
      <c r="A3958" s="13">
        <f>F3958/E3958</f>
        <v>0</v>
      </c>
      <c r="B3958">
        <v>1458</v>
      </c>
      <c r="C3958" s="3" t="s">
        <v>1459</v>
      </c>
      <c r="D3958" s="3" t="s">
        <v>5568</v>
      </c>
      <c r="E3958" s="5">
        <v>5000</v>
      </c>
      <c r="F3958" s="5">
        <v>0</v>
      </c>
      <c r="G3958" t="s">
        <v>8220</v>
      </c>
      <c r="H3958" t="s">
        <v>8224</v>
      </c>
      <c r="I3958" t="s">
        <v>8246</v>
      </c>
      <c r="J3958">
        <v>1407729600</v>
      </c>
      <c r="K3958">
        <v>1405097760</v>
      </c>
      <c r="L3958" t="b">
        <v>0</v>
      </c>
      <c r="M3958">
        <v>0</v>
      </c>
      <c r="N3958" t="b">
        <v>0</v>
      </c>
      <c r="O3958" t="s">
        <v>8287</v>
      </c>
      <c r="P3958" s="9" t="str">
        <f>IFERROR(F3958/M3958,"NULL")</f>
        <v>NULL</v>
      </c>
      <c r="Q3958" t="str">
        <f>LEFT(O3958,SEARCH("/",O3958,1)-1)</f>
        <v>publishing</v>
      </c>
      <c r="R3958" t="str">
        <f>RIGHT(O3958,LEN(O3958)-SEARCH("/",O3958,1))</f>
        <v>translations</v>
      </c>
      <c r="S3958" s="17">
        <f>(((K3958/60)/60)/24)+DATE(1970,1,1)</f>
        <v>41831.705555555556</v>
      </c>
      <c r="T3958" s="15">
        <f>(((J3958/60)/60)/24)+DATE(1970,1,1)</f>
        <v>41862.166666666664</v>
      </c>
      <c r="U3958" t="b">
        <f>AND(L3958,N3958)</f>
        <v>0</v>
      </c>
    </row>
    <row r="3959" spans="1:21" ht="20" customHeight="1" x14ac:dyDescent="0.35">
      <c r="A3959" s="13">
        <f>F3959/E3959</f>
        <v>0</v>
      </c>
      <c r="B3959">
        <v>1459</v>
      </c>
      <c r="C3959" s="3" t="s">
        <v>1460</v>
      </c>
      <c r="D3959" s="3" t="s">
        <v>5569</v>
      </c>
      <c r="E3959" s="5">
        <v>37000</v>
      </c>
      <c r="F3959" s="5">
        <v>0</v>
      </c>
      <c r="G3959" t="s">
        <v>8220</v>
      </c>
      <c r="H3959" t="s">
        <v>8232</v>
      </c>
      <c r="I3959" t="s">
        <v>8253</v>
      </c>
      <c r="J3959">
        <v>1449077100</v>
      </c>
      <c r="K3959">
        <v>1446612896</v>
      </c>
      <c r="L3959" t="b">
        <v>0</v>
      </c>
      <c r="M3959">
        <v>0</v>
      </c>
      <c r="N3959" t="b">
        <v>0</v>
      </c>
      <c r="O3959" t="s">
        <v>8287</v>
      </c>
      <c r="P3959" s="9" t="str">
        <f>IFERROR(F3959/M3959,"NULL")</f>
        <v>NULL</v>
      </c>
      <c r="Q3959" t="str">
        <f>LEFT(O3959,SEARCH("/",O3959,1)-1)</f>
        <v>publishing</v>
      </c>
      <c r="R3959" t="str">
        <f>RIGHT(O3959,LEN(O3959)-SEARCH("/",O3959,1))</f>
        <v>translations</v>
      </c>
      <c r="S3959" s="17">
        <f>(((K3959/60)/60)/24)+DATE(1970,1,1)</f>
        <v>42312.204814814817</v>
      </c>
      <c r="T3959" s="15">
        <f>(((J3959/60)/60)/24)+DATE(1970,1,1)</f>
        <v>42340.725694444445</v>
      </c>
      <c r="U3959" t="b">
        <f>AND(L3959,N3959)</f>
        <v>0</v>
      </c>
    </row>
    <row r="3960" spans="1:21" ht="20" customHeight="1" x14ac:dyDescent="0.35">
      <c r="A3960" s="13">
        <f>F3960/E3960</f>
        <v>0</v>
      </c>
      <c r="B3960">
        <v>1460</v>
      </c>
      <c r="C3960" s="3" t="s">
        <v>1461</v>
      </c>
      <c r="D3960" s="3" t="s">
        <v>5570</v>
      </c>
      <c r="E3960" s="5">
        <v>25000000</v>
      </c>
      <c r="F3960" s="5">
        <v>0</v>
      </c>
      <c r="G3960" t="s">
        <v>8220</v>
      </c>
      <c r="H3960" t="s">
        <v>8224</v>
      </c>
      <c r="I3960" t="s">
        <v>8246</v>
      </c>
      <c r="J3960">
        <v>1417391100</v>
      </c>
      <c r="K3960">
        <v>1412371898</v>
      </c>
      <c r="L3960" t="b">
        <v>0</v>
      </c>
      <c r="M3960">
        <v>0</v>
      </c>
      <c r="N3960" t="b">
        <v>0</v>
      </c>
      <c r="O3960" t="s">
        <v>8287</v>
      </c>
      <c r="P3960" s="9" t="str">
        <f>IFERROR(F3960/M3960,"NULL")</f>
        <v>NULL</v>
      </c>
      <c r="Q3960" t="str">
        <f>LEFT(O3960,SEARCH("/",O3960,1)-1)</f>
        <v>publishing</v>
      </c>
      <c r="R3960" t="str">
        <f>RIGHT(O3960,LEN(O3960)-SEARCH("/",O3960,1))</f>
        <v>translations</v>
      </c>
      <c r="S3960" s="17">
        <f>(((K3960/60)/60)/24)+DATE(1970,1,1)</f>
        <v>41915.896967592591</v>
      </c>
      <c r="T3960" s="15">
        <f>(((J3960/60)/60)/24)+DATE(1970,1,1)</f>
        <v>41973.989583333328</v>
      </c>
      <c r="U3960" t="b">
        <f>AND(L3960,N3960)</f>
        <v>0</v>
      </c>
    </row>
    <row r="3961" spans="1:21" ht="20" customHeight="1" x14ac:dyDescent="0.35">
      <c r="A3961" s="13">
        <f>F3961/E3961</f>
        <v>6.7000000000000002E-3</v>
      </c>
      <c r="B3961">
        <v>1561</v>
      </c>
      <c r="C3961" s="3" t="s">
        <v>1562</v>
      </c>
      <c r="D3961" s="3" t="s">
        <v>5671</v>
      </c>
      <c r="E3961" s="5">
        <v>10000</v>
      </c>
      <c r="F3961" s="5">
        <v>67</v>
      </c>
      <c r="G3961" t="s">
        <v>8220</v>
      </c>
      <c r="H3961" t="s">
        <v>8224</v>
      </c>
      <c r="I3961" t="s">
        <v>8246</v>
      </c>
      <c r="J3961">
        <v>1383789603</v>
      </c>
      <c r="K3961">
        <v>1381194003</v>
      </c>
      <c r="L3961" t="b">
        <v>0</v>
      </c>
      <c r="M3961">
        <v>1</v>
      </c>
      <c r="N3961" t="b">
        <v>0</v>
      </c>
      <c r="O3961" t="s">
        <v>8290</v>
      </c>
      <c r="P3961" s="9">
        <f>IFERROR(F3961/M3961,"NULL")</f>
        <v>67</v>
      </c>
      <c r="Q3961" t="str">
        <f>LEFT(O3961,SEARCH("/",O3961,1)-1)</f>
        <v>publishing</v>
      </c>
      <c r="R3961" t="str">
        <f>RIGHT(O3961,LEN(O3961)-SEARCH("/",O3961,1))</f>
        <v>art books</v>
      </c>
      <c r="S3961" s="17">
        <f>(((K3961/60)/60)/24)+DATE(1970,1,1)</f>
        <v>41555.041701388887</v>
      </c>
      <c r="T3961" s="15">
        <f>(((J3961/60)/60)/24)+DATE(1970,1,1)</f>
        <v>41585.083368055559</v>
      </c>
      <c r="U3961" t="b">
        <f>AND(L3961,N3961)</f>
        <v>0</v>
      </c>
    </row>
    <row r="3962" spans="1:21" ht="20" customHeight="1" x14ac:dyDescent="0.35">
      <c r="A3962" s="13">
        <f>F3962/E3962</f>
        <v>0</v>
      </c>
      <c r="B3962">
        <v>1562</v>
      </c>
      <c r="C3962" s="3" t="s">
        <v>1563</v>
      </c>
      <c r="D3962" s="3" t="s">
        <v>5672</v>
      </c>
      <c r="E3962" s="5">
        <v>4000</v>
      </c>
      <c r="F3962" s="5">
        <v>0</v>
      </c>
      <c r="G3962" t="s">
        <v>8220</v>
      </c>
      <c r="H3962" t="s">
        <v>8224</v>
      </c>
      <c r="I3962" t="s">
        <v>8246</v>
      </c>
      <c r="J3962">
        <v>1259715000</v>
      </c>
      <c r="K3962">
        <v>1253712916</v>
      </c>
      <c r="L3962" t="b">
        <v>0</v>
      </c>
      <c r="M3962">
        <v>0</v>
      </c>
      <c r="N3962" t="b">
        <v>0</v>
      </c>
      <c r="O3962" t="s">
        <v>8290</v>
      </c>
      <c r="P3962" s="9" t="str">
        <f>IFERROR(F3962/M3962,"NULL")</f>
        <v>NULL</v>
      </c>
      <c r="Q3962" t="str">
        <f>LEFT(O3962,SEARCH("/",O3962,1)-1)</f>
        <v>publishing</v>
      </c>
      <c r="R3962" t="str">
        <f>RIGHT(O3962,LEN(O3962)-SEARCH("/",O3962,1))</f>
        <v>art books</v>
      </c>
      <c r="S3962" s="17">
        <f>(((K3962/60)/60)/24)+DATE(1970,1,1)</f>
        <v>40079.566157407404</v>
      </c>
      <c r="T3962" s="15">
        <f>(((J3962/60)/60)/24)+DATE(1970,1,1)</f>
        <v>40149.034722222219</v>
      </c>
      <c r="U3962" t="b">
        <f>AND(L3962,N3962)</f>
        <v>0</v>
      </c>
    </row>
    <row r="3963" spans="1:21" ht="20" customHeight="1" x14ac:dyDescent="0.35">
      <c r="A3963" s="13">
        <f>F3963/E3963</f>
        <v>1.4166666666666666E-2</v>
      </c>
      <c r="B3963">
        <v>1563</v>
      </c>
      <c r="C3963" s="3" t="s">
        <v>1564</v>
      </c>
      <c r="D3963" s="3" t="s">
        <v>5673</v>
      </c>
      <c r="E3963" s="5">
        <v>6000</v>
      </c>
      <c r="F3963" s="5">
        <v>85</v>
      </c>
      <c r="G3963" t="s">
        <v>8220</v>
      </c>
      <c r="H3963" t="s">
        <v>8225</v>
      </c>
      <c r="I3963" t="s">
        <v>8247</v>
      </c>
      <c r="J3963">
        <v>1394815751</v>
      </c>
      <c r="K3963">
        <v>1389635351</v>
      </c>
      <c r="L3963" t="b">
        <v>0</v>
      </c>
      <c r="M3963">
        <v>2</v>
      </c>
      <c r="N3963" t="b">
        <v>0</v>
      </c>
      <c r="O3963" t="s">
        <v>8290</v>
      </c>
      <c r="P3963" s="9">
        <f>IFERROR(F3963/M3963,"NULL")</f>
        <v>42.5</v>
      </c>
      <c r="Q3963" t="str">
        <f>LEFT(O3963,SEARCH("/",O3963,1)-1)</f>
        <v>publishing</v>
      </c>
      <c r="R3963" t="str">
        <f>RIGHT(O3963,LEN(O3963)-SEARCH("/",O3963,1))</f>
        <v>art books</v>
      </c>
      <c r="S3963" s="17">
        <f>(((K3963/60)/60)/24)+DATE(1970,1,1)</f>
        <v>41652.742488425924</v>
      </c>
      <c r="T3963" s="15">
        <f>(((J3963/60)/60)/24)+DATE(1970,1,1)</f>
        <v>41712.700821759259</v>
      </c>
      <c r="U3963" t="b">
        <f>AND(L3963,N3963)</f>
        <v>0</v>
      </c>
    </row>
    <row r="3964" spans="1:21" ht="20" customHeight="1" x14ac:dyDescent="0.35">
      <c r="A3964" s="13">
        <f>F3964/E3964</f>
        <v>1E-3</v>
      </c>
      <c r="B3964">
        <v>1564</v>
      </c>
      <c r="C3964" s="3" t="s">
        <v>1565</v>
      </c>
      <c r="D3964" s="3" t="s">
        <v>5674</v>
      </c>
      <c r="E3964" s="5">
        <v>10000</v>
      </c>
      <c r="F3964" s="5">
        <v>10</v>
      </c>
      <c r="G3964" t="s">
        <v>8220</v>
      </c>
      <c r="H3964" t="s">
        <v>8224</v>
      </c>
      <c r="I3964" t="s">
        <v>8246</v>
      </c>
      <c r="J3964">
        <v>1432843500</v>
      </c>
      <c r="K3964">
        <v>1430124509</v>
      </c>
      <c r="L3964" t="b">
        <v>0</v>
      </c>
      <c r="M3964">
        <v>1</v>
      </c>
      <c r="N3964" t="b">
        <v>0</v>
      </c>
      <c r="O3964" t="s">
        <v>8290</v>
      </c>
      <c r="P3964" s="9">
        <f>IFERROR(F3964/M3964,"NULL")</f>
        <v>10</v>
      </c>
      <c r="Q3964" t="str">
        <f>LEFT(O3964,SEARCH("/",O3964,1)-1)</f>
        <v>publishing</v>
      </c>
      <c r="R3964" t="str">
        <f>RIGHT(O3964,LEN(O3964)-SEARCH("/",O3964,1))</f>
        <v>art books</v>
      </c>
      <c r="S3964" s="17">
        <f>(((K3964/60)/60)/24)+DATE(1970,1,1)</f>
        <v>42121.367002314815</v>
      </c>
      <c r="T3964" s="15">
        <f>(((J3964/60)/60)/24)+DATE(1970,1,1)</f>
        <v>42152.836805555555</v>
      </c>
      <c r="U3964" t="b">
        <f>AND(L3964,N3964)</f>
        <v>0</v>
      </c>
    </row>
    <row r="3965" spans="1:21" ht="20" customHeight="1" x14ac:dyDescent="0.35">
      <c r="A3965" s="13">
        <f>F3965/E3965</f>
        <v>2.5000000000000001E-2</v>
      </c>
      <c r="B3965">
        <v>1565</v>
      </c>
      <c r="C3965" s="3" t="s">
        <v>1566</v>
      </c>
      <c r="D3965" s="3" t="s">
        <v>5675</v>
      </c>
      <c r="E3965" s="5">
        <v>4000</v>
      </c>
      <c r="F3965" s="5">
        <v>100</v>
      </c>
      <c r="G3965" t="s">
        <v>8220</v>
      </c>
      <c r="H3965" t="s">
        <v>8224</v>
      </c>
      <c r="I3965" t="s">
        <v>8246</v>
      </c>
      <c r="J3965">
        <v>1307554261</v>
      </c>
      <c r="K3965">
        <v>1304962261</v>
      </c>
      <c r="L3965" t="b">
        <v>0</v>
      </c>
      <c r="M3965">
        <v>1</v>
      </c>
      <c r="N3965" t="b">
        <v>0</v>
      </c>
      <c r="O3965" t="s">
        <v>8290</v>
      </c>
      <c r="P3965" s="9">
        <f>IFERROR(F3965/M3965,"NULL")</f>
        <v>100</v>
      </c>
      <c r="Q3965" t="str">
        <f>LEFT(O3965,SEARCH("/",O3965,1)-1)</f>
        <v>publishing</v>
      </c>
      <c r="R3965" t="str">
        <f>RIGHT(O3965,LEN(O3965)-SEARCH("/",O3965,1))</f>
        <v>art books</v>
      </c>
      <c r="S3965" s="17">
        <f>(((K3965/60)/60)/24)+DATE(1970,1,1)</f>
        <v>40672.729872685188</v>
      </c>
      <c r="T3965" s="15">
        <f>(((J3965/60)/60)/24)+DATE(1970,1,1)</f>
        <v>40702.729872685188</v>
      </c>
      <c r="U3965" t="b">
        <f>AND(L3965,N3965)</f>
        <v>0</v>
      </c>
    </row>
    <row r="3966" spans="1:21" ht="20" customHeight="1" x14ac:dyDescent="0.35">
      <c r="A3966" s="13">
        <f>F3966/E3966</f>
        <v>0.21249999999999999</v>
      </c>
      <c r="B3966">
        <v>1566</v>
      </c>
      <c r="C3966" s="3" t="s">
        <v>1567</v>
      </c>
      <c r="D3966" s="3" t="s">
        <v>5676</v>
      </c>
      <c r="E3966" s="5">
        <v>30000</v>
      </c>
      <c r="F3966" s="5">
        <v>6375</v>
      </c>
      <c r="G3966" t="s">
        <v>8220</v>
      </c>
      <c r="H3966" t="s">
        <v>8224</v>
      </c>
      <c r="I3966" t="s">
        <v>8246</v>
      </c>
      <c r="J3966">
        <v>1469656800</v>
      </c>
      <c r="K3966">
        <v>1467151204</v>
      </c>
      <c r="L3966" t="b">
        <v>0</v>
      </c>
      <c r="M3966">
        <v>59</v>
      </c>
      <c r="N3966" t="b">
        <v>0</v>
      </c>
      <c r="O3966" t="s">
        <v>8290</v>
      </c>
      <c r="P3966" s="9">
        <f>IFERROR(F3966/M3966,"NULL")</f>
        <v>108.05084745762711</v>
      </c>
      <c r="Q3966" t="str">
        <f>LEFT(O3966,SEARCH("/",O3966,1)-1)</f>
        <v>publishing</v>
      </c>
      <c r="R3966" t="str">
        <f>RIGHT(O3966,LEN(O3966)-SEARCH("/",O3966,1))</f>
        <v>art books</v>
      </c>
      <c r="S3966" s="17">
        <f>(((K3966/60)/60)/24)+DATE(1970,1,1)</f>
        <v>42549.916712962964</v>
      </c>
      <c r="T3966" s="15">
        <f>(((J3966/60)/60)/24)+DATE(1970,1,1)</f>
        <v>42578.916666666672</v>
      </c>
      <c r="U3966" t="b">
        <f>AND(L3966,N3966)</f>
        <v>0</v>
      </c>
    </row>
    <row r="3967" spans="1:21" ht="20" customHeight="1" x14ac:dyDescent="0.35">
      <c r="A3967" s="13">
        <f>F3967/E3967</f>
        <v>4.1176470588235294E-2</v>
      </c>
      <c r="B3967">
        <v>1567</v>
      </c>
      <c r="C3967" s="3" t="s">
        <v>1568</v>
      </c>
      <c r="D3967" s="3" t="s">
        <v>5677</v>
      </c>
      <c r="E3967" s="5">
        <v>8500</v>
      </c>
      <c r="F3967" s="5">
        <v>350</v>
      </c>
      <c r="G3967" t="s">
        <v>8220</v>
      </c>
      <c r="H3967" t="s">
        <v>8224</v>
      </c>
      <c r="I3967" t="s">
        <v>8246</v>
      </c>
      <c r="J3967">
        <v>1392595200</v>
      </c>
      <c r="K3967">
        <v>1391293745</v>
      </c>
      <c r="L3967" t="b">
        <v>0</v>
      </c>
      <c r="M3967">
        <v>13</v>
      </c>
      <c r="N3967" t="b">
        <v>0</v>
      </c>
      <c r="O3967" t="s">
        <v>8290</v>
      </c>
      <c r="P3967" s="9">
        <f>IFERROR(F3967/M3967,"NULL")</f>
        <v>26.923076923076923</v>
      </c>
      <c r="Q3967" t="str">
        <f>LEFT(O3967,SEARCH("/",O3967,1)-1)</f>
        <v>publishing</v>
      </c>
      <c r="R3967" t="str">
        <f>RIGHT(O3967,LEN(O3967)-SEARCH("/",O3967,1))</f>
        <v>art books</v>
      </c>
      <c r="S3967" s="17">
        <f>(((K3967/60)/60)/24)+DATE(1970,1,1)</f>
        <v>41671.936863425923</v>
      </c>
      <c r="T3967" s="15">
        <f>(((J3967/60)/60)/24)+DATE(1970,1,1)</f>
        <v>41687</v>
      </c>
      <c r="U3967" t="b">
        <f>AND(L3967,N3967)</f>
        <v>0</v>
      </c>
    </row>
    <row r="3968" spans="1:21" ht="20" customHeight="1" x14ac:dyDescent="0.35">
      <c r="A3968" s="13">
        <f>F3968/E3968</f>
        <v>0.13639999999999999</v>
      </c>
      <c r="B3968">
        <v>1568</v>
      </c>
      <c r="C3968" s="3" t="s">
        <v>1569</v>
      </c>
      <c r="D3968" s="3" t="s">
        <v>5678</v>
      </c>
      <c r="E3968" s="5">
        <v>25000</v>
      </c>
      <c r="F3968" s="5">
        <v>3410</v>
      </c>
      <c r="G3968" t="s">
        <v>8220</v>
      </c>
      <c r="H3968" t="s">
        <v>8224</v>
      </c>
      <c r="I3968" t="s">
        <v>8246</v>
      </c>
      <c r="J3968">
        <v>1419384585</v>
      </c>
      <c r="K3968">
        <v>1416360585</v>
      </c>
      <c r="L3968" t="b">
        <v>0</v>
      </c>
      <c r="M3968">
        <v>22</v>
      </c>
      <c r="N3968" t="b">
        <v>0</v>
      </c>
      <c r="O3968" t="s">
        <v>8290</v>
      </c>
      <c r="P3968" s="9">
        <f>IFERROR(F3968/M3968,"NULL")</f>
        <v>155</v>
      </c>
      <c r="Q3968" t="str">
        <f>LEFT(O3968,SEARCH("/",O3968,1)-1)</f>
        <v>publishing</v>
      </c>
      <c r="R3968" t="str">
        <f>RIGHT(O3968,LEN(O3968)-SEARCH("/",O3968,1))</f>
        <v>art books</v>
      </c>
      <c r="S3968" s="17">
        <f>(((K3968/60)/60)/24)+DATE(1970,1,1)</f>
        <v>41962.062326388885</v>
      </c>
      <c r="T3968" s="15">
        <f>(((J3968/60)/60)/24)+DATE(1970,1,1)</f>
        <v>41997.062326388885</v>
      </c>
      <c r="U3968" t="b">
        <f>AND(L3968,N3968)</f>
        <v>0</v>
      </c>
    </row>
    <row r="3969" spans="1:21" ht="20" customHeight="1" x14ac:dyDescent="0.35">
      <c r="A3969" s="13">
        <f>F3969/E3969</f>
        <v>0</v>
      </c>
      <c r="B3969">
        <v>1569</v>
      </c>
      <c r="C3969" s="3" t="s">
        <v>1570</v>
      </c>
      <c r="D3969" s="3" t="s">
        <v>5679</v>
      </c>
      <c r="E3969" s="5">
        <v>30000</v>
      </c>
      <c r="F3969" s="5">
        <v>0</v>
      </c>
      <c r="G3969" t="s">
        <v>8220</v>
      </c>
      <c r="H3969" t="s">
        <v>8224</v>
      </c>
      <c r="I3969" t="s">
        <v>8246</v>
      </c>
      <c r="J3969">
        <v>1369498714</v>
      </c>
      <c r="K3969">
        <v>1366906714</v>
      </c>
      <c r="L3969" t="b">
        <v>0</v>
      </c>
      <c r="M3969">
        <v>0</v>
      </c>
      <c r="N3969" t="b">
        <v>0</v>
      </c>
      <c r="O3969" t="s">
        <v>8290</v>
      </c>
      <c r="P3969" s="9" t="str">
        <f>IFERROR(F3969/M3969,"NULL")</f>
        <v>NULL</v>
      </c>
      <c r="Q3969" t="str">
        <f>LEFT(O3969,SEARCH("/",O3969,1)-1)</f>
        <v>publishing</v>
      </c>
      <c r="R3969" t="str">
        <f>RIGHT(O3969,LEN(O3969)-SEARCH("/",O3969,1))</f>
        <v>art books</v>
      </c>
      <c r="S3969" s="17">
        <f>(((K3969/60)/60)/24)+DATE(1970,1,1)</f>
        <v>41389.679560185185</v>
      </c>
      <c r="T3969" s="15">
        <f>(((J3969/60)/60)/24)+DATE(1970,1,1)</f>
        <v>41419.679560185185</v>
      </c>
      <c r="U3969" t="b">
        <f>AND(L3969,N3969)</f>
        <v>0</v>
      </c>
    </row>
    <row r="3970" spans="1:21" ht="20" customHeight="1" x14ac:dyDescent="0.35">
      <c r="A3970" s="13">
        <f>F3970/E3970</f>
        <v>0.41399999999999998</v>
      </c>
      <c r="B3970">
        <v>1570</v>
      </c>
      <c r="C3970" s="3" t="s">
        <v>1571</v>
      </c>
      <c r="D3970" s="3" t="s">
        <v>5680</v>
      </c>
      <c r="E3970" s="5">
        <v>6000</v>
      </c>
      <c r="F3970" s="5">
        <v>2484</v>
      </c>
      <c r="G3970" t="s">
        <v>8220</v>
      </c>
      <c r="H3970" t="s">
        <v>8224</v>
      </c>
      <c r="I3970" t="s">
        <v>8246</v>
      </c>
      <c r="J3970">
        <v>1460140282</v>
      </c>
      <c r="K3970">
        <v>1457551882</v>
      </c>
      <c r="L3970" t="b">
        <v>0</v>
      </c>
      <c r="M3970">
        <v>52</v>
      </c>
      <c r="N3970" t="b">
        <v>0</v>
      </c>
      <c r="O3970" t="s">
        <v>8290</v>
      </c>
      <c r="P3970" s="9">
        <f>IFERROR(F3970/M3970,"NULL")</f>
        <v>47.769230769230766</v>
      </c>
      <c r="Q3970" t="str">
        <f>LEFT(O3970,SEARCH("/",O3970,1)-1)</f>
        <v>publishing</v>
      </c>
      <c r="R3970" t="str">
        <f>RIGHT(O3970,LEN(O3970)-SEARCH("/",O3970,1))</f>
        <v>art books</v>
      </c>
      <c r="S3970" s="17">
        <f>(((K3970/60)/60)/24)+DATE(1970,1,1)</f>
        <v>42438.813449074078</v>
      </c>
      <c r="T3970" s="15">
        <f>(((J3970/60)/60)/24)+DATE(1970,1,1)</f>
        <v>42468.771782407406</v>
      </c>
      <c r="U3970" t="b">
        <f>AND(L3970,N3970)</f>
        <v>0</v>
      </c>
    </row>
    <row r="3971" spans="1:21" ht="20" customHeight="1" x14ac:dyDescent="0.35">
      <c r="A3971" s="13">
        <f>F3971/E3971</f>
        <v>6.6115702479338841E-3</v>
      </c>
      <c r="B3971">
        <v>1571</v>
      </c>
      <c r="C3971" s="3" t="s">
        <v>1572</v>
      </c>
      <c r="D3971" s="3" t="s">
        <v>5681</v>
      </c>
      <c r="E3971" s="5">
        <v>12100</v>
      </c>
      <c r="F3971" s="5">
        <v>80</v>
      </c>
      <c r="G3971" t="s">
        <v>8220</v>
      </c>
      <c r="H3971" t="s">
        <v>8225</v>
      </c>
      <c r="I3971" t="s">
        <v>8247</v>
      </c>
      <c r="J3971">
        <v>1434738483</v>
      </c>
      <c r="K3971">
        <v>1432146483</v>
      </c>
      <c r="L3971" t="b">
        <v>0</v>
      </c>
      <c r="M3971">
        <v>4</v>
      </c>
      <c r="N3971" t="b">
        <v>0</v>
      </c>
      <c r="O3971" t="s">
        <v>8290</v>
      </c>
      <c r="P3971" s="9">
        <f>IFERROR(F3971/M3971,"NULL")</f>
        <v>20</v>
      </c>
      <c r="Q3971" t="str">
        <f>LEFT(O3971,SEARCH("/",O3971,1)-1)</f>
        <v>publishing</v>
      </c>
      <c r="R3971" t="str">
        <f>RIGHT(O3971,LEN(O3971)-SEARCH("/",O3971,1))</f>
        <v>art books</v>
      </c>
      <c r="S3971" s="17">
        <f>(((K3971/60)/60)/24)+DATE(1970,1,1)</f>
        <v>42144.769479166673</v>
      </c>
      <c r="T3971" s="15">
        <f>(((J3971/60)/60)/24)+DATE(1970,1,1)</f>
        <v>42174.769479166673</v>
      </c>
      <c r="U3971" t="b">
        <f>AND(L3971,N3971)</f>
        <v>0</v>
      </c>
    </row>
    <row r="3972" spans="1:21" ht="20" customHeight="1" x14ac:dyDescent="0.35">
      <c r="A3972" s="13">
        <f>F3972/E3972</f>
        <v>0.05</v>
      </c>
      <c r="B3972">
        <v>1572</v>
      </c>
      <c r="C3972" s="3" t="s">
        <v>1573</v>
      </c>
      <c r="D3972" s="3" t="s">
        <v>5682</v>
      </c>
      <c r="E3972" s="5">
        <v>2500</v>
      </c>
      <c r="F3972" s="5">
        <v>125</v>
      </c>
      <c r="G3972" t="s">
        <v>8220</v>
      </c>
      <c r="H3972" t="s">
        <v>8225</v>
      </c>
      <c r="I3972" t="s">
        <v>8247</v>
      </c>
      <c r="J3972">
        <v>1456703940</v>
      </c>
      <c r="K3972">
        <v>1454546859</v>
      </c>
      <c r="L3972" t="b">
        <v>0</v>
      </c>
      <c r="M3972">
        <v>3</v>
      </c>
      <c r="N3972" t="b">
        <v>0</v>
      </c>
      <c r="O3972" t="s">
        <v>8290</v>
      </c>
      <c r="P3972" s="9">
        <f>IFERROR(F3972/M3972,"NULL")</f>
        <v>41.666666666666664</v>
      </c>
      <c r="Q3972" t="str">
        <f>LEFT(O3972,SEARCH("/",O3972,1)-1)</f>
        <v>publishing</v>
      </c>
      <c r="R3972" t="str">
        <f>RIGHT(O3972,LEN(O3972)-SEARCH("/",O3972,1))</f>
        <v>art books</v>
      </c>
      <c r="S3972" s="17">
        <f>(((K3972/60)/60)/24)+DATE(1970,1,1)</f>
        <v>42404.033090277779</v>
      </c>
      <c r="T3972" s="15">
        <f>(((J3972/60)/60)/24)+DATE(1970,1,1)</f>
        <v>42428.999305555553</v>
      </c>
      <c r="U3972" t="b">
        <f>AND(L3972,N3972)</f>
        <v>0</v>
      </c>
    </row>
    <row r="3973" spans="1:21" ht="20" customHeight="1" x14ac:dyDescent="0.35">
      <c r="A3973" s="13">
        <f>F3973/E3973</f>
        <v>2.4777777777777777E-2</v>
      </c>
      <c r="B3973">
        <v>1573</v>
      </c>
      <c r="C3973" s="3" t="s">
        <v>1574</v>
      </c>
      <c r="D3973" s="3" t="s">
        <v>5683</v>
      </c>
      <c r="E3973" s="5">
        <v>9000</v>
      </c>
      <c r="F3973" s="5">
        <v>223</v>
      </c>
      <c r="G3973" t="s">
        <v>8220</v>
      </c>
      <c r="H3973" t="s">
        <v>8229</v>
      </c>
      <c r="I3973" t="s">
        <v>8251</v>
      </c>
      <c r="J3973">
        <v>1491019140</v>
      </c>
      <c r="K3973">
        <v>1487548802</v>
      </c>
      <c r="L3973" t="b">
        <v>0</v>
      </c>
      <c r="M3973">
        <v>3</v>
      </c>
      <c r="N3973" t="b">
        <v>0</v>
      </c>
      <c r="O3973" t="s">
        <v>8290</v>
      </c>
      <c r="P3973" s="9">
        <f>IFERROR(F3973/M3973,"NULL")</f>
        <v>74.333333333333329</v>
      </c>
      <c r="Q3973" t="str">
        <f>LEFT(O3973,SEARCH("/",O3973,1)-1)</f>
        <v>publishing</v>
      </c>
      <c r="R3973" t="str">
        <f>RIGHT(O3973,LEN(O3973)-SEARCH("/",O3973,1))</f>
        <v>art books</v>
      </c>
      <c r="S3973" s="17">
        <f>(((K3973/60)/60)/24)+DATE(1970,1,1)</f>
        <v>42786.000023148154</v>
      </c>
      <c r="T3973" s="15">
        <f>(((J3973/60)/60)/24)+DATE(1970,1,1)</f>
        <v>42826.165972222225</v>
      </c>
      <c r="U3973" t="b">
        <f>AND(L3973,N3973)</f>
        <v>0</v>
      </c>
    </row>
    <row r="3974" spans="1:21" ht="20" customHeight="1" x14ac:dyDescent="0.35">
      <c r="A3974" s="13">
        <f>F3974/E3974</f>
        <v>5.0599999999999999E-2</v>
      </c>
      <c r="B3974">
        <v>1574</v>
      </c>
      <c r="C3974" s="3" t="s">
        <v>1575</v>
      </c>
      <c r="D3974" s="3" t="s">
        <v>5684</v>
      </c>
      <c r="E3974" s="5">
        <v>10000</v>
      </c>
      <c r="F3974" s="5">
        <v>506</v>
      </c>
      <c r="G3974" t="s">
        <v>8220</v>
      </c>
      <c r="H3974" t="s">
        <v>8224</v>
      </c>
      <c r="I3974" t="s">
        <v>8246</v>
      </c>
      <c r="J3974">
        <v>1424211329</v>
      </c>
      <c r="K3974">
        <v>1421187329</v>
      </c>
      <c r="L3974" t="b">
        <v>0</v>
      </c>
      <c r="M3974">
        <v>6</v>
      </c>
      <c r="N3974" t="b">
        <v>0</v>
      </c>
      <c r="O3974" t="s">
        <v>8290</v>
      </c>
      <c r="P3974" s="9">
        <f>IFERROR(F3974/M3974,"NULL")</f>
        <v>84.333333333333329</v>
      </c>
      <c r="Q3974" t="str">
        <f>LEFT(O3974,SEARCH("/",O3974,1)-1)</f>
        <v>publishing</v>
      </c>
      <c r="R3974" t="str">
        <f>RIGHT(O3974,LEN(O3974)-SEARCH("/",O3974,1))</f>
        <v>art books</v>
      </c>
      <c r="S3974" s="17">
        <f>(((K3974/60)/60)/24)+DATE(1970,1,1)</f>
        <v>42017.927418981482</v>
      </c>
      <c r="T3974" s="15">
        <f>(((J3974/60)/60)/24)+DATE(1970,1,1)</f>
        <v>42052.927418981482</v>
      </c>
      <c r="U3974" t="b">
        <f>AND(L3974,N3974)</f>
        <v>0</v>
      </c>
    </row>
    <row r="3975" spans="1:21" ht="20" customHeight="1" x14ac:dyDescent="0.35">
      <c r="A3975" s="13">
        <f>F3975/E3975</f>
        <v>0.2291</v>
      </c>
      <c r="B3975">
        <v>1575</v>
      </c>
      <c r="C3975" s="3" t="s">
        <v>1576</v>
      </c>
      <c r="D3975" s="3" t="s">
        <v>5685</v>
      </c>
      <c r="E3975" s="5">
        <v>10000</v>
      </c>
      <c r="F3975" s="5">
        <v>2291</v>
      </c>
      <c r="G3975" t="s">
        <v>8220</v>
      </c>
      <c r="H3975" t="s">
        <v>8224</v>
      </c>
      <c r="I3975" t="s">
        <v>8246</v>
      </c>
      <c r="J3975">
        <v>1404909296</v>
      </c>
      <c r="K3975">
        <v>1402317296</v>
      </c>
      <c r="L3975" t="b">
        <v>0</v>
      </c>
      <c r="M3975">
        <v>35</v>
      </c>
      <c r="N3975" t="b">
        <v>0</v>
      </c>
      <c r="O3975" t="s">
        <v>8290</v>
      </c>
      <c r="P3975" s="9">
        <f>IFERROR(F3975/M3975,"NULL")</f>
        <v>65.457142857142856</v>
      </c>
      <c r="Q3975" t="str">
        <f>LEFT(O3975,SEARCH("/",O3975,1)-1)</f>
        <v>publishing</v>
      </c>
      <c r="R3975" t="str">
        <f>RIGHT(O3975,LEN(O3975)-SEARCH("/",O3975,1))</f>
        <v>art books</v>
      </c>
      <c r="S3975" s="17">
        <f>(((K3975/60)/60)/24)+DATE(1970,1,1)</f>
        <v>41799.524259259262</v>
      </c>
      <c r="T3975" s="15">
        <f>(((J3975/60)/60)/24)+DATE(1970,1,1)</f>
        <v>41829.524259259262</v>
      </c>
      <c r="U3975" t="b">
        <f>AND(L3975,N3975)</f>
        <v>0</v>
      </c>
    </row>
    <row r="3976" spans="1:21" ht="20" customHeight="1" x14ac:dyDescent="0.35">
      <c r="A3976" s="13">
        <f>F3976/E3976</f>
        <v>0.13</v>
      </c>
      <c r="B3976">
        <v>1576</v>
      </c>
      <c r="C3976" s="3" t="s">
        <v>1577</v>
      </c>
      <c r="D3976" s="3" t="s">
        <v>5686</v>
      </c>
      <c r="E3976" s="5">
        <v>5000</v>
      </c>
      <c r="F3976" s="5">
        <v>650</v>
      </c>
      <c r="G3976" t="s">
        <v>8220</v>
      </c>
      <c r="H3976" t="s">
        <v>8224</v>
      </c>
      <c r="I3976" t="s">
        <v>8246</v>
      </c>
      <c r="J3976">
        <v>1435698368</v>
      </c>
      <c r="K3976">
        <v>1431810368</v>
      </c>
      <c r="L3976" t="b">
        <v>0</v>
      </c>
      <c r="M3976">
        <v>10</v>
      </c>
      <c r="N3976" t="b">
        <v>0</v>
      </c>
      <c r="O3976" t="s">
        <v>8290</v>
      </c>
      <c r="P3976" s="9">
        <f>IFERROR(F3976/M3976,"NULL")</f>
        <v>65</v>
      </c>
      <c r="Q3976" t="str">
        <f>LEFT(O3976,SEARCH("/",O3976,1)-1)</f>
        <v>publishing</v>
      </c>
      <c r="R3976" t="str">
        <f>RIGHT(O3976,LEN(O3976)-SEARCH("/",O3976,1))</f>
        <v>art books</v>
      </c>
      <c r="S3976" s="17">
        <f>(((K3976/60)/60)/24)+DATE(1970,1,1)</f>
        <v>42140.879259259258</v>
      </c>
      <c r="T3976" s="15">
        <f>(((J3976/60)/60)/24)+DATE(1970,1,1)</f>
        <v>42185.879259259258</v>
      </c>
      <c r="U3976" t="b">
        <f>AND(L3976,N3976)</f>
        <v>0</v>
      </c>
    </row>
    <row r="3977" spans="1:21" ht="20" customHeight="1" x14ac:dyDescent="0.35">
      <c r="A3977" s="13">
        <f>F3977/E3977</f>
        <v>5.4999999999999997E-3</v>
      </c>
      <c r="B3977">
        <v>1577</v>
      </c>
      <c r="C3977" s="3" t="s">
        <v>1578</v>
      </c>
      <c r="D3977" s="3" t="s">
        <v>5687</v>
      </c>
      <c r="E3977" s="5">
        <v>10000</v>
      </c>
      <c r="F3977" s="5">
        <v>55</v>
      </c>
      <c r="G3977" t="s">
        <v>8220</v>
      </c>
      <c r="H3977" t="s">
        <v>8224</v>
      </c>
      <c r="I3977" t="s">
        <v>8246</v>
      </c>
      <c r="J3977">
        <v>1343161248</v>
      </c>
      <c r="K3977">
        <v>1337977248</v>
      </c>
      <c r="L3977" t="b">
        <v>0</v>
      </c>
      <c r="M3977">
        <v>2</v>
      </c>
      <c r="N3977" t="b">
        <v>0</v>
      </c>
      <c r="O3977" t="s">
        <v>8290</v>
      </c>
      <c r="P3977" s="9">
        <f>IFERROR(F3977/M3977,"NULL")</f>
        <v>27.5</v>
      </c>
      <c r="Q3977" t="str">
        <f>LEFT(O3977,SEARCH("/",O3977,1)-1)</f>
        <v>publishing</v>
      </c>
      <c r="R3977" t="str">
        <f>RIGHT(O3977,LEN(O3977)-SEARCH("/",O3977,1))</f>
        <v>art books</v>
      </c>
      <c r="S3977" s="17">
        <f>(((K3977/60)/60)/24)+DATE(1970,1,1)</f>
        <v>41054.847777777781</v>
      </c>
      <c r="T3977" s="15">
        <f>(((J3977/60)/60)/24)+DATE(1970,1,1)</f>
        <v>41114.847777777781</v>
      </c>
      <c r="U3977" t="b">
        <f>AND(L3977,N3977)</f>
        <v>0</v>
      </c>
    </row>
    <row r="3978" spans="1:21" ht="20" customHeight="1" x14ac:dyDescent="0.35">
      <c r="A3978" s="13">
        <f>F3978/E3978</f>
        <v>0.10806536636794939</v>
      </c>
      <c r="B3978">
        <v>1578</v>
      </c>
      <c r="C3978" s="3" t="s">
        <v>1579</v>
      </c>
      <c r="D3978" s="3" t="s">
        <v>5688</v>
      </c>
      <c r="E3978" s="5">
        <v>1897</v>
      </c>
      <c r="F3978" s="5">
        <v>205</v>
      </c>
      <c r="G3978" t="s">
        <v>8220</v>
      </c>
      <c r="H3978" t="s">
        <v>8224</v>
      </c>
      <c r="I3978" t="s">
        <v>8246</v>
      </c>
      <c r="J3978">
        <v>1283392800</v>
      </c>
      <c r="K3978">
        <v>1281317691</v>
      </c>
      <c r="L3978" t="b">
        <v>0</v>
      </c>
      <c r="M3978">
        <v>4</v>
      </c>
      <c r="N3978" t="b">
        <v>0</v>
      </c>
      <c r="O3978" t="s">
        <v>8290</v>
      </c>
      <c r="P3978" s="9">
        <f>IFERROR(F3978/M3978,"NULL")</f>
        <v>51.25</v>
      </c>
      <c r="Q3978" t="str">
        <f>LEFT(O3978,SEARCH("/",O3978,1)-1)</f>
        <v>publishing</v>
      </c>
      <c r="R3978" t="str">
        <f>RIGHT(O3978,LEN(O3978)-SEARCH("/",O3978,1))</f>
        <v>art books</v>
      </c>
      <c r="S3978" s="17">
        <f>(((K3978/60)/60)/24)+DATE(1970,1,1)</f>
        <v>40399.065868055557</v>
      </c>
      <c r="T3978" s="15">
        <f>(((J3978/60)/60)/24)+DATE(1970,1,1)</f>
        <v>40423.083333333336</v>
      </c>
      <c r="U3978" t="b">
        <f>AND(L3978,N3978)</f>
        <v>0</v>
      </c>
    </row>
    <row r="3979" spans="1:21" ht="20" customHeight="1" x14ac:dyDescent="0.35">
      <c r="A3979" s="13">
        <f>F3979/E3979</f>
        <v>8.4008400840084006E-3</v>
      </c>
      <c r="B3979">
        <v>1579</v>
      </c>
      <c r="C3979" s="3" t="s">
        <v>1580</v>
      </c>
      <c r="D3979" s="3" t="s">
        <v>5689</v>
      </c>
      <c r="E3979" s="5">
        <v>3333</v>
      </c>
      <c r="F3979" s="5">
        <v>28</v>
      </c>
      <c r="G3979" t="s">
        <v>8220</v>
      </c>
      <c r="H3979" t="s">
        <v>8224</v>
      </c>
      <c r="I3979" t="s">
        <v>8246</v>
      </c>
      <c r="J3979">
        <v>1377734091</v>
      </c>
      <c r="K3979">
        <v>1374882891</v>
      </c>
      <c r="L3979" t="b">
        <v>0</v>
      </c>
      <c r="M3979">
        <v>2</v>
      </c>
      <c r="N3979" t="b">
        <v>0</v>
      </c>
      <c r="O3979" t="s">
        <v>8290</v>
      </c>
      <c r="P3979" s="9">
        <f>IFERROR(F3979/M3979,"NULL")</f>
        <v>14</v>
      </c>
      <c r="Q3979" t="str">
        <f>LEFT(O3979,SEARCH("/",O3979,1)-1)</f>
        <v>publishing</v>
      </c>
      <c r="R3979" t="str">
        <f>RIGHT(O3979,LEN(O3979)-SEARCH("/",O3979,1))</f>
        <v>art books</v>
      </c>
      <c r="S3979" s="17">
        <f>(((K3979/60)/60)/24)+DATE(1970,1,1)</f>
        <v>41481.996423611112</v>
      </c>
      <c r="T3979" s="15">
        <f>(((J3979/60)/60)/24)+DATE(1970,1,1)</f>
        <v>41514.996423611112</v>
      </c>
      <c r="U3979" t="b">
        <f>AND(L3979,N3979)</f>
        <v>0</v>
      </c>
    </row>
    <row r="3980" spans="1:21" ht="20" customHeight="1" x14ac:dyDescent="0.35">
      <c r="A3980" s="13">
        <f>F3980/E3980</f>
        <v>0</v>
      </c>
      <c r="B3980">
        <v>1580</v>
      </c>
      <c r="C3980" s="3" t="s">
        <v>1581</v>
      </c>
      <c r="D3980" s="3" t="s">
        <v>5690</v>
      </c>
      <c r="E3980" s="5">
        <v>1750</v>
      </c>
      <c r="F3980" s="5">
        <v>0</v>
      </c>
      <c r="G3980" t="s">
        <v>8220</v>
      </c>
      <c r="H3980" t="s">
        <v>8224</v>
      </c>
      <c r="I3980" t="s">
        <v>8246</v>
      </c>
      <c r="J3980">
        <v>1337562726</v>
      </c>
      <c r="K3980">
        <v>1332378726</v>
      </c>
      <c r="L3980" t="b">
        <v>0</v>
      </c>
      <c r="M3980">
        <v>0</v>
      </c>
      <c r="N3980" t="b">
        <v>0</v>
      </c>
      <c r="O3980" t="s">
        <v>8290</v>
      </c>
      <c r="P3980" s="9" t="str">
        <f>IFERROR(F3980/M3980,"NULL")</f>
        <v>NULL</v>
      </c>
      <c r="Q3980" t="str">
        <f>LEFT(O3980,SEARCH("/",O3980,1)-1)</f>
        <v>publishing</v>
      </c>
      <c r="R3980" t="str">
        <f>RIGHT(O3980,LEN(O3980)-SEARCH("/",O3980,1))</f>
        <v>art books</v>
      </c>
      <c r="S3980" s="17">
        <f>(((K3980/60)/60)/24)+DATE(1970,1,1)</f>
        <v>40990.050069444449</v>
      </c>
      <c r="T3980" s="15">
        <f>(((J3980/60)/60)/24)+DATE(1970,1,1)</f>
        <v>41050.050069444449</v>
      </c>
      <c r="U3980" t="b">
        <f>AND(L3980,N3980)</f>
        <v>0</v>
      </c>
    </row>
    <row r="3981" spans="1:21" ht="20" customHeight="1" x14ac:dyDescent="0.35">
      <c r="A3981" s="13">
        <f>F3981/E3981</f>
        <v>0</v>
      </c>
      <c r="B3981">
        <v>2341</v>
      </c>
      <c r="C3981" s="3" t="s">
        <v>2342</v>
      </c>
      <c r="D3981" s="3" t="s">
        <v>6451</v>
      </c>
      <c r="E3981" s="5">
        <v>5000</v>
      </c>
      <c r="F3981" s="5">
        <v>0</v>
      </c>
      <c r="G3981" t="s">
        <v>8220</v>
      </c>
      <c r="H3981" t="s">
        <v>8224</v>
      </c>
      <c r="I3981" t="s">
        <v>8246</v>
      </c>
      <c r="J3981">
        <v>1436729504</v>
      </c>
      <c r="K3981">
        <v>1434137504</v>
      </c>
      <c r="L3981" t="b">
        <v>0</v>
      </c>
      <c r="M3981">
        <v>0</v>
      </c>
      <c r="N3981" t="b">
        <v>0</v>
      </c>
      <c r="O3981" t="s">
        <v>8272</v>
      </c>
      <c r="P3981" s="9" t="str">
        <f>IFERROR(F3981/M3981,"NULL")</f>
        <v>NULL</v>
      </c>
      <c r="Q3981" t="str">
        <f>LEFT(O3981,SEARCH("/",O3981,1)-1)</f>
        <v>technology</v>
      </c>
      <c r="R3981" t="str">
        <f>RIGHT(O3981,LEN(O3981)-SEARCH("/",O3981,1))</f>
        <v>web</v>
      </c>
      <c r="S3981" s="17">
        <f>(((K3981/60)/60)/24)+DATE(1970,1,1)</f>
        <v>42167.813703703709</v>
      </c>
      <c r="T3981" s="15">
        <f>(((J3981/60)/60)/24)+DATE(1970,1,1)</f>
        <v>42197.813703703709</v>
      </c>
      <c r="U3981" t="b">
        <f>AND(L3981,N3981)</f>
        <v>0</v>
      </c>
    </row>
    <row r="3982" spans="1:21" ht="20" customHeight="1" x14ac:dyDescent="0.35">
      <c r="A3982" s="13">
        <f>F3982/E3982</f>
        <v>0</v>
      </c>
      <c r="B3982">
        <v>2342</v>
      </c>
      <c r="C3982" s="3" t="s">
        <v>2343</v>
      </c>
      <c r="D3982" s="3" t="s">
        <v>6452</v>
      </c>
      <c r="E3982" s="5">
        <v>5500</v>
      </c>
      <c r="F3982" s="5">
        <v>0</v>
      </c>
      <c r="G3982" t="s">
        <v>8220</v>
      </c>
      <c r="H3982" t="s">
        <v>8224</v>
      </c>
      <c r="I3982" t="s">
        <v>8246</v>
      </c>
      <c r="J3982">
        <v>1412571600</v>
      </c>
      <c r="K3982">
        <v>1410799870</v>
      </c>
      <c r="L3982" t="b">
        <v>0</v>
      </c>
      <c r="M3982">
        <v>0</v>
      </c>
      <c r="N3982" t="b">
        <v>0</v>
      </c>
      <c r="O3982" t="s">
        <v>8272</v>
      </c>
      <c r="P3982" s="9" t="str">
        <f>IFERROR(F3982/M3982,"NULL")</f>
        <v>NULL</v>
      </c>
      <c r="Q3982" t="str">
        <f>LEFT(O3982,SEARCH("/",O3982,1)-1)</f>
        <v>technology</v>
      </c>
      <c r="R3982" t="str">
        <f>RIGHT(O3982,LEN(O3982)-SEARCH("/",O3982,1))</f>
        <v>web</v>
      </c>
      <c r="S3982" s="17">
        <f>(((K3982/60)/60)/24)+DATE(1970,1,1)</f>
        <v>41897.702199074076</v>
      </c>
      <c r="T3982" s="15">
        <f>(((J3982/60)/60)/24)+DATE(1970,1,1)</f>
        <v>41918.208333333336</v>
      </c>
      <c r="U3982" t="b">
        <f>AND(L3982,N3982)</f>
        <v>0</v>
      </c>
    </row>
    <row r="3983" spans="1:21" ht="20" customHeight="1" x14ac:dyDescent="0.35">
      <c r="A3983" s="13">
        <f>F3983/E3983</f>
        <v>0.03</v>
      </c>
      <c r="B3983">
        <v>2343</v>
      </c>
      <c r="C3983" s="3" t="s">
        <v>2344</v>
      </c>
      <c r="D3983" s="3" t="s">
        <v>6453</v>
      </c>
      <c r="E3983" s="5">
        <v>10000</v>
      </c>
      <c r="F3983" s="5">
        <v>300</v>
      </c>
      <c r="G3983" t="s">
        <v>8220</v>
      </c>
      <c r="H3983" t="s">
        <v>8224</v>
      </c>
      <c r="I3983" t="s">
        <v>8246</v>
      </c>
      <c r="J3983">
        <v>1452282420</v>
      </c>
      <c r="K3983">
        <v>1447962505</v>
      </c>
      <c r="L3983" t="b">
        <v>0</v>
      </c>
      <c r="M3983">
        <v>1</v>
      </c>
      <c r="N3983" t="b">
        <v>0</v>
      </c>
      <c r="O3983" t="s">
        <v>8272</v>
      </c>
      <c r="P3983" s="9">
        <f>IFERROR(F3983/M3983,"NULL")</f>
        <v>300</v>
      </c>
      <c r="Q3983" t="str">
        <f>LEFT(O3983,SEARCH("/",O3983,1)-1)</f>
        <v>technology</v>
      </c>
      <c r="R3983" t="str">
        <f>RIGHT(O3983,LEN(O3983)-SEARCH("/",O3983,1))</f>
        <v>web</v>
      </c>
      <c r="S3983" s="17">
        <f>(((K3983/60)/60)/24)+DATE(1970,1,1)</f>
        <v>42327.825289351851</v>
      </c>
      <c r="T3983" s="15">
        <f>(((J3983/60)/60)/24)+DATE(1970,1,1)</f>
        <v>42377.82430555555</v>
      </c>
      <c r="U3983" t="b">
        <f>AND(L3983,N3983)</f>
        <v>0</v>
      </c>
    </row>
    <row r="3984" spans="1:21" ht="20" customHeight="1" x14ac:dyDescent="0.35">
      <c r="A3984" s="13">
        <f>F3984/E3984</f>
        <v>1E-3</v>
      </c>
      <c r="B3984">
        <v>2344</v>
      </c>
      <c r="C3984" s="3" t="s">
        <v>2345</v>
      </c>
      <c r="D3984" s="3" t="s">
        <v>6454</v>
      </c>
      <c r="E3984" s="5">
        <v>1000</v>
      </c>
      <c r="F3984" s="5">
        <v>1</v>
      </c>
      <c r="G3984" t="s">
        <v>8220</v>
      </c>
      <c r="H3984" t="s">
        <v>8229</v>
      </c>
      <c r="I3984" t="s">
        <v>8251</v>
      </c>
      <c r="J3984">
        <v>1466789269</v>
      </c>
      <c r="K3984">
        <v>1464197269</v>
      </c>
      <c r="L3984" t="b">
        <v>0</v>
      </c>
      <c r="M3984">
        <v>1</v>
      </c>
      <c r="N3984" t="b">
        <v>0</v>
      </c>
      <c r="O3984" t="s">
        <v>8272</v>
      </c>
      <c r="P3984" s="9">
        <f>IFERROR(F3984/M3984,"NULL")</f>
        <v>1</v>
      </c>
      <c r="Q3984" t="str">
        <f>LEFT(O3984,SEARCH("/",O3984,1)-1)</f>
        <v>technology</v>
      </c>
      <c r="R3984" t="str">
        <f>RIGHT(O3984,LEN(O3984)-SEARCH("/",O3984,1))</f>
        <v>web</v>
      </c>
      <c r="S3984" s="17">
        <f>(((K3984/60)/60)/24)+DATE(1970,1,1)</f>
        <v>42515.727650462963</v>
      </c>
      <c r="T3984" s="15">
        <f>(((J3984/60)/60)/24)+DATE(1970,1,1)</f>
        <v>42545.727650462963</v>
      </c>
      <c r="U3984" t="b">
        <f>AND(L3984,N3984)</f>
        <v>0</v>
      </c>
    </row>
    <row r="3985" spans="1:21" ht="20" customHeight="1" x14ac:dyDescent="0.35">
      <c r="A3985" s="13">
        <f>F3985/E3985</f>
        <v>0</v>
      </c>
      <c r="B3985">
        <v>2345</v>
      </c>
      <c r="C3985" s="3" t="s">
        <v>2346</v>
      </c>
      <c r="D3985" s="3" t="s">
        <v>6455</v>
      </c>
      <c r="E3985" s="5">
        <v>3000</v>
      </c>
      <c r="F3985" s="5">
        <v>0</v>
      </c>
      <c r="G3985" t="s">
        <v>8220</v>
      </c>
      <c r="H3985" t="s">
        <v>8224</v>
      </c>
      <c r="I3985" t="s">
        <v>8246</v>
      </c>
      <c r="J3985">
        <v>1427845140</v>
      </c>
      <c r="K3985">
        <v>1424822556</v>
      </c>
      <c r="L3985" t="b">
        <v>0</v>
      </c>
      <c r="M3985">
        <v>0</v>
      </c>
      <c r="N3985" t="b">
        <v>0</v>
      </c>
      <c r="O3985" t="s">
        <v>8272</v>
      </c>
      <c r="P3985" s="9" t="str">
        <f>IFERROR(F3985/M3985,"NULL")</f>
        <v>NULL</v>
      </c>
      <c r="Q3985" t="str">
        <f>LEFT(O3985,SEARCH("/",O3985,1)-1)</f>
        <v>technology</v>
      </c>
      <c r="R3985" t="str">
        <f>RIGHT(O3985,LEN(O3985)-SEARCH("/",O3985,1))</f>
        <v>web</v>
      </c>
      <c r="S3985" s="17">
        <f>(((K3985/60)/60)/24)+DATE(1970,1,1)</f>
        <v>42060.001805555556</v>
      </c>
      <c r="T3985" s="15">
        <f>(((J3985/60)/60)/24)+DATE(1970,1,1)</f>
        <v>42094.985416666663</v>
      </c>
      <c r="U3985" t="b">
        <f>AND(L3985,N3985)</f>
        <v>0</v>
      </c>
    </row>
    <row r="3986" spans="1:21" ht="20" customHeight="1" x14ac:dyDescent="0.35">
      <c r="A3986" s="13">
        <f>F3986/E3986</f>
        <v>6.4999999999999997E-4</v>
      </c>
      <c r="B3986">
        <v>2346</v>
      </c>
      <c r="C3986" s="3" t="s">
        <v>2347</v>
      </c>
      <c r="D3986" s="3" t="s">
        <v>6456</v>
      </c>
      <c r="E3986" s="5">
        <v>60000</v>
      </c>
      <c r="F3986" s="5">
        <v>39</v>
      </c>
      <c r="G3986" t="s">
        <v>8220</v>
      </c>
      <c r="H3986" t="s">
        <v>8224</v>
      </c>
      <c r="I3986" t="s">
        <v>8246</v>
      </c>
      <c r="J3986">
        <v>1476731431</v>
      </c>
      <c r="K3986">
        <v>1472843431</v>
      </c>
      <c r="L3986" t="b">
        <v>0</v>
      </c>
      <c r="M3986">
        <v>3</v>
      </c>
      <c r="N3986" t="b">
        <v>0</v>
      </c>
      <c r="O3986" t="s">
        <v>8272</v>
      </c>
      <c r="P3986" s="9">
        <f>IFERROR(F3986/M3986,"NULL")</f>
        <v>13</v>
      </c>
      <c r="Q3986" t="str">
        <f>LEFT(O3986,SEARCH("/",O3986,1)-1)</f>
        <v>technology</v>
      </c>
      <c r="R3986" t="str">
        <f>RIGHT(O3986,LEN(O3986)-SEARCH("/",O3986,1))</f>
        <v>web</v>
      </c>
      <c r="S3986" s="17">
        <f>(((K3986/60)/60)/24)+DATE(1970,1,1)</f>
        <v>42615.79896990741</v>
      </c>
      <c r="T3986" s="15">
        <f>(((J3986/60)/60)/24)+DATE(1970,1,1)</f>
        <v>42660.79896990741</v>
      </c>
      <c r="U3986" t="b">
        <f>AND(L3986,N3986)</f>
        <v>0</v>
      </c>
    </row>
    <row r="3987" spans="1:21" ht="20" customHeight="1" x14ac:dyDescent="0.35">
      <c r="A3987" s="13">
        <f>F3987/E3987</f>
        <v>1.4999999999999999E-2</v>
      </c>
      <c r="B3987">
        <v>2347</v>
      </c>
      <c r="C3987" s="3" t="s">
        <v>2348</v>
      </c>
      <c r="D3987" s="3" t="s">
        <v>6457</v>
      </c>
      <c r="E3987" s="5">
        <v>1000</v>
      </c>
      <c r="F3987" s="5">
        <v>15</v>
      </c>
      <c r="G3987" t="s">
        <v>8220</v>
      </c>
      <c r="H3987" t="s">
        <v>8224</v>
      </c>
      <c r="I3987" t="s">
        <v>8246</v>
      </c>
      <c r="J3987">
        <v>1472135676</v>
      </c>
      <c r="K3987">
        <v>1469543676</v>
      </c>
      <c r="L3987" t="b">
        <v>0</v>
      </c>
      <c r="M3987">
        <v>1</v>
      </c>
      <c r="N3987" t="b">
        <v>0</v>
      </c>
      <c r="O3987" t="s">
        <v>8272</v>
      </c>
      <c r="P3987" s="9">
        <f>IFERROR(F3987/M3987,"NULL")</f>
        <v>15</v>
      </c>
      <c r="Q3987" t="str">
        <f>LEFT(O3987,SEARCH("/",O3987,1)-1)</f>
        <v>technology</v>
      </c>
      <c r="R3987" t="str">
        <f>RIGHT(O3987,LEN(O3987)-SEARCH("/",O3987,1))</f>
        <v>web</v>
      </c>
      <c r="S3987" s="17">
        <f>(((K3987/60)/60)/24)+DATE(1970,1,1)</f>
        <v>42577.607361111113</v>
      </c>
      <c r="T3987" s="15">
        <f>(((J3987/60)/60)/24)+DATE(1970,1,1)</f>
        <v>42607.607361111113</v>
      </c>
      <c r="U3987" t="b">
        <f>AND(L3987,N3987)</f>
        <v>0</v>
      </c>
    </row>
    <row r="3988" spans="1:21" ht="20" customHeight="1" x14ac:dyDescent="0.35">
      <c r="A3988" s="13">
        <f>F3988/E3988</f>
        <v>3.8571428571428572E-3</v>
      </c>
      <c r="B3988">
        <v>2348</v>
      </c>
      <c r="C3988" s="3" t="s">
        <v>2349</v>
      </c>
      <c r="D3988" s="3" t="s">
        <v>6458</v>
      </c>
      <c r="E3988" s="5">
        <v>70000</v>
      </c>
      <c r="F3988" s="5">
        <v>270</v>
      </c>
      <c r="G3988" t="s">
        <v>8220</v>
      </c>
      <c r="H3988" t="s">
        <v>8224</v>
      </c>
      <c r="I3988" t="s">
        <v>8246</v>
      </c>
      <c r="J3988">
        <v>1456006938</v>
      </c>
      <c r="K3988">
        <v>1450822938</v>
      </c>
      <c r="L3988" t="b">
        <v>0</v>
      </c>
      <c r="M3988">
        <v>5</v>
      </c>
      <c r="N3988" t="b">
        <v>0</v>
      </c>
      <c r="O3988" t="s">
        <v>8272</v>
      </c>
      <c r="P3988" s="9">
        <f>IFERROR(F3988/M3988,"NULL")</f>
        <v>54</v>
      </c>
      <c r="Q3988" t="str">
        <f>LEFT(O3988,SEARCH("/",O3988,1)-1)</f>
        <v>technology</v>
      </c>
      <c r="R3988" t="str">
        <f>RIGHT(O3988,LEN(O3988)-SEARCH("/",O3988,1))</f>
        <v>web</v>
      </c>
      <c r="S3988" s="17">
        <f>(((K3988/60)/60)/24)+DATE(1970,1,1)</f>
        <v>42360.932152777779</v>
      </c>
      <c r="T3988" s="15">
        <f>(((J3988/60)/60)/24)+DATE(1970,1,1)</f>
        <v>42420.932152777779</v>
      </c>
      <c r="U3988" t="b">
        <f>AND(L3988,N3988)</f>
        <v>0</v>
      </c>
    </row>
    <row r="3989" spans="1:21" ht="20" customHeight="1" x14ac:dyDescent="0.35">
      <c r="A3989" s="13">
        <f>F3989/E3989</f>
        <v>0</v>
      </c>
      <c r="B3989">
        <v>2349</v>
      </c>
      <c r="C3989" s="3" t="s">
        <v>2350</v>
      </c>
      <c r="D3989" s="3" t="s">
        <v>6459</v>
      </c>
      <c r="E3989" s="5">
        <v>474900</v>
      </c>
      <c r="F3989" s="5">
        <v>0</v>
      </c>
      <c r="G3989" t="s">
        <v>8220</v>
      </c>
      <c r="H3989" t="s">
        <v>8235</v>
      </c>
      <c r="I3989" t="s">
        <v>8255</v>
      </c>
      <c r="J3989">
        <v>1439318228</v>
      </c>
      <c r="K3989">
        <v>1436812628</v>
      </c>
      <c r="L3989" t="b">
        <v>0</v>
      </c>
      <c r="M3989">
        <v>0</v>
      </c>
      <c r="N3989" t="b">
        <v>0</v>
      </c>
      <c r="O3989" t="s">
        <v>8272</v>
      </c>
      <c r="P3989" s="9" t="str">
        <f>IFERROR(F3989/M3989,"NULL")</f>
        <v>NULL</v>
      </c>
      <c r="Q3989" t="str">
        <f>LEFT(O3989,SEARCH("/",O3989,1)-1)</f>
        <v>technology</v>
      </c>
      <c r="R3989" t="str">
        <f>RIGHT(O3989,LEN(O3989)-SEARCH("/",O3989,1))</f>
        <v>web</v>
      </c>
      <c r="S3989" s="17">
        <f>(((K3989/60)/60)/24)+DATE(1970,1,1)</f>
        <v>42198.775787037041</v>
      </c>
      <c r="T3989" s="15">
        <f>(((J3989/60)/60)/24)+DATE(1970,1,1)</f>
        <v>42227.775787037041</v>
      </c>
      <c r="U3989" t="b">
        <f>AND(L3989,N3989)</f>
        <v>0</v>
      </c>
    </row>
    <row r="3990" spans="1:21" ht="20" customHeight="1" x14ac:dyDescent="0.35">
      <c r="A3990" s="13">
        <f>F3990/E3990</f>
        <v>0</v>
      </c>
      <c r="B3990">
        <v>2350</v>
      </c>
      <c r="C3990" s="3" t="s">
        <v>2351</v>
      </c>
      <c r="D3990" s="3" t="s">
        <v>6460</v>
      </c>
      <c r="E3990" s="5">
        <v>50000</v>
      </c>
      <c r="F3990" s="5">
        <v>0</v>
      </c>
      <c r="G3990" t="s">
        <v>8220</v>
      </c>
      <c r="H3990" t="s">
        <v>8241</v>
      </c>
      <c r="I3990" t="s">
        <v>8249</v>
      </c>
      <c r="J3990">
        <v>1483474370</v>
      </c>
      <c r="K3990">
        <v>1480882370</v>
      </c>
      <c r="L3990" t="b">
        <v>0</v>
      </c>
      <c r="M3990">
        <v>0</v>
      </c>
      <c r="N3990" t="b">
        <v>0</v>
      </c>
      <c r="O3990" t="s">
        <v>8272</v>
      </c>
      <c r="P3990" s="9" t="str">
        <f>IFERROR(F3990/M3990,"NULL")</f>
        <v>NULL</v>
      </c>
      <c r="Q3990" t="str">
        <f>LEFT(O3990,SEARCH("/",O3990,1)-1)</f>
        <v>technology</v>
      </c>
      <c r="R3990" t="str">
        <f>RIGHT(O3990,LEN(O3990)-SEARCH("/",O3990,1))</f>
        <v>web</v>
      </c>
      <c r="S3990" s="17">
        <f>(((K3990/60)/60)/24)+DATE(1970,1,1)</f>
        <v>42708.842245370368</v>
      </c>
      <c r="T3990" s="15">
        <f>(((J3990/60)/60)/24)+DATE(1970,1,1)</f>
        <v>42738.842245370368</v>
      </c>
      <c r="U3990" t="b">
        <f>AND(L3990,N3990)</f>
        <v>0</v>
      </c>
    </row>
    <row r="3991" spans="1:21" ht="20" customHeight="1" x14ac:dyDescent="0.35">
      <c r="A3991" s="13">
        <f>F3991/E3991</f>
        <v>5.7142857142857143E-3</v>
      </c>
      <c r="B3991">
        <v>2351</v>
      </c>
      <c r="C3991" s="3" t="s">
        <v>2352</v>
      </c>
      <c r="D3991" s="3" t="s">
        <v>6461</v>
      </c>
      <c r="E3991" s="5">
        <v>18900</v>
      </c>
      <c r="F3991" s="5">
        <v>108</v>
      </c>
      <c r="G3991" t="s">
        <v>8220</v>
      </c>
      <c r="H3991" t="s">
        <v>8228</v>
      </c>
      <c r="I3991" t="s">
        <v>8250</v>
      </c>
      <c r="J3991">
        <v>1430360739</v>
      </c>
      <c r="K3991">
        <v>1427768739</v>
      </c>
      <c r="L3991" t="b">
        <v>0</v>
      </c>
      <c r="M3991">
        <v>7</v>
      </c>
      <c r="N3991" t="b">
        <v>0</v>
      </c>
      <c r="O3991" t="s">
        <v>8272</v>
      </c>
      <c r="P3991" s="9">
        <f>IFERROR(F3991/M3991,"NULL")</f>
        <v>15.428571428571429</v>
      </c>
      <c r="Q3991" t="str">
        <f>LEFT(O3991,SEARCH("/",O3991,1)-1)</f>
        <v>technology</v>
      </c>
      <c r="R3991" t="str">
        <f>RIGHT(O3991,LEN(O3991)-SEARCH("/",O3991,1))</f>
        <v>web</v>
      </c>
      <c r="S3991" s="17">
        <f>(((K3991/60)/60)/24)+DATE(1970,1,1)</f>
        <v>42094.101145833338</v>
      </c>
      <c r="T3991" s="15">
        <f>(((J3991/60)/60)/24)+DATE(1970,1,1)</f>
        <v>42124.101145833338</v>
      </c>
      <c r="U3991" t="b">
        <f>AND(L3991,N3991)</f>
        <v>0</v>
      </c>
    </row>
    <row r="3992" spans="1:21" ht="20" customHeight="1" x14ac:dyDescent="0.35">
      <c r="A3992" s="13">
        <f>F3992/E3992</f>
        <v>0</v>
      </c>
      <c r="B3992">
        <v>2352</v>
      </c>
      <c r="C3992" s="3" t="s">
        <v>2353</v>
      </c>
      <c r="D3992" s="3" t="s">
        <v>6462</v>
      </c>
      <c r="E3992" s="5">
        <v>2000</v>
      </c>
      <c r="F3992" s="5">
        <v>0</v>
      </c>
      <c r="G3992" t="s">
        <v>8220</v>
      </c>
      <c r="H3992" t="s">
        <v>8224</v>
      </c>
      <c r="I3992" t="s">
        <v>8246</v>
      </c>
      <c r="J3992">
        <v>1433603552</v>
      </c>
      <c r="K3992">
        <v>1428419552</v>
      </c>
      <c r="L3992" t="b">
        <v>0</v>
      </c>
      <c r="M3992">
        <v>0</v>
      </c>
      <c r="N3992" t="b">
        <v>0</v>
      </c>
      <c r="O3992" t="s">
        <v>8272</v>
      </c>
      <c r="P3992" s="9" t="str">
        <f>IFERROR(F3992/M3992,"NULL")</f>
        <v>NULL</v>
      </c>
      <c r="Q3992" t="str">
        <f>LEFT(O3992,SEARCH("/",O3992,1)-1)</f>
        <v>technology</v>
      </c>
      <c r="R3992" t="str">
        <f>RIGHT(O3992,LEN(O3992)-SEARCH("/",O3992,1))</f>
        <v>web</v>
      </c>
      <c r="S3992" s="17">
        <f>(((K3992/60)/60)/24)+DATE(1970,1,1)</f>
        <v>42101.633703703701</v>
      </c>
      <c r="T3992" s="15">
        <f>(((J3992/60)/60)/24)+DATE(1970,1,1)</f>
        <v>42161.633703703701</v>
      </c>
      <c r="U3992" t="b">
        <f>AND(L3992,N3992)</f>
        <v>0</v>
      </c>
    </row>
    <row r="3993" spans="1:21" ht="20" customHeight="1" x14ac:dyDescent="0.35">
      <c r="A3993" s="13">
        <f>F3993/E3993</f>
        <v>0</v>
      </c>
      <c r="B3993">
        <v>2353</v>
      </c>
      <c r="C3993" s="3" t="s">
        <v>2354</v>
      </c>
      <c r="D3993" s="3" t="s">
        <v>6463</v>
      </c>
      <c r="E3993" s="5">
        <v>1000</v>
      </c>
      <c r="F3993" s="5">
        <v>0</v>
      </c>
      <c r="G3993" t="s">
        <v>8220</v>
      </c>
      <c r="H3993" t="s">
        <v>8224</v>
      </c>
      <c r="I3993" t="s">
        <v>8246</v>
      </c>
      <c r="J3993">
        <v>1429632822</v>
      </c>
      <c r="K3993">
        <v>1428596022</v>
      </c>
      <c r="L3993" t="b">
        <v>0</v>
      </c>
      <c r="M3993">
        <v>0</v>
      </c>
      <c r="N3993" t="b">
        <v>0</v>
      </c>
      <c r="O3993" t="s">
        <v>8272</v>
      </c>
      <c r="P3993" s="9" t="str">
        <f>IFERROR(F3993/M3993,"NULL")</f>
        <v>NULL</v>
      </c>
      <c r="Q3993" t="str">
        <f>LEFT(O3993,SEARCH("/",O3993,1)-1)</f>
        <v>technology</v>
      </c>
      <c r="R3993" t="str">
        <f>RIGHT(O3993,LEN(O3993)-SEARCH("/",O3993,1))</f>
        <v>web</v>
      </c>
      <c r="S3993" s="17">
        <f>(((K3993/60)/60)/24)+DATE(1970,1,1)</f>
        <v>42103.676180555558</v>
      </c>
      <c r="T3993" s="15">
        <f>(((J3993/60)/60)/24)+DATE(1970,1,1)</f>
        <v>42115.676180555558</v>
      </c>
      <c r="U3993" t="b">
        <f>AND(L3993,N3993)</f>
        <v>0</v>
      </c>
    </row>
    <row r="3994" spans="1:21" ht="20" customHeight="1" x14ac:dyDescent="0.35">
      <c r="A3994" s="13">
        <f>F3994/E3994</f>
        <v>7.1428571428571429E-4</v>
      </c>
      <c r="B3994">
        <v>2354</v>
      </c>
      <c r="C3994" s="3" t="s">
        <v>2355</v>
      </c>
      <c r="D3994" s="3" t="s">
        <v>6464</v>
      </c>
      <c r="E3994" s="5">
        <v>35000</v>
      </c>
      <c r="F3994" s="5">
        <v>25</v>
      </c>
      <c r="G3994" t="s">
        <v>8220</v>
      </c>
      <c r="H3994" t="s">
        <v>8224</v>
      </c>
      <c r="I3994" t="s">
        <v>8246</v>
      </c>
      <c r="J3994">
        <v>1420910460</v>
      </c>
      <c r="K3994">
        <v>1415726460</v>
      </c>
      <c r="L3994" t="b">
        <v>0</v>
      </c>
      <c r="M3994">
        <v>1</v>
      </c>
      <c r="N3994" t="b">
        <v>0</v>
      </c>
      <c r="O3994" t="s">
        <v>8272</v>
      </c>
      <c r="P3994" s="9">
        <f>IFERROR(F3994/M3994,"NULL")</f>
        <v>25</v>
      </c>
      <c r="Q3994" t="str">
        <f>LEFT(O3994,SEARCH("/",O3994,1)-1)</f>
        <v>technology</v>
      </c>
      <c r="R3994" t="str">
        <f>RIGHT(O3994,LEN(O3994)-SEARCH("/",O3994,1))</f>
        <v>web</v>
      </c>
      <c r="S3994" s="17">
        <f>(((K3994/60)/60)/24)+DATE(1970,1,1)</f>
        <v>41954.722916666666</v>
      </c>
      <c r="T3994" s="15">
        <f>(((J3994/60)/60)/24)+DATE(1970,1,1)</f>
        <v>42014.722916666666</v>
      </c>
      <c r="U3994" t="b">
        <f>AND(L3994,N3994)</f>
        <v>0</v>
      </c>
    </row>
    <row r="3995" spans="1:21" ht="20" customHeight="1" x14ac:dyDescent="0.35">
      <c r="A3995" s="13">
        <f>F3995/E3995</f>
        <v>6.875E-3</v>
      </c>
      <c r="B3995">
        <v>2355</v>
      </c>
      <c r="C3995" s="3" t="s">
        <v>2356</v>
      </c>
      <c r="D3995" s="3" t="s">
        <v>6465</v>
      </c>
      <c r="E3995" s="5">
        <v>8000</v>
      </c>
      <c r="F3995" s="5">
        <v>55</v>
      </c>
      <c r="G3995" t="s">
        <v>8220</v>
      </c>
      <c r="H3995" t="s">
        <v>8226</v>
      </c>
      <c r="I3995" t="s">
        <v>8248</v>
      </c>
      <c r="J3995">
        <v>1430604136</v>
      </c>
      <c r="K3995">
        <v>1428012136</v>
      </c>
      <c r="L3995" t="b">
        <v>0</v>
      </c>
      <c r="M3995">
        <v>2</v>
      </c>
      <c r="N3995" t="b">
        <v>0</v>
      </c>
      <c r="O3995" t="s">
        <v>8272</v>
      </c>
      <c r="P3995" s="9">
        <f>IFERROR(F3995/M3995,"NULL")</f>
        <v>27.5</v>
      </c>
      <c r="Q3995" t="str">
        <f>LEFT(O3995,SEARCH("/",O3995,1)-1)</f>
        <v>technology</v>
      </c>
      <c r="R3995" t="str">
        <f>RIGHT(O3995,LEN(O3995)-SEARCH("/",O3995,1))</f>
        <v>web</v>
      </c>
      <c r="S3995" s="17">
        <f>(((K3995/60)/60)/24)+DATE(1970,1,1)</f>
        <v>42096.918240740735</v>
      </c>
      <c r="T3995" s="15">
        <f>(((J3995/60)/60)/24)+DATE(1970,1,1)</f>
        <v>42126.918240740735</v>
      </c>
      <c r="U3995" t="b">
        <f>AND(L3995,N3995)</f>
        <v>0</v>
      </c>
    </row>
    <row r="3996" spans="1:21" ht="20" customHeight="1" x14ac:dyDescent="0.35">
      <c r="A3996" s="13">
        <f>F3996/E3996</f>
        <v>0</v>
      </c>
      <c r="B3996">
        <v>2356</v>
      </c>
      <c r="C3996" s="3" t="s">
        <v>2357</v>
      </c>
      <c r="D3996" s="3" t="s">
        <v>6466</v>
      </c>
      <c r="E3996" s="5">
        <v>10000</v>
      </c>
      <c r="F3996" s="5">
        <v>0</v>
      </c>
      <c r="G3996" t="s">
        <v>8220</v>
      </c>
      <c r="H3996" t="s">
        <v>8233</v>
      </c>
      <c r="I3996" t="s">
        <v>8249</v>
      </c>
      <c r="J3996">
        <v>1433530104</v>
      </c>
      <c r="K3996">
        <v>1430938104</v>
      </c>
      <c r="L3996" t="b">
        <v>0</v>
      </c>
      <c r="M3996">
        <v>0</v>
      </c>
      <c r="N3996" t="b">
        <v>0</v>
      </c>
      <c r="O3996" t="s">
        <v>8272</v>
      </c>
      <c r="P3996" s="9" t="str">
        <f>IFERROR(F3996/M3996,"NULL")</f>
        <v>NULL</v>
      </c>
      <c r="Q3996" t="str">
        <f>LEFT(O3996,SEARCH("/",O3996,1)-1)</f>
        <v>technology</v>
      </c>
      <c r="R3996" t="str">
        <f>RIGHT(O3996,LEN(O3996)-SEARCH("/",O3996,1))</f>
        <v>web</v>
      </c>
      <c r="S3996" s="17">
        <f>(((K3996/60)/60)/24)+DATE(1970,1,1)</f>
        <v>42130.78361111111</v>
      </c>
      <c r="T3996" s="15">
        <f>(((J3996/60)/60)/24)+DATE(1970,1,1)</f>
        <v>42160.78361111111</v>
      </c>
      <c r="U3996" t="b">
        <f>AND(L3996,N3996)</f>
        <v>0</v>
      </c>
    </row>
    <row r="3997" spans="1:21" ht="20" customHeight="1" x14ac:dyDescent="0.35">
      <c r="A3997" s="13">
        <f>F3997/E3997</f>
        <v>0</v>
      </c>
      <c r="B3997">
        <v>2357</v>
      </c>
      <c r="C3997" s="3" t="s">
        <v>2358</v>
      </c>
      <c r="D3997" s="3" t="s">
        <v>6467</v>
      </c>
      <c r="E3997" s="5">
        <v>27000</v>
      </c>
      <c r="F3997" s="5">
        <v>0</v>
      </c>
      <c r="G3997" t="s">
        <v>8220</v>
      </c>
      <c r="H3997" t="s">
        <v>8225</v>
      </c>
      <c r="I3997" t="s">
        <v>8247</v>
      </c>
      <c r="J3997">
        <v>1445093578</v>
      </c>
      <c r="K3997">
        <v>1442501578</v>
      </c>
      <c r="L3997" t="b">
        <v>0</v>
      </c>
      <c r="M3997">
        <v>0</v>
      </c>
      <c r="N3997" t="b">
        <v>0</v>
      </c>
      <c r="O3997" t="s">
        <v>8272</v>
      </c>
      <c r="P3997" s="9" t="str">
        <f>IFERROR(F3997/M3997,"NULL")</f>
        <v>NULL</v>
      </c>
      <c r="Q3997" t="str">
        <f>LEFT(O3997,SEARCH("/",O3997,1)-1)</f>
        <v>technology</v>
      </c>
      <c r="R3997" t="str">
        <f>RIGHT(O3997,LEN(O3997)-SEARCH("/",O3997,1))</f>
        <v>web</v>
      </c>
      <c r="S3997" s="17">
        <f>(((K3997/60)/60)/24)+DATE(1970,1,1)</f>
        <v>42264.620115740734</v>
      </c>
      <c r="T3997" s="15">
        <f>(((J3997/60)/60)/24)+DATE(1970,1,1)</f>
        <v>42294.620115740734</v>
      </c>
      <c r="U3997" t="b">
        <f>AND(L3997,N3997)</f>
        <v>0</v>
      </c>
    </row>
    <row r="3998" spans="1:21" ht="20" customHeight="1" x14ac:dyDescent="0.35">
      <c r="A3998" s="13">
        <f>F3998/E3998</f>
        <v>0</v>
      </c>
      <c r="B3998">
        <v>2358</v>
      </c>
      <c r="C3998" s="3" t="s">
        <v>2359</v>
      </c>
      <c r="D3998" s="3" t="s">
        <v>6468</v>
      </c>
      <c r="E3998" s="5">
        <v>1500</v>
      </c>
      <c r="F3998" s="5">
        <v>0</v>
      </c>
      <c r="G3998" t="s">
        <v>8220</v>
      </c>
      <c r="H3998" t="s">
        <v>8225</v>
      </c>
      <c r="I3998" t="s">
        <v>8247</v>
      </c>
      <c r="J3998">
        <v>1422664740</v>
      </c>
      <c r="K3998">
        <v>1417818036</v>
      </c>
      <c r="L3998" t="b">
        <v>0</v>
      </c>
      <c r="M3998">
        <v>0</v>
      </c>
      <c r="N3998" t="b">
        <v>0</v>
      </c>
      <c r="O3998" t="s">
        <v>8272</v>
      </c>
      <c r="P3998" s="9" t="str">
        <f>IFERROR(F3998/M3998,"NULL")</f>
        <v>NULL</v>
      </c>
      <c r="Q3998" t="str">
        <f>LEFT(O3998,SEARCH("/",O3998,1)-1)</f>
        <v>technology</v>
      </c>
      <c r="R3998" t="str">
        <f>RIGHT(O3998,LEN(O3998)-SEARCH("/",O3998,1))</f>
        <v>web</v>
      </c>
      <c r="S3998" s="17">
        <f>(((K3998/60)/60)/24)+DATE(1970,1,1)</f>
        <v>41978.930972222224</v>
      </c>
      <c r="T3998" s="15">
        <f>(((J3998/60)/60)/24)+DATE(1970,1,1)</f>
        <v>42035.027083333334</v>
      </c>
      <c r="U3998" t="b">
        <f>AND(L3998,N3998)</f>
        <v>0</v>
      </c>
    </row>
    <row r="3999" spans="1:21" ht="20" customHeight="1" x14ac:dyDescent="0.35">
      <c r="A3999" s="13">
        <f>F3999/E3999</f>
        <v>0.14680000000000001</v>
      </c>
      <c r="B3999">
        <v>2359</v>
      </c>
      <c r="C3999" s="3" t="s">
        <v>2360</v>
      </c>
      <c r="D3999" s="3" t="s">
        <v>6469</v>
      </c>
      <c r="E3999" s="5">
        <v>7500</v>
      </c>
      <c r="F3999" s="5">
        <v>1101</v>
      </c>
      <c r="G3999" t="s">
        <v>8220</v>
      </c>
      <c r="H3999" t="s">
        <v>8224</v>
      </c>
      <c r="I3999" t="s">
        <v>8246</v>
      </c>
      <c r="J3999">
        <v>1438616124</v>
      </c>
      <c r="K3999">
        <v>1433432124</v>
      </c>
      <c r="L3999" t="b">
        <v>0</v>
      </c>
      <c r="M3999">
        <v>3</v>
      </c>
      <c r="N3999" t="b">
        <v>0</v>
      </c>
      <c r="O3999" t="s">
        <v>8272</v>
      </c>
      <c r="P3999" s="9">
        <f>IFERROR(F3999/M3999,"NULL")</f>
        <v>367</v>
      </c>
      <c r="Q3999" t="str">
        <f>LEFT(O3999,SEARCH("/",O3999,1)-1)</f>
        <v>technology</v>
      </c>
      <c r="R3999" t="str">
        <f>RIGHT(O3999,LEN(O3999)-SEARCH("/",O3999,1))</f>
        <v>web</v>
      </c>
      <c r="S3999" s="17">
        <f>(((K3999/60)/60)/24)+DATE(1970,1,1)</f>
        <v>42159.649583333332</v>
      </c>
      <c r="T3999" s="15">
        <f>(((J3999/60)/60)/24)+DATE(1970,1,1)</f>
        <v>42219.649583333332</v>
      </c>
      <c r="U3999" t="b">
        <f>AND(L3999,N3999)</f>
        <v>0</v>
      </c>
    </row>
    <row r="4000" spans="1:21" ht="20" customHeight="1" x14ac:dyDescent="0.35">
      <c r="A4000" s="13">
        <f>F4000/E4000</f>
        <v>4.0000000000000002E-4</v>
      </c>
      <c r="B4000">
        <v>2360</v>
      </c>
      <c r="C4000" s="3" t="s">
        <v>2361</v>
      </c>
      <c r="D4000" s="3" t="s">
        <v>6470</v>
      </c>
      <c r="E4000" s="5">
        <v>5000</v>
      </c>
      <c r="F4000" s="5">
        <v>2</v>
      </c>
      <c r="G4000" t="s">
        <v>8220</v>
      </c>
      <c r="H4000" t="s">
        <v>8229</v>
      </c>
      <c r="I4000" t="s">
        <v>8251</v>
      </c>
      <c r="J4000">
        <v>1454864280</v>
      </c>
      <c r="K4000">
        <v>1452272280</v>
      </c>
      <c r="L4000" t="b">
        <v>0</v>
      </c>
      <c r="M4000">
        <v>1</v>
      </c>
      <c r="N4000" t="b">
        <v>0</v>
      </c>
      <c r="O4000" t="s">
        <v>8272</v>
      </c>
      <c r="P4000" s="9">
        <f>IFERROR(F4000/M4000,"NULL")</f>
        <v>2</v>
      </c>
      <c r="Q4000" t="str">
        <f>LEFT(O4000,SEARCH("/",O4000,1)-1)</f>
        <v>technology</v>
      </c>
      <c r="R4000" t="str">
        <f>RIGHT(O4000,LEN(O4000)-SEARCH("/",O4000,1))</f>
        <v>web</v>
      </c>
      <c r="S4000" s="17">
        <f>(((K4000/60)/60)/24)+DATE(1970,1,1)</f>
        <v>42377.70694444445</v>
      </c>
      <c r="T4000" s="15">
        <f>(((J4000/60)/60)/24)+DATE(1970,1,1)</f>
        <v>42407.70694444445</v>
      </c>
      <c r="U4000" t="b">
        <f>AND(L4000,N4000)</f>
        <v>0</v>
      </c>
    </row>
    <row r="4001" spans="1:21" ht="20" customHeight="1" x14ac:dyDescent="0.35">
      <c r="A4001" s="13">
        <f>F4001/E4001</f>
        <v>0</v>
      </c>
      <c r="B4001">
        <v>2361</v>
      </c>
      <c r="C4001" s="3" t="s">
        <v>2362</v>
      </c>
      <c r="D4001" s="3" t="s">
        <v>6471</v>
      </c>
      <c r="E4001" s="5">
        <v>200</v>
      </c>
      <c r="F4001" s="5">
        <v>0</v>
      </c>
      <c r="G4001" t="s">
        <v>8220</v>
      </c>
      <c r="H4001" t="s">
        <v>8229</v>
      </c>
      <c r="I4001" t="s">
        <v>8251</v>
      </c>
      <c r="J4001">
        <v>1462053600</v>
      </c>
      <c r="K4001">
        <v>1459975008</v>
      </c>
      <c r="L4001" t="b">
        <v>0</v>
      </c>
      <c r="M4001">
        <v>0</v>
      </c>
      <c r="N4001" t="b">
        <v>0</v>
      </c>
      <c r="O4001" t="s">
        <v>8272</v>
      </c>
      <c r="P4001" s="9" t="str">
        <f>IFERROR(F4001/M4001,"NULL")</f>
        <v>NULL</v>
      </c>
      <c r="Q4001" t="str">
        <f>LEFT(O4001,SEARCH("/",O4001,1)-1)</f>
        <v>technology</v>
      </c>
      <c r="R4001" t="str">
        <f>RIGHT(O4001,LEN(O4001)-SEARCH("/",O4001,1))</f>
        <v>web</v>
      </c>
      <c r="S4001" s="17">
        <f>(((K4001/60)/60)/24)+DATE(1970,1,1)</f>
        <v>42466.858888888892</v>
      </c>
      <c r="T4001" s="15">
        <f>(((J4001/60)/60)/24)+DATE(1970,1,1)</f>
        <v>42490.916666666672</v>
      </c>
      <c r="U4001" t="b">
        <f>AND(L4001,N4001)</f>
        <v>0</v>
      </c>
    </row>
    <row r="4002" spans="1:21" ht="20" customHeight="1" x14ac:dyDescent="0.35">
      <c r="A4002" s="13">
        <f>F4002/E4002</f>
        <v>0.2857142857142857</v>
      </c>
      <c r="B4002">
        <v>2362</v>
      </c>
      <c r="C4002" s="3" t="s">
        <v>2363</v>
      </c>
      <c r="D4002" s="3" t="s">
        <v>6472</v>
      </c>
      <c r="E4002" s="5">
        <v>420</v>
      </c>
      <c r="F4002" s="5">
        <v>120</v>
      </c>
      <c r="G4002" t="s">
        <v>8220</v>
      </c>
      <c r="H4002" t="s">
        <v>8224</v>
      </c>
      <c r="I4002" t="s">
        <v>8246</v>
      </c>
      <c r="J4002">
        <v>1418315470</v>
      </c>
      <c r="K4002">
        <v>1415723470</v>
      </c>
      <c r="L4002" t="b">
        <v>0</v>
      </c>
      <c r="M4002">
        <v>2</v>
      </c>
      <c r="N4002" t="b">
        <v>0</v>
      </c>
      <c r="O4002" t="s">
        <v>8272</v>
      </c>
      <c r="P4002" s="9">
        <f>IFERROR(F4002/M4002,"NULL")</f>
        <v>60</v>
      </c>
      <c r="Q4002" t="str">
        <f>LEFT(O4002,SEARCH("/",O4002,1)-1)</f>
        <v>technology</v>
      </c>
      <c r="R4002" t="str">
        <f>RIGHT(O4002,LEN(O4002)-SEARCH("/",O4002,1))</f>
        <v>web</v>
      </c>
      <c r="S4002" s="17">
        <f>(((K4002/60)/60)/24)+DATE(1970,1,1)</f>
        <v>41954.688310185185</v>
      </c>
      <c r="T4002" s="15">
        <f>(((J4002/60)/60)/24)+DATE(1970,1,1)</f>
        <v>41984.688310185185</v>
      </c>
      <c r="U4002" t="b">
        <f>AND(L4002,N4002)</f>
        <v>0</v>
      </c>
    </row>
    <row r="4003" spans="1:21" ht="20" customHeight="1" x14ac:dyDescent="0.35">
      <c r="A4003" s="13">
        <f>F4003/E4003</f>
        <v>0</v>
      </c>
      <c r="B4003">
        <v>2363</v>
      </c>
      <c r="C4003" s="3" t="s">
        <v>2364</v>
      </c>
      <c r="D4003" s="3" t="s">
        <v>6473</v>
      </c>
      <c r="E4003" s="5">
        <v>175000</v>
      </c>
      <c r="F4003" s="5">
        <v>0</v>
      </c>
      <c r="G4003" t="s">
        <v>8220</v>
      </c>
      <c r="H4003" t="s">
        <v>8224</v>
      </c>
      <c r="I4003" t="s">
        <v>8246</v>
      </c>
      <c r="J4003">
        <v>1451348200</v>
      </c>
      <c r="K4003">
        <v>1447460200</v>
      </c>
      <c r="L4003" t="b">
        <v>0</v>
      </c>
      <c r="M4003">
        <v>0</v>
      </c>
      <c r="N4003" t="b">
        <v>0</v>
      </c>
      <c r="O4003" t="s">
        <v>8272</v>
      </c>
      <c r="P4003" s="9" t="str">
        <f>IFERROR(F4003/M4003,"NULL")</f>
        <v>NULL</v>
      </c>
      <c r="Q4003" t="str">
        <f>LEFT(O4003,SEARCH("/",O4003,1)-1)</f>
        <v>technology</v>
      </c>
      <c r="R4003" t="str">
        <f>RIGHT(O4003,LEN(O4003)-SEARCH("/",O4003,1))</f>
        <v>web</v>
      </c>
      <c r="S4003" s="17">
        <f>(((K4003/60)/60)/24)+DATE(1970,1,1)</f>
        <v>42322.011574074073</v>
      </c>
      <c r="T4003" s="15">
        <f>(((J4003/60)/60)/24)+DATE(1970,1,1)</f>
        <v>42367.011574074073</v>
      </c>
      <c r="U4003" t="b">
        <f>AND(L4003,N4003)</f>
        <v>0</v>
      </c>
    </row>
    <row r="4004" spans="1:21" ht="20" customHeight="1" x14ac:dyDescent="0.35">
      <c r="A4004" s="13">
        <f>F4004/E4004</f>
        <v>0</v>
      </c>
      <c r="B4004">
        <v>2364</v>
      </c>
      <c r="C4004" s="3" t="s">
        <v>2365</v>
      </c>
      <c r="D4004" s="3" t="s">
        <v>6474</v>
      </c>
      <c r="E4004" s="5">
        <v>128</v>
      </c>
      <c r="F4004" s="5">
        <v>0</v>
      </c>
      <c r="G4004" t="s">
        <v>8220</v>
      </c>
      <c r="H4004" t="s">
        <v>8224</v>
      </c>
      <c r="I4004" t="s">
        <v>8246</v>
      </c>
      <c r="J4004">
        <v>1445898356</v>
      </c>
      <c r="K4004">
        <v>1441146356</v>
      </c>
      <c r="L4004" t="b">
        <v>0</v>
      </c>
      <c r="M4004">
        <v>0</v>
      </c>
      <c r="N4004" t="b">
        <v>0</v>
      </c>
      <c r="O4004" t="s">
        <v>8272</v>
      </c>
      <c r="P4004" s="9" t="str">
        <f>IFERROR(F4004/M4004,"NULL")</f>
        <v>NULL</v>
      </c>
      <c r="Q4004" t="str">
        <f>LEFT(O4004,SEARCH("/",O4004,1)-1)</f>
        <v>technology</v>
      </c>
      <c r="R4004" t="str">
        <f>RIGHT(O4004,LEN(O4004)-SEARCH("/",O4004,1))</f>
        <v>web</v>
      </c>
      <c r="S4004" s="17">
        <f>(((K4004/60)/60)/24)+DATE(1970,1,1)</f>
        <v>42248.934675925921</v>
      </c>
      <c r="T4004" s="15">
        <f>(((J4004/60)/60)/24)+DATE(1970,1,1)</f>
        <v>42303.934675925921</v>
      </c>
      <c r="U4004" t="b">
        <f>AND(L4004,N4004)</f>
        <v>0</v>
      </c>
    </row>
    <row r="4005" spans="1:21" ht="20" customHeight="1" x14ac:dyDescent="0.35">
      <c r="A4005" s="13">
        <f>F4005/E4005</f>
        <v>0</v>
      </c>
      <c r="B4005">
        <v>2365</v>
      </c>
      <c r="C4005" s="3" t="s">
        <v>2366</v>
      </c>
      <c r="D4005" s="3" t="s">
        <v>6475</v>
      </c>
      <c r="E4005" s="5">
        <v>1000</v>
      </c>
      <c r="F4005" s="5">
        <v>0</v>
      </c>
      <c r="G4005" t="s">
        <v>8220</v>
      </c>
      <c r="H4005" t="s">
        <v>8237</v>
      </c>
      <c r="I4005" t="s">
        <v>8249</v>
      </c>
      <c r="J4005">
        <v>1453071600</v>
      </c>
      <c r="K4005">
        <v>1449596425</v>
      </c>
      <c r="L4005" t="b">
        <v>0</v>
      </c>
      <c r="M4005">
        <v>0</v>
      </c>
      <c r="N4005" t="b">
        <v>0</v>
      </c>
      <c r="O4005" t="s">
        <v>8272</v>
      </c>
      <c r="P4005" s="9" t="str">
        <f>IFERROR(F4005/M4005,"NULL")</f>
        <v>NULL</v>
      </c>
      <c r="Q4005" t="str">
        <f>LEFT(O4005,SEARCH("/",O4005,1)-1)</f>
        <v>technology</v>
      </c>
      <c r="R4005" t="str">
        <f>RIGHT(O4005,LEN(O4005)-SEARCH("/",O4005,1))</f>
        <v>web</v>
      </c>
      <c r="S4005" s="17">
        <f>(((K4005/60)/60)/24)+DATE(1970,1,1)</f>
        <v>42346.736400462964</v>
      </c>
      <c r="T4005" s="15">
        <f>(((J4005/60)/60)/24)+DATE(1970,1,1)</f>
        <v>42386.958333333328</v>
      </c>
      <c r="U4005" t="b">
        <f>AND(L4005,N4005)</f>
        <v>0</v>
      </c>
    </row>
    <row r="4006" spans="1:21" ht="20" customHeight="1" x14ac:dyDescent="0.35">
      <c r="A4006" s="13">
        <f>F4006/E4006</f>
        <v>0.1052</v>
      </c>
      <c r="B4006">
        <v>2366</v>
      </c>
      <c r="C4006" s="3" t="s">
        <v>2367</v>
      </c>
      <c r="D4006" s="3" t="s">
        <v>6476</v>
      </c>
      <c r="E4006" s="5">
        <v>25000</v>
      </c>
      <c r="F4006" s="5">
        <v>2630</v>
      </c>
      <c r="G4006" t="s">
        <v>8220</v>
      </c>
      <c r="H4006" t="s">
        <v>8225</v>
      </c>
      <c r="I4006" t="s">
        <v>8247</v>
      </c>
      <c r="J4006">
        <v>1445431533</v>
      </c>
      <c r="K4006">
        <v>1442839533</v>
      </c>
      <c r="L4006" t="b">
        <v>0</v>
      </c>
      <c r="M4006">
        <v>27</v>
      </c>
      <c r="N4006" t="b">
        <v>0</v>
      </c>
      <c r="O4006" t="s">
        <v>8272</v>
      </c>
      <c r="P4006" s="9">
        <f>IFERROR(F4006/M4006,"NULL")</f>
        <v>97.407407407407405</v>
      </c>
      <c r="Q4006" t="str">
        <f>LEFT(O4006,SEARCH("/",O4006,1)-1)</f>
        <v>technology</v>
      </c>
      <c r="R4006" t="str">
        <f>RIGHT(O4006,LEN(O4006)-SEARCH("/",O4006,1))</f>
        <v>web</v>
      </c>
      <c r="S4006" s="17">
        <f>(((K4006/60)/60)/24)+DATE(1970,1,1)</f>
        <v>42268.531631944439</v>
      </c>
      <c r="T4006" s="15">
        <f>(((J4006/60)/60)/24)+DATE(1970,1,1)</f>
        <v>42298.531631944439</v>
      </c>
      <c r="U4006" t="b">
        <f>AND(L4006,N4006)</f>
        <v>0</v>
      </c>
    </row>
    <row r="4007" spans="1:21" ht="20" customHeight="1" x14ac:dyDescent="0.35">
      <c r="A4007" s="13">
        <f>F4007/E4007</f>
        <v>1.34E-2</v>
      </c>
      <c r="B4007">
        <v>2367</v>
      </c>
      <c r="C4007" s="3" t="s">
        <v>2368</v>
      </c>
      <c r="D4007" s="3" t="s">
        <v>6477</v>
      </c>
      <c r="E4007" s="5">
        <v>50000</v>
      </c>
      <c r="F4007" s="5">
        <v>670</v>
      </c>
      <c r="G4007" t="s">
        <v>8220</v>
      </c>
      <c r="H4007" t="s">
        <v>8224</v>
      </c>
      <c r="I4007" t="s">
        <v>8246</v>
      </c>
      <c r="J4007">
        <v>1461622616</v>
      </c>
      <c r="K4007">
        <v>1456442216</v>
      </c>
      <c r="L4007" t="b">
        <v>0</v>
      </c>
      <c r="M4007">
        <v>14</v>
      </c>
      <c r="N4007" t="b">
        <v>0</v>
      </c>
      <c r="O4007" t="s">
        <v>8272</v>
      </c>
      <c r="P4007" s="9">
        <f>IFERROR(F4007/M4007,"NULL")</f>
        <v>47.857142857142854</v>
      </c>
      <c r="Q4007" t="str">
        <f>LEFT(O4007,SEARCH("/",O4007,1)-1)</f>
        <v>technology</v>
      </c>
      <c r="R4007" t="str">
        <f>RIGHT(O4007,LEN(O4007)-SEARCH("/",O4007,1))</f>
        <v>web</v>
      </c>
      <c r="S4007" s="17">
        <f>(((K4007/60)/60)/24)+DATE(1970,1,1)</f>
        <v>42425.970092592594</v>
      </c>
      <c r="T4007" s="15">
        <f>(((J4007/60)/60)/24)+DATE(1970,1,1)</f>
        <v>42485.928425925929</v>
      </c>
      <c r="U4007" t="b">
        <f>AND(L4007,N4007)</f>
        <v>0</v>
      </c>
    </row>
    <row r="4008" spans="1:21" ht="20" customHeight="1" x14ac:dyDescent="0.35">
      <c r="A4008" s="13">
        <f>F4008/E4008</f>
        <v>2.5000000000000001E-3</v>
      </c>
      <c r="B4008">
        <v>2368</v>
      </c>
      <c r="C4008" s="3" t="s">
        <v>2369</v>
      </c>
      <c r="D4008" s="3" t="s">
        <v>6478</v>
      </c>
      <c r="E4008" s="5">
        <v>40000</v>
      </c>
      <c r="F4008" s="5">
        <v>100</v>
      </c>
      <c r="G4008" t="s">
        <v>8220</v>
      </c>
      <c r="H4008" t="s">
        <v>8224</v>
      </c>
      <c r="I4008" t="s">
        <v>8246</v>
      </c>
      <c r="J4008">
        <v>1429028365</v>
      </c>
      <c r="K4008">
        <v>1425143965</v>
      </c>
      <c r="L4008" t="b">
        <v>0</v>
      </c>
      <c r="M4008">
        <v>2</v>
      </c>
      <c r="N4008" t="b">
        <v>0</v>
      </c>
      <c r="O4008" t="s">
        <v>8272</v>
      </c>
      <c r="P4008" s="9">
        <f>IFERROR(F4008/M4008,"NULL")</f>
        <v>50</v>
      </c>
      <c r="Q4008" t="str">
        <f>LEFT(O4008,SEARCH("/",O4008,1)-1)</f>
        <v>technology</v>
      </c>
      <c r="R4008" t="str">
        <f>RIGHT(O4008,LEN(O4008)-SEARCH("/",O4008,1))</f>
        <v>web</v>
      </c>
      <c r="S4008" s="17">
        <f>(((K4008/60)/60)/24)+DATE(1970,1,1)</f>
        <v>42063.721817129626</v>
      </c>
      <c r="T4008" s="15">
        <f>(((J4008/60)/60)/24)+DATE(1970,1,1)</f>
        <v>42108.680150462969</v>
      </c>
      <c r="U4008" t="b">
        <f>AND(L4008,N4008)</f>
        <v>0</v>
      </c>
    </row>
    <row r="4009" spans="1:21" ht="20" customHeight="1" x14ac:dyDescent="0.35">
      <c r="A4009" s="13">
        <f>F4009/E4009</f>
        <v>0</v>
      </c>
      <c r="B4009">
        <v>2369</v>
      </c>
      <c r="C4009" s="3" t="s">
        <v>2370</v>
      </c>
      <c r="D4009" s="3" t="s">
        <v>6479</v>
      </c>
      <c r="E4009" s="5">
        <v>25000</v>
      </c>
      <c r="F4009" s="5">
        <v>0</v>
      </c>
      <c r="G4009" t="s">
        <v>8220</v>
      </c>
      <c r="H4009" t="s">
        <v>8224</v>
      </c>
      <c r="I4009" t="s">
        <v>8246</v>
      </c>
      <c r="J4009">
        <v>1455132611</v>
      </c>
      <c r="K4009">
        <v>1452540611</v>
      </c>
      <c r="L4009" t="b">
        <v>0</v>
      </c>
      <c r="M4009">
        <v>0</v>
      </c>
      <c r="N4009" t="b">
        <v>0</v>
      </c>
      <c r="O4009" t="s">
        <v>8272</v>
      </c>
      <c r="P4009" s="9" t="str">
        <f>IFERROR(F4009/M4009,"NULL")</f>
        <v>NULL</v>
      </c>
      <c r="Q4009" t="str">
        <f>LEFT(O4009,SEARCH("/",O4009,1)-1)</f>
        <v>technology</v>
      </c>
      <c r="R4009" t="str">
        <f>RIGHT(O4009,LEN(O4009)-SEARCH("/",O4009,1))</f>
        <v>web</v>
      </c>
      <c r="S4009" s="17">
        <f>(((K4009/60)/60)/24)+DATE(1970,1,1)</f>
        <v>42380.812627314815</v>
      </c>
      <c r="T4009" s="15">
        <f>(((J4009/60)/60)/24)+DATE(1970,1,1)</f>
        <v>42410.812627314815</v>
      </c>
      <c r="U4009" t="b">
        <f>AND(L4009,N4009)</f>
        <v>0</v>
      </c>
    </row>
    <row r="4010" spans="1:21" ht="20" customHeight="1" x14ac:dyDescent="0.35">
      <c r="A4010" s="13">
        <f>F4010/E4010</f>
        <v>3.2799999999999999E-3</v>
      </c>
      <c r="B4010">
        <v>2370</v>
      </c>
      <c r="C4010" s="3" t="s">
        <v>2371</v>
      </c>
      <c r="D4010" s="3" t="s">
        <v>6480</v>
      </c>
      <c r="E4010" s="5">
        <v>25000</v>
      </c>
      <c r="F4010" s="5">
        <v>82</v>
      </c>
      <c r="G4010" t="s">
        <v>8220</v>
      </c>
      <c r="H4010" t="s">
        <v>8224</v>
      </c>
      <c r="I4010" t="s">
        <v>8246</v>
      </c>
      <c r="J4010">
        <v>1418877141</v>
      </c>
      <c r="K4010">
        <v>1416285141</v>
      </c>
      <c r="L4010" t="b">
        <v>0</v>
      </c>
      <c r="M4010">
        <v>4</v>
      </c>
      <c r="N4010" t="b">
        <v>0</v>
      </c>
      <c r="O4010" t="s">
        <v>8272</v>
      </c>
      <c r="P4010" s="9">
        <f>IFERROR(F4010/M4010,"NULL")</f>
        <v>20.5</v>
      </c>
      <c r="Q4010" t="str">
        <f>LEFT(O4010,SEARCH("/",O4010,1)-1)</f>
        <v>technology</v>
      </c>
      <c r="R4010" t="str">
        <f>RIGHT(O4010,LEN(O4010)-SEARCH("/",O4010,1))</f>
        <v>web</v>
      </c>
      <c r="S4010" s="17">
        <f>(((K4010/60)/60)/24)+DATE(1970,1,1)</f>
        <v>41961.18913194444</v>
      </c>
      <c r="T4010" s="15">
        <f>(((J4010/60)/60)/24)+DATE(1970,1,1)</f>
        <v>41991.18913194444</v>
      </c>
      <c r="U4010" t="b">
        <f>AND(L4010,N4010)</f>
        <v>0</v>
      </c>
    </row>
    <row r="4011" spans="1:21" ht="20" customHeight="1" x14ac:dyDescent="0.35">
      <c r="A4011" s="13">
        <f>F4011/E4011</f>
        <v>0</v>
      </c>
      <c r="B4011">
        <v>2371</v>
      </c>
      <c r="C4011" s="3" t="s">
        <v>2372</v>
      </c>
      <c r="D4011" s="3" t="s">
        <v>6481</v>
      </c>
      <c r="E4011" s="5">
        <v>2000</v>
      </c>
      <c r="F4011" s="5">
        <v>0</v>
      </c>
      <c r="G4011" t="s">
        <v>8220</v>
      </c>
      <c r="H4011" t="s">
        <v>8224</v>
      </c>
      <c r="I4011" t="s">
        <v>8246</v>
      </c>
      <c r="J4011">
        <v>1435257596</v>
      </c>
      <c r="K4011">
        <v>1432665596</v>
      </c>
      <c r="L4011" t="b">
        <v>0</v>
      </c>
      <c r="M4011">
        <v>0</v>
      </c>
      <c r="N4011" t="b">
        <v>0</v>
      </c>
      <c r="O4011" t="s">
        <v>8272</v>
      </c>
      <c r="P4011" s="9" t="str">
        <f>IFERROR(F4011/M4011,"NULL")</f>
        <v>NULL</v>
      </c>
      <c r="Q4011" t="str">
        <f>LEFT(O4011,SEARCH("/",O4011,1)-1)</f>
        <v>technology</v>
      </c>
      <c r="R4011" t="str">
        <f>RIGHT(O4011,LEN(O4011)-SEARCH("/",O4011,1))</f>
        <v>web</v>
      </c>
      <c r="S4011" s="17">
        <f>(((K4011/60)/60)/24)+DATE(1970,1,1)</f>
        <v>42150.777731481481</v>
      </c>
      <c r="T4011" s="15">
        <f>(((J4011/60)/60)/24)+DATE(1970,1,1)</f>
        <v>42180.777731481481</v>
      </c>
      <c r="U4011" t="b">
        <f>AND(L4011,N4011)</f>
        <v>0</v>
      </c>
    </row>
    <row r="4012" spans="1:21" ht="20" customHeight="1" x14ac:dyDescent="0.35">
      <c r="A4012" s="13">
        <f>F4012/E4012</f>
        <v>3.272727272727273E-2</v>
      </c>
      <c r="B4012">
        <v>2372</v>
      </c>
      <c r="C4012" s="3" t="s">
        <v>2373</v>
      </c>
      <c r="D4012" s="3" t="s">
        <v>6482</v>
      </c>
      <c r="E4012" s="5">
        <v>5500</v>
      </c>
      <c r="F4012" s="5">
        <v>180</v>
      </c>
      <c r="G4012" t="s">
        <v>8220</v>
      </c>
      <c r="H4012" t="s">
        <v>8226</v>
      </c>
      <c r="I4012" t="s">
        <v>8248</v>
      </c>
      <c r="J4012">
        <v>1429839571</v>
      </c>
      <c r="K4012">
        <v>1427247571</v>
      </c>
      <c r="L4012" t="b">
        <v>0</v>
      </c>
      <c r="M4012">
        <v>6</v>
      </c>
      <c r="N4012" t="b">
        <v>0</v>
      </c>
      <c r="O4012" t="s">
        <v>8272</v>
      </c>
      <c r="P4012" s="9">
        <f>IFERROR(F4012/M4012,"NULL")</f>
        <v>30</v>
      </c>
      <c r="Q4012" t="str">
        <f>LEFT(O4012,SEARCH("/",O4012,1)-1)</f>
        <v>technology</v>
      </c>
      <c r="R4012" t="str">
        <f>RIGHT(O4012,LEN(O4012)-SEARCH("/",O4012,1))</f>
        <v>web</v>
      </c>
      <c r="S4012" s="17">
        <f>(((K4012/60)/60)/24)+DATE(1970,1,1)</f>
        <v>42088.069108796291</v>
      </c>
      <c r="T4012" s="15">
        <f>(((J4012/60)/60)/24)+DATE(1970,1,1)</f>
        <v>42118.069108796291</v>
      </c>
      <c r="U4012" t="b">
        <f>AND(L4012,N4012)</f>
        <v>0</v>
      </c>
    </row>
    <row r="4013" spans="1:21" ht="20" customHeight="1" x14ac:dyDescent="0.35">
      <c r="A4013" s="13">
        <f>F4013/E4013</f>
        <v>5.8823529411764708E-5</v>
      </c>
      <c r="B4013">
        <v>2373</v>
      </c>
      <c r="C4013" s="3" t="s">
        <v>2374</v>
      </c>
      <c r="D4013" s="3" t="s">
        <v>6483</v>
      </c>
      <c r="E4013" s="5">
        <v>850000</v>
      </c>
      <c r="F4013" s="5">
        <v>50</v>
      </c>
      <c r="G4013" t="s">
        <v>8220</v>
      </c>
      <c r="H4013" t="s">
        <v>8235</v>
      </c>
      <c r="I4013" t="s">
        <v>8255</v>
      </c>
      <c r="J4013">
        <v>1440863624</v>
      </c>
      <c r="K4013">
        <v>1438271624</v>
      </c>
      <c r="L4013" t="b">
        <v>0</v>
      </c>
      <c r="M4013">
        <v>1</v>
      </c>
      <c r="N4013" t="b">
        <v>0</v>
      </c>
      <c r="O4013" t="s">
        <v>8272</v>
      </c>
      <c r="P4013" s="9">
        <f>IFERROR(F4013/M4013,"NULL")</f>
        <v>50</v>
      </c>
      <c r="Q4013" t="str">
        <f>LEFT(O4013,SEARCH("/",O4013,1)-1)</f>
        <v>technology</v>
      </c>
      <c r="R4013" t="str">
        <f>RIGHT(O4013,LEN(O4013)-SEARCH("/",O4013,1))</f>
        <v>web</v>
      </c>
      <c r="S4013" s="17">
        <f>(((K4013/60)/60)/24)+DATE(1970,1,1)</f>
        <v>42215.662314814821</v>
      </c>
      <c r="T4013" s="15">
        <f>(((J4013/60)/60)/24)+DATE(1970,1,1)</f>
        <v>42245.662314814821</v>
      </c>
      <c r="U4013" t="b">
        <f>AND(L4013,N4013)</f>
        <v>0</v>
      </c>
    </row>
    <row r="4014" spans="1:21" ht="20" customHeight="1" x14ac:dyDescent="0.35">
      <c r="A4014" s="13">
        <f>F4014/E4014</f>
        <v>4.5454545454545455E-4</v>
      </c>
      <c r="B4014">
        <v>2374</v>
      </c>
      <c r="C4014" s="3" t="s">
        <v>2375</v>
      </c>
      <c r="D4014" s="3" t="s">
        <v>6484</v>
      </c>
      <c r="E4014" s="5">
        <v>22000</v>
      </c>
      <c r="F4014" s="5">
        <v>10</v>
      </c>
      <c r="G4014" t="s">
        <v>8220</v>
      </c>
      <c r="H4014" t="s">
        <v>8224</v>
      </c>
      <c r="I4014" t="s">
        <v>8246</v>
      </c>
      <c r="J4014">
        <v>1423772060</v>
      </c>
      <c r="K4014">
        <v>1421180060</v>
      </c>
      <c r="L4014" t="b">
        <v>0</v>
      </c>
      <c r="M4014">
        <v>1</v>
      </c>
      <c r="N4014" t="b">
        <v>0</v>
      </c>
      <c r="O4014" t="s">
        <v>8272</v>
      </c>
      <c r="P4014" s="9">
        <f>IFERROR(F4014/M4014,"NULL")</f>
        <v>10</v>
      </c>
      <c r="Q4014" t="str">
        <f>LEFT(O4014,SEARCH("/",O4014,1)-1)</f>
        <v>technology</v>
      </c>
      <c r="R4014" t="str">
        <f>RIGHT(O4014,LEN(O4014)-SEARCH("/",O4014,1))</f>
        <v>web</v>
      </c>
      <c r="S4014" s="17">
        <f>(((K4014/60)/60)/24)+DATE(1970,1,1)</f>
        <v>42017.843287037031</v>
      </c>
      <c r="T4014" s="15">
        <f>(((J4014/60)/60)/24)+DATE(1970,1,1)</f>
        <v>42047.843287037031</v>
      </c>
      <c r="U4014" t="b">
        <f>AND(L4014,N4014)</f>
        <v>0</v>
      </c>
    </row>
    <row r="4015" spans="1:21" ht="20" customHeight="1" x14ac:dyDescent="0.35">
      <c r="A4015" s="13">
        <f>F4015/E4015</f>
        <v>0</v>
      </c>
      <c r="B4015">
        <v>2375</v>
      </c>
      <c r="C4015" s="3" t="s">
        <v>2376</v>
      </c>
      <c r="D4015" s="3" t="s">
        <v>6485</v>
      </c>
      <c r="E4015" s="5">
        <v>10000</v>
      </c>
      <c r="F4015" s="5">
        <v>0</v>
      </c>
      <c r="G4015" t="s">
        <v>8220</v>
      </c>
      <c r="H4015" t="s">
        <v>8224</v>
      </c>
      <c r="I4015" t="s">
        <v>8246</v>
      </c>
      <c r="J4015">
        <v>1473451437</v>
      </c>
      <c r="K4015">
        <v>1470859437</v>
      </c>
      <c r="L4015" t="b">
        <v>0</v>
      </c>
      <c r="M4015">
        <v>0</v>
      </c>
      <c r="N4015" t="b">
        <v>0</v>
      </c>
      <c r="O4015" t="s">
        <v>8272</v>
      </c>
      <c r="P4015" s="9" t="str">
        <f>IFERROR(F4015/M4015,"NULL")</f>
        <v>NULL</v>
      </c>
      <c r="Q4015" t="str">
        <f>LEFT(O4015,SEARCH("/",O4015,1)-1)</f>
        <v>technology</v>
      </c>
      <c r="R4015" t="str">
        <f>RIGHT(O4015,LEN(O4015)-SEARCH("/",O4015,1))</f>
        <v>web</v>
      </c>
      <c r="S4015" s="17">
        <f>(((K4015/60)/60)/24)+DATE(1970,1,1)</f>
        <v>42592.836076388892</v>
      </c>
      <c r="T4015" s="15">
        <f>(((J4015/60)/60)/24)+DATE(1970,1,1)</f>
        <v>42622.836076388892</v>
      </c>
      <c r="U4015" t="b">
        <f>AND(L4015,N4015)</f>
        <v>0</v>
      </c>
    </row>
    <row r="4016" spans="1:21" ht="20" customHeight="1" x14ac:dyDescent="0.35">
      <c r="A4016" s="13">
        <f>F4016/E4016</f>
        <v>0.10877666666666666</v>
      </c>
      <c r="B4016">
        <v>2376</v>
      </c>
      <c r="C4016" s="3" t="s">
        <v>2377</v>
      </c>
      <c r="D4016" s="3" t="s">
        <v>6486</v>
      </c>
      <c r="E4016" s="5">
        <v>3000</v>
      </c>
      <c r="F4016" s="5">
        <v>326.33</v>
      </c>
      <c r="G4016" t="s">
        <v>8220</v>
      </c>
      <c r="H4016" t="s">
        <v>8224</v>
      </c>
      <c r="I4016" t="s">
        <v>8246</v>
      </c>
      <c r="J4016">
        <v>1449785566</v>
      </c>
      <c r="K4016">
        <v>1447193566</v>
      </c>
      <c r="L4016" t="b">
        <v>0</v>
      </c>
      <c r="M4016">
        <v>4</v>
      </c>
      <c r="N4016" t="b">
        <v>0</v>
      </c>
      <c r="O4016" t="s">
        <v>8272</v>
      </c>
      <c r="P4016" s="9">
        <f>IFERROR(F4016/M4016,"NULL")</f>
        <v>81.582499999999996</v>
      </c>
      <c r="Q4016" t="str">
        <f>LEFT(O4016,SEARCH("/",O4016,1)-1)</f>
        <v>technology</v>
      </c>
      <c r="R4016" t="str">
        <f>RIGHT(O4016,LEN(O4016)-SEARCH("/",O4016,1))</f>
        <v>web</v>
      </c>
      <c r="S4016" s="17">
        <f>(((K4016/60)/60)/24)+DATE(1970,1,1)</f>
        <v>42318.925532407404</v>
      </c>
      <c r="T4016" s="15">
        <f>(((J4016/60)/60)/24)+DATE(1970,1,1)</f>
        <v>42348.925532407404</v>
      </c>
      <c r="U4016" t="b">
        <f>AND(L4016,N4016)</f>
        <v>0</v>
      </c>
    </row>
    <row r="4017" spans="1:21" ht="20" customHeight="1" x14ac:dyDescent="0.35">
      <c r="A4017" s="13">
        <f>F4017/E4017</f>
        <v>0</v>
      </c>
      <c r="B4017">
        <v>2377</v>
      </c>
      <c r="C4017" s="3" t="s">
        <v>2378</v>
      </c>
      <c r="D4017" s="3" t="s">
        <v>6487</v>
      </c>
      <c r="E4017" s="5">
        <v>2500</v>
      </c>
      <c r="F4017" s="5">
        <v>0</v>
      </c>
      <c r="G4017" t="s">
        <v>8220</v>
      </c>
      <c r="H4017" t="s">
        <v>8229</v>
      </c>
      <c r="I4017" t="s">
        <v>8251</v>
      </c>
      <c r="J4017">
        <v>1480110783</v>
      </c>
      <c r="K4017">
        <v>1477515183</v>
      </c>
      <c r="L4017" t="b">
        <v>0</v>
      </c>
      <c r="M4017">
        <v>0</v>
      </c>
      <c r="N4017" t="b">
        <v>0</v>
      </c>
      <c r="O4017" t="s">
        <v>8272</v>
      </c>
      <c r="P4017" s="9" t="str">
        <f>IFERROR(F4017/M4017,"NULL")</f>
        <v>NULL</v>
      </c>
      <c r="Q4017" t="str">
        <f>LEFT(O4017,SEARCH("/",O4017,1)-1)</f>
        <v>technology</v>
      </c>
      <c r="R4017" t="str">
        <f>RIGHT(O4017,LEN(O4017)-SEARCH("/",O4017,1))</f>
        <v>web</v>
      </c>
      <c r="S4017" s="17">
        <f>(((K4017/60)/60)/24)+DATE(1970,1,1)</f>
        <v>42669.870173611111</v>
      </c>
      <c r="T4017" s="15">
        <f>(((J4017/60)/60)/24)+DATE(1970,1,1)</f>
        <v>42699.911840277782</v>
      </c>
      <c r="U4017" t="b">
        <f>AND(L4017,N4017)</f>
        <v>0</v>
      </c>
    </row>
    <row r="4018" spans="1:21" ht="20" customHeight="1" x14ac:dyDescent="0.35">
      <c r="A4018" s="13">
        <f>F4018/E4018</f>
        <v>0</v>
      </c>
      <c r="B4018">
        <v>2378</v>
      </c>
      <c r="C4018" s="3" t="s">
        <v>2379</v>
      </c>
      <c r="D4018" s="3" t="s">
        <v>6488</v>
      </c>
      <c r="E4018" s="5">
        <v>110000</v>
      </c>
      <c r="F4018" s="5">
        <v>0</v>
      </c>
      <c r="G4018" t="s">
        <v>8220</v>
      </c>
      <c r="H4018" t="s">
        <v>8224</v>
      </c>
      <c r="I4018" t="s">
        <v>8246</v>
      </c>
      <c r="J4018">
        <v>1440548330</v>
      </c>
      <c r="K4018">
        <v>1438042730</v>
      </c>
      <c r="L4018" t="b">
        <v>0</v>
      </c>
      <c r="M4018">
        <v>0</v>
      </c>
      <c r="N4018" t="b">
        <v>0</v>
      </c>
      <c r="O4018" t="s">
        <v>8272</v>
      </c>
      <c r="P4018" s="9" t="str">
        <f>IFERROR(F4018/M4018,"NULL")</f>
        <v>NULL</v>
      </c>
      <c r="Q4018" t="str">
        <f>LEFT(O4018,SEARCH("/",O4018,1)-1)</f>
        <v>technology</v>
      </c>
      <c r="R4018" t="str">
        <f>RIGHT(O4018,LEN(O4018)-SEARCH("/",O4018,1))</f>
        <v>web</v>
      </c>
      <c r="S4018" s="17">
        <f>(((K4018/60)/60)/24)+DATE(1970,1,1)</f>
        <v>42213.013078703705</v>
      </c>
      <c r="T4018" s="15">
        <f>(((J4018/60)/60)/24)+DATE(1970,1,1)</f>
        <v>42242.013078703705</v>
      </c>
      <c r="U4018" t="b">
        <f>AND(L4018,N4018)</f>
        <v>0</v>
      </c>
    </row>
    <row r="4019" spans="1:21" ht="20" customHeight="1" x14ac:dyDescent="0.35">
      <c r="A4019" s="13">
        <f>F4019/E4019</f>
        <v>0</v>
      </c>
      <c r="B4019">
        <v>2379</v>
      </c>
      <c r="C4019" s="3" t="s">
        <v>2380</v>
      </c>
      <c r="D4019" s="3" t="s">
        <v>6489</v>
      </c>
      <c r="E4019" s="5">
        <v>30000</v>
      </c>
      <c r="F4019" s="5">
        <v>0</v>
      </c>
      <c r="G4019" t="s">
        <v>8220</v>
      </c>
      <c r="H4019" t="s">
        <v>8224</v>
      </c>
      <c r="I4019" t="s">
        <v>8246</v>
      </c>
      <c r="J4019">
        <v>1444004616</v>
      </c>
      <c r="K4019">
        <v>1440116616</v>
      </c>
      <c r="L4019" t="b">
        <v>0</v>
      </c>
      <c r="M4019">
        <v>0</v>
      </c>
      <c r="N4019" t="b">
        <v>0</v>
      </c>
      <c r="O4019" t="s">
        <v>8272</v>
      </c>
      <c r="P4019" s="9" t="str">
        <f>IFERROR(F4019/M4019,"NULL")</f>
        <v>NULL</v>
      </c>
      <c r="Q4019" t="str">
        <f>LEFT(O4019,SEARCH("/",O4019,1)-1)</f>
        <v>technology</v>
      </c>
      <c r="R4019" t="str">
        <f>RIGHT(O4019,LEN(O4019)-SEARCH("/",O4019,1))</f>
        <v>web</v>
      </c>
      <c r="S4019" s="17">
        <f>(((K4019/60)/60)/24)+DATE(1970,1,1)</f>
        <v>42237.016388888893</v>
      </c>
      <c r="T4019" s="15">
        <f>(((J4019/60)/60)/24)+DATE(1970,1,1)</f>
        <v>42282.016388888893</v>
      </c>
      <c r="U4019" t="b">
        <f>AND(L4019,N4019)</f>
        <v>0</v>
      </c>
    </row>
    <row r="4020" spans="1:21" ht="20" customHeight="1" x14ac:dyDescent="0.35">
      <c r="A4020" s="13">
        <f>F4020/E4020</f>
        <v>3.6666666666666666E-3</v>
      </c>
      <c r="B4020">
        <v>2380</v>
      </c>
      <c r="C4020" s="3" t="s">
        <v>2381</v>
      </c>
      <c r="D4020" s="3" t="s">
        <v>6490</v>
      </c>
      <c r="E4020" s="5">
        <v>15000</v>
      </c>
      <c r="F4020" s="5">
        <v>55</v>
      </c>
      <c r="G4020" t="s">
        <v>8220</v>
      </c>
      <c r="H4020" t="s">
        <v>8224</v>
      </c>
      <c r="I4020" t="s">
        <v>8246</v>
      </c>
      <c r="J4020">
        <v>1443726142</v>
      </c>
      <c r="K4020">
        <v>1441134142</v>
      </c>
      <c r="L4020" t="b">
        <v>0</v>
      </c>
      <c r="M4020">
        <v>3</v>
      </c>
      <c r="N4020" t="b">
        <v>0</v>
      </c>
      <c r="O4020" t="s">
        <v>8272</v>
      </c>
      <c r="P4020" s="9">
        <f>IFERROR(F4020/M4020,"NULL")</f>
        <v>18.333333333333332</v>
      </c>
      <c r="Q4020" t="str">
        <f>LEFT(O4020,SEARCH("/",O4020,1)-1)</f>
        <v>technology</v>
      </c>
      <c r="R4020" t="str">
        <f>RIGHT(O4020,LEN(O4020)-SEARCH("/",O4020,1))</f>
        <v>web</v>
      </c>
      <c r="S4020" s="17">
        <f>(((K4020/60)/60)/24)+DATE(1970,1,1)</f>
        <v>42248.793310185181</v>
      </c>
      <c r="T4020" s="15">
        <f>(((J4020/60)/60)/24)+DATE(1970,1,1)</f>
        <v>42278.793310185181</v>
      </c>
      <c r="U4020" t="b">
        <f>AND(L4020,N4020)</f>
        <v>0</v>
      </c>
    </row>
    <row r="4021" spans="1:21" ht="20" customHeight="1" x14ac:dyDescent="0.35">
      <c r="A4021" s="13">
        <f>F4021/E4021</f>
        <v>1.8193398957730169E-2</v>
      </c>
      <c r="B4021">
        <v>2381</v>
      </c>
      <c r="C4021" s="3" t="s">
        <v>2382</v>
      </c>
      <c r="D4021" s="3" t="s">
        <v>6491</v>
      </c>
      <c r="E4021" s="5">
        <v>86350</v>
      </c>
      <c r="F4021" s="5">
        <v>1571</v>
      </c>
      <c r="G4021" t="s">
        <v>8220</v>
      </c>
      <c r="H4021" t="s">
        <v>8224</v>
      </c>
      <c r="I4021" t="s">
        <v>8246</v>
      </c>
      <c r="J4021">
        <v>1428704848</v>
      </c>
      <c r="K4021">
        <v>1426112848</v>
      </c>
      <c r="L4021" t="b">
        <v>0</v>
      </c>
      <c r="M4021">
        <v>7</v>
      </c>
      <c r="N4021" t="b">
        <v>0</v>
      </c>
      <c r="O4021" t="s">
        <v>8272</v>
      </c>
      <c r="P4021" s="9">
        <f>IFERROR(F4021/M4021,"NULL")</f>
        <v>224.42857142857142</v>
      </c>
      <c r="Q4021" t="str">
        <f>LEFT(O4021,SEARCH("/",O4021,1)-1)</f>
        <v>technology</v>
      </c>
      <c r="R4021" t="str">
        <f>RIGHT(O4021,LEN(O4021)-SEARCH("/",O4021,1))</f>
        <v>web</v>
      </c>
      <c r="S4021" s="17">
        <f>(((K4021/60)/60)/24)+DATE(1970,1,1)</f>
        <v>42074.935740740737</v>
      </c>
      <c r="T4021" s="15">
        <f>(((J4021/60)/60)/24)+DATE(1970,1,1)</f>
        <v>42104.935740740737</v>
      </c>
      <c r="U4021" t="b">
        <f>AND(L4021,N4021)</f>
        <v>0</v>
      </c>
    </row>
    <row r="4022" spans="1:21" ht="20" customHeight="1" x14ac:dyDescent="0.35">
      <c r="A4022" s="13">
        <f>F4022/E4022</f>
        <v>2.5000000000000001E-2</v>
      </c>
      <c r="B4022">
        <v>2382</v>
      </c>
      <c r="C4022" s="3" t="s">
        <v>2383</v>
      </c>
      <c r="D4022" s="3" t="s">
        <v>6492</v>
      </c>
      <c r="E4022" s="5">
        <v>3000</v>
      </c>
      <c r="F4022" s="5">
        <v>75</v>
      </c>
      <c r="G4022" t="s">
        <v>8220</v>
      </c>
      <c r="H4022" t="s">
        <v>8224</v>
      </c>
      <c r="I4022" t="s">
        <v>8246</v>
      </c>
      <c r="J4022">
        <v>1438662603</v>
      </c>
      <c r="K4022">
        <v>1436502603</v>
      </c>
      <c r="L4022" t="b">
        <v>0</v>
      </c>
      <c r="M4022">
        <v>2</v>
      </c>
      <c r="N4022" t="b">
        <v>0</v>
      </c>
      <c r="O4022" t="s">
        <v>8272</v>
      </c>
      <c r="P4022" s="9">
        <f>IFERROR(F4022/M4022,"NULL")</f>
        <v>37.5</v>
      </c>
      <c r="Q4022" t="str">
        <f>LEFT(O4022,SEARCH("/",O4022,1)-1)</f>
        <v>technology</v>
      </c>
      <c r="R4022" t="str">
        <f>RIGHT(O4022,LEN(O4022)-SEARCH("/",O4022,1))</f>
        <v>web</v>
      </c>
      <c r="S4022" s="17">
        <f>(((K4022/60)/60)/24)+DATE(1970,1,1)</f>
        <v>42195.187534722223</v>
      </c>
      <c r="T4022" s="15">
        <f>(((J4022/60)/60)/24)+DATE(1970,1,1)</f>
        <v>42220.187534722223</v>
      </c>
      <c r="U4022" t="b">
        <f>AND(L4022,N4022)</f>
        <v>0</v>
      </c>
    </row>
    <row r="4023" spans="1:21" ht="20" customHeight="1" x14ac:dyDescent="0.35">
      <c r="A4023" s="13">
        <f>F4023/E4023</f>
        <v>4.3499999999999997E-2</v>
      </c>
      <c r="B4023">
        <v>2383</v>
      </c>
      <c r="C4023" s="3" t="s">
        <v>2384</v>
      </c>
      <c r="D4023" s="3" t="s">
        <v>6493</v>
      </c>
      <c r="E4023" s="5">
        <v>10000</v>
      </c>
      <c r="F4023" s="5">
        <v>435</v>
      </c>
      <c r="G4023" t="s">
        <v>8220</v>
      </c>
      <c r="H4023" t="s">
        <v>8228</v>
      </c>
      <c r="I4023" t="s">
        <v>8250</v>
      </c>
      <c r="J4023">
        <v>1424568107</v>
      </c>
      <c r="K4023">
        <v>1421976107</v>
      </c>
      <c r="L4023" t="b">
        <v>0</v>
      </c>
      <c r="M4023">
        <v>3</v>
      </c>
      <c r="N4023" t="b">
        <v>0</v>
      </c>
      <c r="O4023" t="s">
        <v>8272</v>
      </c>
      <c r="P4023" s="9">
        <f>IFERROR(F4023/M4023,"NULL")</f>
        <v>145</v>
      </c>
      <c r="Q4023" t="str">
        <f>LEFT(O4023,SEARCH("/",O4023,1)-1)</f>
        <v>technology</v>
      </c>
      <c r="R4023" t="str">
        <f>RIGHT(O4023,LEN(O4023)-SEARCH("/",O4023,1))</f>
        <v>web</v>
      </c>
      <c r="S4023" s="17">
        <f>(((K4023/60)/60)/24)+DATE(1970,1,1)</f>
        <v>42027.056793981479</v>
      </c>
      <c r="T4023" s="15">
        <f>(((J4023/60)/60)/24)+DATE(1970,1,1)</f>
        <v>42057.056793981479</v>
      </c>
      <c r="U4023" t="b">
        <f>AND(L4023,N4023)</f>
        <v>0</v>
      </c>
    </row>
    <row r="4024" spans="1:21" ht="20" customHeight="1" x14ac:dyDescent="0.35">
      <c r="A4024" s="13">
        <f>F4024/E4024</f>
        <v>8.0000000000000002E-3</v>
      </c>
      <c r="B4024">
        <v>2384</v>
      </c>
      <c r="C4024" s="3" t="s">
        <v>2385</v>
      </c>
      <c r="D4024" s="3" t="s">
        <v>6494</v>
      </c>
      <c r="E4024" s="5">
        <v>1000</v>
      </c>
      <c r="F4024" s="5">
        <v>8</v>
      </c>
      <c r="G4024" t="s">
        <v>8220</v>
      </c>
      <c r="H4024" t="s">
        <v>8224</v>
      </c>
      <c r="I4024" t="s">
        <v>8246</v>
      </c>
      <c r="J4024">
        <v>1415932643</v>
      </c>
      <c r="K4024">
        <v>1413337043</v>
      </c>
      <c r="L4024" t="b">
        <v>0</v>
      </c>
      <c r="M4024">
        <v>8</v>
      </c>
      <c r="N4024" t="b">
        <v>0</v>
      </c>
      <c r="O4024" t="s">
        <v>8272</v>
      </c>
      <c r="P4024" s="9">
        <f>IFERROR(F4024/M4024,"NULL")</f>
        <v>1</v>
      </c>
      <c r="Q4024" t="str">
        <f>LEFT(O4024,SEARCH("/",O4024,1)-1)</f>
        <v>technology</v>
      </c>
      <c r="R4024" t="str">
        <f>RIGHT(O4024,LEN(O4024)-SEARCH("/",O4024,1))</f>
        <v>web</v>
      </c>
      <c r="S4024" s="17">
        <f>(((K4024/60)/60)/24)+DATE(1970,1,1)</f>
        <v>41927.067627314813</v>
      </c>
      <c r="T4024" s="15">
        <f>(((J4024/60)/60)/24)+DATE(1970,1,1)</f>
        <v>41957.109293981484</v>
      </c>
      <c r="U4024" t="b">
        <f>AND(L4024,N4024)</f>
        <v>0</v>
      </c>
    </row>
    <row r="4025" spans="1:21" ht="20" customHeight="1" x14ac:dyDescent="0.35">
      <c r="A4025" s="13">
        <f>F4025/E4025</f>
        <v>1.2123076923076924E-2</v>
      </c>
      <c r="B4025">
        <v>2385</v>
      </c>
      <c r="C4025" s="3" t="s">
        <v>2386</v>
      </c>
      <c r="D4025" s="3" t="s">
        <v>6495</v>
      </c>
      <c r="E4025" s="5">
        <v>65000</v>
      </c>
      <c r="F4025" s="5">
        <v>788</v>
      </c>
      <c r="G4025" t="s">
        <v>8220</v>
      </c>
      <c r="H4025" t="s">
        <v>8224</v>
      </c>
      <c r="I4025" t="s">
        <v>8246</v>
      </c>
      <c r="J4025">
        <v>1438793432</v>
      </c>
      <c r="K4025">
        <v>1436201432</v>
      </c>
      <c r="L4025" t="b">
        <v>0</v>
      </c>
      <c r="M4025">
        <v>7</v>
      </c>
      <c r="N4025" t="b">
        <v>0</v>
      </c>
      <c r="O4025" t="s">
        <v>8272</v>
      </c>
      <c r="P4025" s="9">
        <f>IFERROR(F4025/M4025,"NULL")</f>
        <v>112.57142857142857</v>
      </c>
      <c r="Q4025" t="str">
        <f>LEFT(O4025,SEARCH("/",O4025,1)-1)</f>
        <v>technology</v>
      </c>
      <c r="R4025" t="str">
        <f>RIGHT(O4025,LEN(O4025)-SEARCH("/",O4025,1))</f>
        <v>web</v>
      </c>
      <c r="S4025" s="17">
        <f>(((K4025/60)/60)/24)+DATE(1970,1,1)</f>
        <v>42191.70175925926</v>
      </c>
      <c r="T4025" s="15">
        <f>(((J4025/60)/60)/24)+DATE(1970,1,1)</f>
        <v>42221.70175925926</v>
      </c>
      <c r="U4025" t="b">
        <f>AND(L4025,N4025)</f>
        <v>0</v>
      </c>
    </row>
    <row r="4026" spans="1:21" ht="20" customHeight="1" x14ac:dyDescent="0.35">
      <c r="A4026" s="13">
        <f>F4026/E4026</f>
        <v>0</v>
      </c>
      <c r="B4026">
        <v>2386</v>
      </c>
      <c r="C4026" s="3" t="s">
        <v>2387</v>
      </c>
      <c r="D4026" s="3" t="s">
        <v>6496</v>
      </c>
      <c r="E4026" s="5">
        <v>30000</v>
      </c>
      <c r="F4026" s="5">
        <v>0</v>
      </c>
      <c r="G4026" t="s">
        <v>8220</v>
      </c>
      <c r="H4026" t="s">
        <v>8229</v>
      </c>
      <c r="I4026" t="s">
        <v>8251</v>
      </c>
      <c r="J4026">
        <v>1420920424</v>
      </c>
      <c r="K4026">
        <v>1415736424</v>
      </c>
      <c r="L4026" t="b">
        <v>0</v>
      </c>
      <c r="M4026">
        <v>0</v>
      </c>
      <c r="N4026" t="b">
        <v>0</v>
      </c>
      <c r="O4026" t="s">
        <v>8272</v>
      </c>
      <c r="P4026" s="9" t="str">
        <f>IFERROR(F4026/M4026,"NULL")</f>
        <v>NULL</v>
      </c>
      <c r="Q4026" t="str">
        <f>LEFT(O4026,SEARCH("/",O4026,1)-1)</f>
        <v>technology</v>
      </c>
      <c r="R4026" t="str">
        <f>RIGHT(O4026,LEN(O4026)-SEARCH("/",O4026,1))</f>
        <v>web</v>
      </c>
      <c r="S4026" s="17">
        <f>(((K4026/60)/60)/24)+DATE(1970,1,1)</f>
        <v>41954.838240740741</v>
      </c>
      <c r="T4026" s="15">
        <f>(((J4026/60)/60)/24)+DATE(1970,1,1)</f>
        <v>42014.838240740741</v>
      </c>
      <c r="U4026" t="b">
        <f>AND(L4026,N4026)</f>
        <v>0</v>
      </c>
    </row>
    <row r="4027" spans="1:21" ht="20" customHeight="1" x14ac:dyDescent="0.35">
      <c r="A4027" s="13">
        <f>F4027/E4027</f>
        <v>6.8399999999999997E-3</v>
      </c>
      <c r="B4027">
        <v>2387</v>
      </c>
      <c r="C4027" s="3" t="s">
        <v>2388</v>
      </c>
      <c r="D4027" s="3" t="s">
        <v>6497</v>
      </c>
      <c r="E4027" s="5">
        <v>150000</v>
      </c>
      <c r="F4027" s="5">
        <v>1026</v>
      </c>
      <c r="G4027" t="s">
        <v>8220</v>
      </c>
      <c r="H4027" t="s">
        <v>8224</v>
      </c>
      <c r="I4027" t="s">
        <v>8246</v>
      </c>
      <c r="J4027">
        <v>1469199740</v>
      </c>
      <c r="K4027">
        <v>1465311740</v>
      </c>
      <c r="L4027" t="b">
        <v>0</v>
      </c>
      <c r="M4027">
        <v>3</v>
      </c>
      <c r="N4027" t="b">
        <v>0</v>
      </c>
      <c r="O4027" t="s">
        <v>8272</v>
      </c>
      <c r="P4027" s="9">
        <f>IFERROR(F4027/M4027,"NULL")</f>
        <v>342</v>
      </c>
      <c r="Q4027" t="str">
        <f>LEFT(O4027,SEARCH("/",O4027,1)-1)</f>
        <v>technology</v>
      </c>
      <c r="R4027" t="str">
        <f>RIGHT(O4027,LEN(O4027)-SEARCH("/",O4027,1))</f>
        <v>web</v>
      </c>
      <c r="S4027" s="17">
        <f>(((K4027/60)/60)/24)+DATE(1970,1,1)</f>
        <v>42528.626620370371</v>
      </c>
      <c r="T4027" s="15">
        <f>(((J4027/60)/60)/24)+DATE(1970,1,1)</f>
        <v>42573.626620370371</v>
      </c>
      <c r="U4027" t="b">
        <f>AND(L4027,N4027)</f>
        <v>0</v>
      </c>
    </row>
    <row r="4028" spans="1:21" ht="20" customHeight="1" x14ac:dyDescent="0.35">
      <c r="A4028" s="13">
        <f>F4028/E4028</f>
        <v>1.2513513513513513E-2</v>
      </c>
      <c r="B4028">
        <v>2388</v>
      </c>
      <c r="C4028" s="3" t="s">
        <v>2389</v>
      </c>
      <c r="D4028" s="3" t="s">
        <v>6498</v>
      </c>
      <c r="E4028" s="5">
        <v>37000</v>
      </c>
      <c r="F4028" s="5">
        <v>463</v>
      </c>
      <c r="G4028" t="s">
        <v>8220</v>
      </c>
      <c r="H4028" t="s">
        <v>8224</v>
      </c>
      <c r="I4028" t="s">
        <v>8246</v>
      </c>
      <c r="J4028">
        <v>1421350140</v>
      </c>
      <c r="K4028">
        <v>1418761759</v>
      </c>
      <c r="L4028" t="b">
        <v>0</v>
      </c>
      <c r="M4028">
        <v>8</v>
      </c>
      <c r="N4028" t="b">
        <v>0</v>
      </c>
      <c r="O4028" t="s">
        <v>8272</v>
      </c>
      <c r="P4028" s="9">
        <f>IFERROR(F4028/M4028,"NULL")</f>
        <v>57.875</v>
      </c>
      <c r="Q4028" t="str">
        <f>LEFT(O4028,SEARCH("/",O4028,1)-1)</f>
        <v>technology</v>
      </c>
      <c r="R4028" t="str">
        <f>RIGHT(O4028,LEN(O4028)-SEARCH("/",O4028,1))</f>
        <v>web</v>
      </c>
      <c r="S4028" s="17">
        <f>(((K4028/60)/60)/24)+DATE(1970,1,1)</f>
        <v>41989.853692129633</v>
      </c>
      <c r="T4028" s="15">
        <f>(((J4028/60)/60)/24)+DATE(1970,1,1)</f>
        <v>42019.811805555553</v>
      </c>
      <c r="U4028" t="b">
        <f>AND(L4028,N4028)</f>
        <v>0</v>
      </c>
    </row>
    <row r="4029" spans="1:21" ht="20" customHeight="1" x14ac:dyDescent="0.35">
      <c r="A4029" s="13">
        <f>F4029/E4029</f>
        <v>1.8749999999999999E-3</v>
      </c>
      <c r="B4029">
        <v>2389</v>
      </c>
      <c r="C4029" s="3" t="s">
        <v>2390</v>
      </c>
      <c r="D4029" s="3" t="s">
        <v>6499</v>
      </c>
      <c r="E4029" s="5">
        <v>16000</v>
      </c>
      <c r="F4029" s="5">
        <v>30</v>
      </c>
      <c r="G4029" t="s">
        <v>8220</v>
      </c>
      <c r="H4029" t="s">
        <v>8230</v>
      </c>
      <c r="I4029" t="s">
        <v>8249</v>
      </c>
      <c r="J4029">
        <v>1437861540</v>
      </c>
      <c r="K4029">
        <v>1435160452</v>
      </c>
      <c r="L4029" t="b">
        <v>0</v>
      </c>
      <c r="M4029">
        <v>1</v>
      </c>
      <c r="N4029" t="b">
        <v>0</v>
      </c>
      <c r="O4029" t="s">
        <v>8272</v>
      </c>
      <c r="P4029" s="9">
        <f>IFERROR(F4029/M4029,"NULL")</f>
        <v>30</v>
      </c>
      <c r="Q4029" t="str">
        <f>LEFT(O4029,SEARCH("/",O4029,1)-1)</f>
        <v>technology</v>
      </c>
      <c r="R4029" t="str">
        <f>RIGHT(O4029,LEN(O4029)-SEARCH("/",O4029,1))</f>
        <v>web</v>
      </c>
      <c r="S4029" s="17">
        <f>(((K4029/60)/60)/24)+DATE(1970,1,1)</f>
        <v>42179.653379629628</v>
      </c>
      <c r="T4029" s="15">
        <f>(((J4029/60)/60)/24)+DATE(1970,1,1)</f>
        <v>42210.915972222225</v>
      </c>
      <c r="U4029" t="b">
        <f>AND(L4029,N4029)</f>
        <v>0</v>
      </c>
    </row>
    <row r="4030" spans="1:21" ht="20" customHeight="1" x14ac:dyDescent="0.35">
      <c r="A4030" s="13">
        <f>F4030/E4030</f>
        <v>0</v>
      </c>
      <c r="B4030">
        <v>2390</v>
      </c>
      <c r="C4030" s="3" t="s">
        <v>2391</v>
      </c>
      <c r="D4030" s="3" t="s">
        <v>6500</v>
      </c>
      <c r="E4030" s="5">
        <v>510000</v>
      </c>
      <c r="F4030" s="5">
        <v>0</v>
      </c>
      <c r="G4030" t="s">
        <v>8220</v>
      </c>
      <c r="H4030" t="s">
        <v>8226</v>
      </c>
      <c r="I4030" t="s">
        <v>8248</v>
      </c>
      <c r="J4030">
        <v>1420352264</v>
      </c>
      <c r="K4030">
        <v>1416896264</v>
      </c>
      <c r="L4030" t="b">
        <v>0</v>
      </c>
      <c r="M4030">
        <v>0</v>
      </c>
      <c r="N4030" t="b">
        <v>0</v>
      </c>
      <c r="O4030" t="s">
        <v>8272</v>
      </c>
      <c r="P4030" s="9" t="str">
        <f>IFERROR(F4030/M4030,"NULL")</f>
        <v>NULL</v>
      </c>
      <c r="Q4030" t="str">
        <f>LEFT(O4030,SEARCH("/",O4030,1)-1)</f>
        <v>technology</v>
      </c>
      <c r="R4030" t="str">
        <f>RIGHT(O4030,LEN(O4030)-SEARCH("/",O4030,1))</f>
        <v>web</v>
      </c>
      <c r="S4030" s="17">
        <f>(((K4030/60)/60)/24)+DATE(1970,1,1)</f>
        <v>41968.262314814812</v>
      </c>
      <c r="T4030" s="15">
        <f>(((J4030/60)/60)/24)+DATE(1970,1,1)</f>
        <v>42008.262314814812</v>
      </c>
      <c r="U4030" t="b">
        <f>AND(L4030,N4030)</f>
        <v>0</v>
      </c>
    </row>
    <row r="4031" spans="1:21" ht="20" customHeight="1" x14ac:dyDescent="0.35">
      <c r="A4031" s="13">
        <f>F4031/E4031</f>
        <v>1.25E-3</v>
      </c>
      <c r="B4031">
        <v>2391</v>
      </c>
      <c r="C4031" s="3" t="s">
        <v>2392</v>
      </c>
      <c r="D4031" s="3" t="s">
        <v>6501</v>
      </c>
      <c r="E4031" s="5">
        <v>20000</v>
      </c>
      <c r="F4031" s="5">
        <v>25</v>
      </c>
      <c r="G4031" t="s">
        <v>8220</v>
      </c>
      <c r="H4031" t="s">
        <v>8224</v>
      </c>
      <c r="I4031" t="s">
        <v>8246</v>
      </c>
      <c r="J4031">
        <v>1427825044</v>
      </c>
      <c r="K4031">
        <v>1425236644</v>
      </c>
      <c r="L4031" t="b">
        <v>0</v>
      </c>
      <c r="M4031">
        <v>1</v>
      </c>
      <c r="N4031" t="b">
        <v>0</v>
      </c>
      <c r="O4031" t="s">
        <v>8272</v>
      </c>
      <c r="P4031" s="9">
        <f>IFERROR(F4031/M4031,"NULL")</f>
        <v>25</v>
      </c>
      <c r="Q4031" t="str">
        <f>LEFT(O4031,SEARCH("/",O4031,1)-1)</f>
        <v>technology</v>
      </c>
      <c r="R4031" t="str">
        <f>RIGHT(O4031,LEN(O4031)-SEARCH("/",O4031,1))</f>
        <v>web</v>
      </c>
      <c r="S4031" s="17">
        <f>(((K4031/60)/60)/24)+DATE(1970,1,1)</f>
        <v>42064.794490740736</v>
      </c>
      <c r="T4031" s="15">
        <f>(((J4031/60)/60)/24)+DATE(1970,1,1)</f>
        <v>42094.752824074079</v>
      </c>
      <c r="U4031" t="b">
        <f>AND(L4031,N4031)</f>
        <v>0</v>
      </c>
    </row>
    <row r="4032" spans="1:21" ht="20" customHeight="1" x14ac:dyDescent="0.35">
      <c r="A4032" s="13">
        <f>F4032/E4032</f>
        <v>0</v>
      </c>
      <c r="B4032">
        <v>2392</v>
      </c>
      <c r="C4032" s="3" t="s">
        <v>2393</v>
      </c>
      <c r="D4032" s="3" t="s">
        <v>6502</v>
      </c>
      <c r="E4032" s="5">
        <v>4200</v>
      </c>
      <c r="F4032" s="5">
        <v>0</v>
      </c>
      <c r="G4032" t="s">
        <v>8220</v>
      </c>
      <c r="H4032" t="s">
        <v>8224</v>
      </c>
      <c r="I4032" t="s">
        <v>8246</v>
      </c>
      <c r="J4032">
        <v>1446087223</v>
      </c>
      <c r="K4032">
        <v>1443495223</v>
      </c>
      <c r="L4032" t="b">
        <v>0</v>
      </c>
      <c r="M4032">
        <v>0</v>
      </c>
      <c r="N4032" t="b">
        <v>0</v>
      </c>
      <c r="O4032" t="s">
        <v>8272</v>
      </c>
      <c r="P4032" s="9" t="str">
        <f>IFERROR(F4032/M4032,"NULL")</f>
        <v>NULL</v>
      </c>
      <c r="Q4032" t="str">
        <f>LEFT(O4032,SEARCH("/",O4032,1)-1)</f>
        <v>technology</v>
      </c>
      <c r="R4032" t="str">
        <f>RIGHT(O4032,LEN(O4032)-SEARCH("/",O4032,1))</f>
        <v>web</v>
      </c>
      <c r="S4032" s="17">
        <f>(((K4032/60)/60)/24)+DATE(1970,1,1)</f>
        <v>42276.120636574073</v>
      </c>
      <c r="T4032" s="15">
        <f>(((J4032/60)/60)/24)+DATE(1970,1,1)</f>
        <v>42306.120636574073</v>
      </c>
      <c r="U4032" t="b">
        <f>AND(L4032,N4032)</f>
        <v>0</v>
      </c>
    </row>
    <row r="4033" spans="1:21" ht="20" customHeight="1" x14ac:dyDescent="0.35">
      <c r="A4033" s="13">
        <f>F4033/E4033</f>
        <v>5.0000000000000001E-4</v>
      </c>
      <c r="B4033">
        <v>2393</v>
      </c>
      <c r="C4033" s="3" t="s">
        <v>2394</v>
      </c>
      <c r="D4033" s="3" t="s">
        <v>6503</v>
      </c>
      <c r="E4033" s="5">
        <v>100000</v>
      </c>
      <c r="F4033" s="5">
        <v>50</v>
      </c>
      <c r="G4033" t="s">
        <v>8220</v>
      </c>
      <c r="H4033" t="s">
        <v>8224</v>
      </c>
      <c r="I4033" t="s">
        <v>8246</v>
      </c>
      <c r="J4033">
        <v>1439048017</v>
      </c>
      <c r="K4033">
        <v>1436456017</v>
      </c>
      <c r="L4033" t="b">
        <v>0</v>
      </c>
      <c r="M4033">
        <v>1</v>
      </c>
      <c r="N4033" t="b">
        <v>0</v>
      </c>
      <c r="O4033" t="s">
        <v>8272</v>
      </c>
      <c r="P4033" s="9">
        <f>IFERROR(F4033/M4033,"NULL")</f>
        <v>50</v>
      </c>
      <c r="Q4033" t="str">
        <f>LEFT(O4033,SEARCH("/",O4033,1)-1)</f>
        <v>technology</v>
      </c>
      <c r="R4033" t="str">
        <f>RIGHT(O4033,LEN(O4033)-SEARCH("/",O4033,1))</f>
        <v>web</v>
      </c>
      <c r="S4033" s="17">
        <f>(((K4033/60)/60)/24)+DATE(1970,1,1)</f>
        <v>42194.648344907408</v>
      </c>
      <c r="T4033" s="15">
        <f>(((J4033/60)/60)/24)+DATE(1970,1,1)</f>
        <v>42224.648344907408</v>
      </c>
      <c r="U4033" t="b">
        <f>AND(L4033,N4033)</f>
        <v>0</v>
      </c>
    </row>
    <row r="4034" spans="1:21" ht="20" customHeight="1" x14ac:dyDescent="0.35">
      <c r="A4034" s="13">
        <f>F4034/E4034</f>
        <v>5.9999999999999995E-4</v>
      </c>
      <c r="B4034">
        <v>2394</v>
      </c>
      <c r="C4034" s="3" t="s">
        <v>2395</v>
      </c>
      <c r="D4034" s="3" t="s">
        <v>6504</v>
      </c>
      <c r="E4034" s="5">
        <v>5000</v>
      </c>
      <c r="F4034" s="5">
        <v>3</v>
      </c>
      <c r="G4034" t="s">
        <v>8220</v>
      </c>
      <c r="H4034" t="s">
        <v>8241</v>
      </c>
      <c r="I4034" t="s">
        <v>8249</v>
      </c>
      <c r="J4034">
        <v>1424940093</v>
      </c>
      <c r="K4034">
        <v>1422348093</v>
      </c>
      <c r="L4034" t="b">
        <v>0</v>
      </c>
      <c r="M4034">
        <v>2</v>
      </c>
      <c r="N4034" t="b">
        <v>0</v>
      </c>
      <c r="O4034" t="s">
        <v>8272</v>
      </c>
      <c r="P4034" s="9">
        <f>IFERROR(F4034/M4034,"NULL")</f>
        <v>1.5</v>
      </c>
      <c r="Q4034" t="str">
        <f>LEFT(O4034,SEARCH("/",O4034,1)-1)</f>
        <v>technology</v>
      </c>
      <c r="R4034" t="str">
        <f>RIGHT(O4034,LEN(O4034)-SEARCH("/",O4034,1))</f>
        <v>web</v>
      </c>
      <c r="S4034" s="17">
        <f>(((K4034/60)/60)/24)+DATE(1970,1,1)</f>
        <v>42031.362187499995</v>
      </c>
      <c r="T4034" s="15">
        <f>(((J4034/60)/60)/24)+DATE(1970,1,1)</f>
        <v>42061.362187499995</v>
      </c>
      <c r="U4034" t="b">
        <f>AND(L4034,N4034)</f>
        <v>0</v>
      </c>
    </row>
    <row r="4035" spans="1:21" ht="20" customHeight="1" x14ac:dyDescent="0.35">
      <c r="A4035" s="13">
        <f>F4035/E4035</f>
        <v>0</v>
      </c>
      <c r="B4035">
        <v>2395</v>
      </c>
      <c r="C4035" s="3" t="s">
        <v>2396</v>
      </c>
      <c r="D4035" s="3" t="s">
        <v>6505</v>
      </c>
      <c r="E4035" s="5">
        <v>33000</v>
      </c>
      <c r="F4035" s="5">
        <v>0</v>
      </c>
      <c r="G4035" t="s">
        <v>8220</v>
      </c>
      <c r="H4035" t="s">
        <v>8224</v>
      </c>
      <c r="I4035" t="s">
        <v>8246</v>
      </c>
      <c r="J4035">
        <v>1484038620</v>
      </c>
      <c r="K4035">
        <v>1481597687</v>
      </c>
      <c r="L4035" t="b">
        <v>0</v>
      </c>
      <c r="M4035">
        <v>0</v>
      </c>
      <c r="N4035" t="b">
        <v>0</v>
      </c>
      <c r="O4035" t="s">
        <v>8272</v>
      </c>
      <c r="P4035" s="9" t="str">
        <f>IFERROR(F4035/M4035,"NULL")</f>
        <v>NULL</v>
      </c>
      <c r="Q4035" t="str">
        <f>LEFT(O4035,SEARCH("/",O4035,1)-1)</f>
        <v>technology</v>
      </c>
      <c r="R4035" t="str">
        <f>RIGHT(O4035,LEN(O4035)-SEARCH("/",O4035,1))</f>
        <v>web</v>
      </c>
      <c r="S4035" s="17">
        <f>(((K4035/60)/60)/24)+DATE(1970,1,1)</f>
        <v>42717.121377314819</v>
      </c>
      <c r="T4035" s="15">
        <f>(((J4035/60)/60)/24)+DATE(1970,1,1)</f>
        <v>42745.372916666667</v>
      </c>
      <c r="U4035" t="b">
        <f>AND(L4035,N4035)</f>
        <v>0</v>
      </c>
    </row>
    <row r="4036" spans="1:21" ht="20" customHeight="1" x14ac:dyDescent="0.35">
      <c r="A4036" s="13">
        <f>F4036/E4036</f>
        <v>2E-3</v>
      </c>
      <c r="B4036">
        <v>2396</v>
      </c>
      <c r="C4036" s="3" t="s">
        <v>2397</v>
      </c>
      <c r="D4036" s="3" t="s">
        <v>6506</v>
      </c>
      <c r="E4036" s="5">
        <v>5000</v>
      </c>
      <c r="F4036" s="5">
        <v>10</v>
      </c>
      <c r="G4036" t="s">
        <v>8220</v>
      </c>
      <c r="H4036" t="s">
        <v>8240</v>
      </c>
      <c r="I4036" t="s">
        <v>8257</v>
      </c>
      <c r="J4036">
        <v>1444940558</v>
      </c>
      <c r="K4036">
        <v>1442348558</v>
      </c>
      <c r="L4036" t="b">
        <v>0</v>
      </c>
      <c r="M4036">
        <v>1</v>
      </c>
      <c r="N4036" t="b">
        <v>0</v>
      </c>
      <c r="O4036" t="s">
        <v>8272</v>
      </c>
      <c r="P4036" s="9">
        <f>IFERROR(F4036/M4036,"NULL")</f>
        <v>10</v>
      </c>
      <c r="Q4036" t="str">
        <f>LEFT(O4036,SEARCH("/",O4036,1)-1)</f>
        <v>technology</v>
      </c>
      <c r="R4036" t="str">
        <f>RIGHT(O4036,LEN(O4036)-SEARCH("/",O4036,1))</f>
        <v>web</v>
      </c>
      <c r="S4036" s="17">
        <f>(((K4036/60)/60)/24)+DATE(1970,1,1)</f>
        <v>42262.849050925928</v>
      </c>
      <c r="T4036" s="15">
        <f>(((J4036/60)/60)/24)+DATE(1970,1,1)</f>
        <v>42292.849050925928</v>
      </c>
      <c r="U4036" t="b">
        <f>AND(L4036,N4036)</f>
        <v>0</v>
      </c>
    </row>
    <row r="4037" spans="1:21" ht="20" customHeight="1" x14ac:dyDescent="0.35">
      <c r="A4037" s="13">
        <f>F4037/E4037</f>
        <v>0</v>
      </c>
      <c r="B4037">
        <v>2397</v>
      </c>
      <c r="C4037" s="3" t="s">
        <v>2398</v>
      </c>
      <c r="D4037" s="3" t="s">
        <v>6507</v>
      </c>
      <c r="E4037" s="5">
        <v>124000</v>
      </c>
      <c r="F4037" s="5">
        <v>0</v>
      </c>
      <c r="G4037" t="s">
        <v>8220</v>
      </c>
      <c r="H4037" t="s">
        <v>8224</v>
      </c>
      <c r="I4037" t="s">
        <v>8246</v>
      </c>
      <c r="J4037">
        <v>1420233256</v>
      </c>
      <c r="K4037">
        <v>1417641256</v>
      </c>
      <c r="L4037" t="b">
        <v>0</v>
      </c>
      <c r="M4037">
        <v>0</v>
      </c>
      <c r="N4037" t="b">
        <v>0</v>
      </c>
      <c r="O4037" t="s">
        <v>8272</v>
      </c>
      <c r="P4037" s="9" t="str">
        <f>IFERROR(F4037/M4037,"NULL")</f>
        <v>NULL</v>
      </c>
      <c r="Q4037" t="str">
        <f>LEFT(O4037,SEARCH("/",O4037,1)-1)</f>
        <v>technology</v>
      </c>
      <c r="R4037" t="str">
        <f>RIGHT(O4037,LEN(O4037)-SEARCH("/",O4037,1))</f>
        <v>web</v>
      </c>
      <c r="S4037" s="17">
        <f>(((K4037/60)/60)/24)+DATE(1970,1,1)</f>
        <v>41976.88490740741</v>
      </c>
      <c r="T4037" s="15">
        <f>(((J4037/60)/60)/24)+DATE(1970,1,1)</f>
        <v>42006.88490740741</v>
      </c>
      <c r="U4037" t="b">
        <f>AND(L4037,N4037)</f>
        <v>0</v>
      </c>
    </row>
    <row r="4038" spans="1:21" ht="20" customHeight="1" x14ac:dyDescent="0.35">
      <c r="A4038" s="13">
        <f>F4038/E4038</f>
        <v>0</v>
      </c>
      <c r="B4038">
        <v>2398</v>
      </c>
      <c r="C4038" s="3" t="s">
        <v>2399</v>
      </c>
      <c r="D4038" s="3" t="s">
        <v>6508</v>
      </c>
      <c r="E4038" s="5">
        <v>4000</v>
      </c>
      <c r="F4038" s="5">
        <v>0</v>
      </c>
      <c r="G4038" t="s">
        <v>8220</v>
      </c>
      <c r="H4038" t="s">
        <v>8224</v>
      </c>
      <c r="I4038" t="s">
        <v>8246</v>
      </c>
      <c r="J4038">
        <v>1435874384</v>
      </c>
      <c r="K4038">
        <v>1433282384</v>
      </c>
      <c r="L4038" t="b">
        <v>0</v>
      </c>
      <c r="M4038">
        <v>0</v>
      </c>
      <c r="N4038" t="b">
        <v>0</v>
      </c>
      <c r="O4038" t="s">
        <v>8272</v>
      </c>
      <c r="P4038" s="9" t="str">
        <f>IFERROR(F4038/M4038,"NULL")</f>
        <v>NULL</v>
      </c>
      <c r="Q4038" t="str">
        <f>LEFT(O4038,SEARCH("/",O4038,1)-1)</f>
        <v>technology</v>
      </c>
      <c r="R4038" t="str">
        <f>RIGHT(O4038,LEN(O4038)-SEARCH("/",O4038,1))</f>
        <v>web</v>
      </c>
      <c r="S4038" s="17">
        <f>(((K4038/60)/60)/24)+DATE(1970,1,1)</f>
        <v>42157.916481481487</v>
      </c>
      <c r="T4038" s="15">
        <f>(((J4038/60)/60)/24)+DATE(1970,1,1)</f>
        <v>42187.916481481487</v>
      </c>
      <c r="U4038" t="b">
        <f>AND(L4038,N4038)</f>
        <v>0</v>
      </c>
    </row>
    <row r="4039" spans="1:21" ht="20" customHeight="1" x14ac:dyDescent="0.35">
      <c r="A4039" s="13">
        <f>F4039/E4039</f>
        <v>0</v>
      </c>
      <c r="B4039">
        <v>2399</v>
      </c>
      <c r="C4039" s="3" t="s">
        <v>2400</v>
      </c>
      <c r="D4039" s="3" t="s">
        <v>6509</v>
      </c>
      <c r="E4039" s="5">
        <v>13000</v>
      </c>
      <c r="F4039" s="5">
        <v>0</v>
      </c>
      <c r="G4039" t="s">
        <v>8220</v>
      </c>
      <c r="H4039" t="s">
        <v>8235</v>
      </c>
      <c r="I4039" t="s">
        <v>8255</v>
      </c>
      <c r="J4039">
        <v>1418934506</v>
      </c>
      <c r="K4039">
        <v>1415910506</v>
      </c>
      <c r="L4039" t="b">
        <v>0</v>
      </c>
      <c r="M4039">
        <v>0</v>
      </c>
      <c r="N4039" t="b">
        <v>0</v>
      </c>
      <c r="O4039" t="s">
        <v>8272</v>
      </c>
      <c r="P4039" s="9" t="str">
        <f>IFERROR(F4039/M4039,"NULL")</f>
        <v>NULL</v>
      </c>
      <c r="Q4039" t="str">
        <f>LEFT(O4039,SEARCH("/",O4039,1)-1)</f>
        <v>technology</v>
      </c>
      <c r="R4039" t="str">
        <f>RIGHT(O4039,LEN(O4039)-SEARCH("/",O4039,1))</f>
        <v>web</v>
      </c>
      <c r="S4039" s="17">
        <f>(((K4039/60)/60)/24)+DATE(1970,1,1)</f>
        <v>41956.853078703702</v>
      </c>
      <c r="T4039" s="15">
        <f>(((J4039/60)/60)/24)+DATE(1970,1,1)</f>
        <v>41991.853078703702</v>
      </c>
      <c r="U4039" t="b">
        <f>AND(L4039,N4039)</f>
        <v>0</v>
      </c>
    </row>
    <row r="4040" spans="1:21" ht="20" customHeight="1" x14ac:dyDescent="0.35">
      <c r="A4040" s="13">
        <f>F4040/E4040</f>
        <v>0</v>
      </c>
      <c r="B4040">
        <v>2400</v>
      </c>
      <c r="C4040" s="3" t="s">
        <v>2401</v>
      </c>
      <c r="D4040" s="3" t="s">
        <v>6510</v>
      </c>
      <c r="E4040" s="5">
        <v>50000</v>
      </c>
      <c r="F4040" s="5">
        <v>0</v>
      </c>
      <c r="G4040" t="s">
        <v>8220</v>
      </c>
      <c r="H4040" t="s">
        <v>8226</v>
      </c>
      <c r="I4040" t="s">
        <v>8248</v>
      </c>
      <c r="J4040">
        <v>1460615164</v>
      </c>
      <c r="K4040">
        <v>1458023164</v>
      </c>
      <c r="L4040" t="b">
        <v>0</v>
      </c>
      <c r="M4040">
        <v>0</v>
      </c>
      <c r="N4040" t="b">
        <v>0</v>
      </c>
      <c r="O4040" t="s">
        <v>8272</v>
      </c>
      <c r="P4040" s="9" t="str">
        <f>IFERROR(F4040/M4040,"NULL")</f>
        <v>NULL</v>
      </c>
      <c r="Q4040" t="str">
        <f>LEFT(O4040,SEARCH("/",O4040,1)-1)</f>
        <v>technology</v>
      </c>
      <c r="R4040" t="str">
        <f>RIGHT(O4040,LEN(O4040)-SEARCH("/",O4040,1))</f>
        <v>web</v>
      </c>
      <c r="S4040" s="17">
        <f>(((K4040/60)/60)/24)+DATE(1970,1,1)</f>
        <v>42444.268101851849</v>
      </c>
      <c r="T4040" s="15">
        <f>(((J4040/60)/60)/24)+DATE(1970,1,1)</f>
        <v>42474.268101851849</v>
      </c>
      <c r="U4040" t="b">
        <f>AND(L4040,N4040)</f>
        <v>0</v>
      </c>
    </row>
    <row r="4041" spans="1:21" ht="20" customHeight="1" x14ac:dyDescent="0.35">
      <c r="A4041" s="13">
        <f>F4041/E4041</f>
        <v>0</v>
      </c>
      <c r="B4041">
        <v>2561</v>
      </c>
      <c r="C4041" s="3" t="s">
        <v>2561</v>
      </c>
      <c r="D4041" s="3" t="s">
        <v>6671</v>
      </c>
      <c r="E4041" s="5">
        <v>100000</v>
      </c>
      <c r="F4041" s="5">
        <v>0</v>
      </c>
      <c r="G4041" t="s">
        <v>8220</v>
      </c>
      <c r="H4041" t="s">
        <v>8229</v>
      </c>
      <c r="I4041" t="s">
        <v>8251</v>
      </c>
      <c r="J4041">
        <v>1444740089</v>
      </c>
      <c r="K4041">
        <v>1442148089</v>
      </c>
      <c r="L4041" t="b">
        <v>0</v>
      </c>
      <c r="M4041">
        <v>0</v>
      </c>
      <c r="N4041" t="b">
        <v>0</v>
      </c>
      <c r="O4041" t="s">
        <v>8284</v>
      </c>
      <c r="P4041" s="9" t="str">
        <f>IFERROR(F4041/M4041,"NULL")</f>
        <v>NULL</v>
      </c>
      <c r="Q4041" t="str">
        <f>LEFT(O4041,SEARCH("/",O4041,1)-1)</f>
        <v>food</v>
      </c>
      <c r="R4041" t="str">
        <f>RIGHT(O4041,LEN(O4041)-SEARCH("/",O4041,1))</f>
        <v>food trucks</v>
      </c>
      <c r="S4041" s="17">
        <f>(((K4041/60)/60)/24)+DATE(1970,1,1)</f>
        <v>42260.528807870374</v>
      </c>
      <c r="T4041" s="15">
        <f>(((J4041/60)/60)/24)+DATE(1970,1,1)</f>
        <v>42290.528807870374</v>
      </c>
      <c r="U4041" t="b">
        <f>AND(L4041,N4041)</f>
        <v>0</v>
      </c>
    </row>
    <row r="4042" spans="1:21" ht="20" customHeight="1" x14ac:dyDescent="0.35">
      <c r="A4042" s="13">
        <f>F4042/E4042</f>
        <v>7.4999999999999997E-3</v>
      </c>
      <c r="B4042">
        <v>2562</v>
      </c>
      <c r="C4042" s="3" t="s">
        <v>2562</v>
      </c>
      <c r="D4042" s="3" t="s">
        <v>6672</v>
      </c>
      <c r="E4042" s="5">
        <v>10000</v>
      </c>
      <c r="F4042" s="5">
        <v>75</v>
      </c>
      <c r="G4042" t="s">
        <v>8220</v>
      </c>
      <c r="H4042" t="s">
        <v>8236</v>
      </c>
      <c r="I4042" t="s">
        <v>8249</v>
      </c>
      <c r="J4042">
        <v>1476189339</v>
      </c>
      <c r="K4042">
        <v>1471005339</v>
      </c>
      <c r="L4042" t="b">
        <v>0</v>
      </c>
      <c r="M4042">
        <v>3</v>
      </c>
      <c r="N4042" t="b">
        <v>0</v>
      </c>
      <c r="O4042" t="s">
        <v>8284</v>
      </c>
      <c r="P4042" s="9">
        <f>IFERROR(F4042/M4042,"NULL")</f>
        <v>25</v>
      </c>
      <c r="Q4042" t="str">
        <f>LEFT(O4042,SEARCH("/",O4042,1)-1)</f>
        <v>food</v>
      </c>
      <c r="R4042" t="str">
        <f>RIGHT(O4042,LEN(O4042)-SEARCH("/",O4042,1))</f>
        <v>food trucks</v>
      </c>
      <c r="S4042" s="17">
        <f>(((K4042/60)/60)/24)+DATE(1970,1,1)</f>
        <v>42594.524756944447</v>
      </c>
      <c r="T4042" s="15">
        <f>(((J4042/60)/60)/24)+DATE(1970,1,1)</f>
        <v>42654.524756944447</v>
      </c>
      <c r="U4042" t="b">
        <f>AND(L4042,N4042)</f>
        <v>0</v>
      </c>
    </row>
    <row r="4043" spans="1:21" ht="20" customHeight="1" x14ac:dyDescent="0.35">
      <c r="A4043" s="13">
        <f>F4043/E4043</f>
        <v>0</v>
      </c>
      <c r="B4043">
        <v>2563</v>
      </c>
      <c r="C4043" s="3" t="s">
        <v>2563</v>
      </c>
      <c r="D4043" s="3" t="s">
        <v>6673</v>
      </c>
      <c r="E4043" s="5">
        <v>20000</v>
      </c>
      <c r="F4043" s="5">
        <v>0</v>
      </c>
      <c r="G4043" t="s">
        <v>8220</v>
      </c>
      <c r="H4043" t="s">
        <v>8224</v>
      </c>
      <c r="I4043" t="s">
        <v>8246</v>
      </c>
      <c r="J4043">
        <v>1438226451</v>
      </c>
      <c r="K4043">
        <v>1433042451</v>
      </c>
      <c r="L4043" t="b">
        <v>0</v>
      </c>
      <c r="M4043">
        <v>0</v>
      </c>
      <c r="N4043" t="b">
        <v>0</v>
      </c>
      <c r="O4043" t="s">
        <v>8284</v>
      </c>
      <c r="P4043" s="9" t="str">
        <f>IFERROR(F4043/M4043,"NULL")</f>
        <v>NULL</v>
      </c>
      <c r="Q4043" t="str">
        <f>LEFT(O4043,SEARCH("/",O4043,1)-1)</f>
        <v>food</v>
      </c>
      <c r="R4043" t="str">
        <f>RIGHT(O4043,LEN(O4043)-SEARCH("/",O4043,1))</f>
        <v>food trucks</v>
      </c>
      <c r="S4043" s="17">
        <f>(((K4043/60)/60)/24)+DATE(1970,1,1)</f>
        <v>42155.139479166668</v>
      </c>
      <c r="T4043" s="15">
        <f>(((J4043/60)/60)/24)+DATE(1970,1,1)</f>
        <v>42215.139479166668</v>
      </c>
      <c r="U4043" t="b">
        <f>AND(L4043,N4043)</f>
        <v>0</v>
      </c>
    </row>
    <row r="4044" spans="1:21" ht="20" customHeight="1" x14ac:dyDescent="0.35">
      <c r="A4044" s="13">
        <f>F4044/E4044</f>
        <v>0</v>
      </c>
      <c r="B4044">
        <v>2564</v>
      </c>
      <c r="C4044" s="3" t="s">
        <v>2564</v>
      </c>
      <c r="D4044" s="3" t="s">
        <v>6674</v>
      </c>
      <c r="E4044" s="5">
        <v>40000</v>
      </c>
      <c r="F4044" s="5">
        <v>0</v>
      </c>
      <c r="G4044" t="s">
        <v>8220</v>
      </c>
      <c r="H4044" t="s">
        <v>8229</v>
      </c>
      <c r="I4044" t="s">
        <v>8251</v>
      </c>
      <c r="J4044">
        <v>1406854699</v>
      </c>
      <c r="K4044">
        <v>1404262699</v>
      </c>
      <c r="L4044" t="b">
        <v>0</v>
      </c>
      <c r="M4044">
        <v>0</v>
      </c>
      <c r="N4044" t="b">
        <v>0</v>
      </c>
      <c r="O4044" t="s">
        <v>8284</v>
      </c>
      <c r="P4044" s="9" t="str">
        <f>IFERROR(F4044/M4044,"NULL")</f>
        <v>NULL</v>
      </c>
      <c r="Q4044" t="str">
        <f>LEFT(O4044,SEARCH("/",O4044,1)-1)</f>
        <v>food</v>
      </c>
      <c r="R4044" t="str">
        <f>RIGHT(O4044,LEN(O4044)-SEARCH("/",O4044,1))</f>
        <v>food trucks</v>
      </c>
      <c r="S4044" s="17">
        <f>(((K4044/60)/60)/24)+DATE(1970,1,1)</f>
        <v>41822.040497685186</v>
      </c>
      <c r="T4044" s="15">
        <f>(((J4044/60)/60)/24)+DATE(1970,1,1)</f>
        <v>41852.040497685186</v>
      </c>
      <c r="U4044" t="b">
        <f>AND(L4044,N4044)</f>
        <v>0</v>
      </c>
    </row>
    <row r="4045" spans="1:21" ht="20" customHeight="1" x14ac:dyDescent="0.35">
      <c r="A4045" s="13">
        <f>F4045/E4045</f>
        <v>0.01</v>
      </c>
      <c r="B4045">
        <v>2565</v>
      </c>
      <c r="C4045" s="3" t="s">
        <v>2565</v>
      </c>
      <c r="D4045" s="3" t="s">
        <v>6675</v>
      </c>
      <c r="E4045" s="5">
        <v>10000</v>
      </c>
      <c r="F4045" s="5">
        <v>100</v>
      </c>
      <c r="G4045" t="s">
        <v>8220</v>
      </c>
      <c r="H4045" t="s">
        <v>8224</v>
      </c>
      <c r="I4045" t="s">
        <v>8246</v>
      </c>
      <c r="J4045">
        <v>1462827000</v>
      </c>
      <c r="K4045">
        <v>1457710589</v>
      </c>
      <c r="L4045" t="b">
        <v>0</v>
      </c>
      <c r="M4045">
        <v>1</v>
      </c>
      <c r="N4045" t="b">
        <v>0</v>
      </c>
      <c r="O4045" t="s">
        <v>8284</v>
      </c>
      <c r="P4045" s="9">
        <f>IFERROR(F4045/M4045,"NULL")</f>
        <v>100</v>
      </c>
      <c r="Q4045" t="str">
        <f>LEFT(O4045,SEARCH("/",O4045,1)-1)</f>
        <v>food</v>
      </c>
      <c r="R4045" t="str">
        <f>RIGHT(O4045,LEN(O4045)-SEARCH("/",O4045,1))</f>
        <v>food trucks</v>
      </c>
      <c r="S4045" s="17">
        <f>(((K4045/60)/60)/24)+DATE(1970,1,1)</f>
        <v>42440.650335648148</v>
      </c>
      <c r="T4045" s="15">
        <f>(((J4045/60)/60)/24)+DATE(1970,1,1)</f>
        <v>42499.868055555555</v>
      </c>
      <c r="U4045" t="b">
        <f>AND(L4045,N4045)</f>
        <v>0</v>
      </c>
    </row>
    <row r="4046" spans="1:21" ht="20" customHeight="1" x14ac:dyDescent="0.35">
      <c r="A4046" s="13">
        <f>F4046/E4046</f>
        <v>0</v>
      </c>
      <c r="B4046">
        <v>2566</v>
      </c>
      <c r="C4046" s="3" t="s">
        <v>2566</v>
      </c>
      <c r="D4046" s="3" t="s">
        <v>6676</v>
      </c>
      <c r="E4046" s="5">
        <v>35000</v>
      </c>
      <c r="F4046" s="5">
        <v>0</v>
      </c>
      <c r="G4046" t="s">
        <v>8220</v>
      </c>
      <c r="H4046" t="s">
        <v>8224</v>
      </c>
      <c r="I4046" t="s">
        <v>8246</v>
      </c>
      <c r="J4046">
        <v>1408663948</v>
      </c>
      <c r="K4046">
        <v>1406071948</v>
      </c>
      <c r="L4046" t="b">
        <v>0</v>
      </c>
      <c r="M4046">
        <v>0</v>
      </c>
      <c r="N4046" t="b">
        <v>0</v>
      </c>
      <c r="O4046" t="s">
        <v>8284</v>
      </c>
      <c r="P4046" s="9" t="str">
        <f>IFERROR(F4046/M4046,"NULL")</f>
        <v>NULL</v>
      </c>
      <c r="Q4046" t="str">
        <f>LEFT(O4046,SEARCH("/",O4046,1)-1)</f>
        <v>food</v>
      </c>
      <c r="R4046" t="str">
        <f>RIGHT(O4046,LEN(O4046)-SEARCH("/",O4046,1))</f>
        <v>food trucks</v>
      </c>
      <c r="S4046" s="17">
        <f>(((K4046/60)/60)/24)+DATE(1970,1,1)</f>
        <v>41842.980879629627</v>
      </c>
      <c r="T4046" s="15">
        <f>(((J4046/60)/60)/24)+DATE(1970,1,1)</f>
        <v>41872.980879629627</v>
      </c>
      <c r="U4046" t="b">
        <f>AND(L4046,N4046)</f>
        <v>0</v>
      </c>
    </row>
    <row r="4047" spans="1:21" ht="20" customHeight="1" x14ac:dyDescent="0.35">
      <c r="A4047" s="13">
        <f>F4047/E4047</f>
        <v>2.6666666666666666E-3</v>
      </c>
      <c r="B4047">
        <v>2567</v>
      </c>
      <c r="C4047" s="3" t="s">
        <v>2567</v>
      </c>
      <c r="D4047" s="3" t="s">
        <v>6677</v>
      </c>
      <c r="E4047" s="5">
        <v>45000</v>
      </c>
      <c r="F4047" s="5">
        <v>120</v>
      </c>
      <c r="G4047" t="s">
        <v>8220</v>
      </c>
      <c r="H4047" t="s">
        <v>8224</v>
      </c>
      <c r="I4047" t="s">
        <v>8246</v>
      </c>
      <c r="J4047">
        <v>1429823138</v>
      </c>
      <c r="K4047">
        <v>1427231138</v>
      </c>
      <c r="L4047" t="b">
        <v>0</v>
      </c>
      <c r="M4047">
        <v>2</v>
      </c>
      <c r="N4047" t="b">
        <v>0</v>
      </c>
      <c r="O4047" t="s">
        <v>8284</v>
      </c>
      <c r="P4047" s="9">
        <f>IFERROR(F4047/M4047,"NULL")</f>
        <v>60</v>
      </c>
      <c r="Q4047" t="str">
        <f>LEFT(O4047,SEARCH("/",O4047,1)-1)</f>
        <v>food</v>
      </c>
      <c r="R4047" t="str">
        <f>RIGHT(O4047,LEN(O4047)-SEARCH("/",O4047,1))</f>
        <v>food trucks</v>
      </c>
      <c r="S4047" s="17">
        <f>(((K4047/60)/60)/24)+DATE(1970,1,1)</f>
        <v>42087.878912037035</v>
      </c>
      <c r="T4047" s="15">
        <f>(((J4047/60)/60)/24)+DATE(1970,1,1)</f>
        <v>42117.878912037035</v>
      </c>
      <c r="U4047" t="b">
        <f>AND(L4047,N4047)</f>
        <v>0</v>
      </c>
    </row>
    <row r="4048" spans="1:21" ht="20" customHeight="1" x14ac:dyDescent="0.35">
      <c r="A4048" s="13">
        <f>F4048/E4048</f>
        <v>5.0000000000000001E-3</v>
      </c>
      <c r="B4048">
        <v>2568</v>
      </c>
      <c r="C4048" s="3" t="s">
        <v>2568</v>
      </c>
      <c r="D4048" s="3" t="s">
        <v>6678</v>
      </c>
      <c r="E4048" s="5">
        <v>10000</v>
      </c>
      <c r="F4048" s="5">
        <v>50</v>
      </c>
      <c r="G4048" t="s">
        <v>8220</v>
      </c>
      <c r="H4048" t="s">
        <v>8225</v>
      </c>
      <c r="I4048" t="s">
        <v>8247</v>
      </c>
      <c r="J4048">
        <v>1472745594</v>
      </c>
      <c r="K4048">
        <v>1470153594</v>
      </c>
      <c r="L4048" t="b">
        <v>0</v>
      </c>
      <c r="M4048">
        <v>1</v>
      </c>
      <c r="N4048" t="b">
        <v>0</v>
      </c>
      <c r="O4048" t="s">
        <v>8284</v>
      </c>
      <c r="P4048" s="9">
        <f>IFERROR(F4048/M4048,"NULL")</f>
        <v>50</v>
      </c>
      <c r="Q4048" t="str">
        <f>LEFT(O4048,SEARCH("/",O4048,1)-1)</f>
        <v>food</v>
      </c>
      <c r="R4048" t="str">
        <f>RIGHT(O4048,LEN(O4048)-SEARCH("/",O4048,1))</f>
        <v>food trucks</v>
      </c>
      <c r="S4048" s="17">
        <f>(((K4048/60)/60)/24)+DATE(1970,1,1)</f>
        <v>42584.666597222225</v>
      </c>
      <c r="T4048" s="15">
        <f>(((J4048/60)/60)/24)+DATE(1970,1,1)</f>
        <v>42614.666597222225</v>
      </c>
      <c r="U4048" t="b">
        <f>AND(L4048,N4048)</f>
        <v>0</v>
      </c>
    </row>
    <row r="4049" spans="1:21" ht="20" customHeight="1" x14ac:dyDescent="0.35">
      <c r="A4049" s="13">
        <f>F4049/E4049</f>
        <v>2.2307692307692306E-2</v>
      </c>
      <c r="B4049">
        <v>2569</v>
      </c>
      <c r="C4049" s="3" t="s">
        <v>2569</v>
      </c>
      <c r="D4049" s="3" t="s">
        <v>6679</v>
      </c>
      <c r="E4049" s="5">
        <v>6500</v>
      </c>
      <c r="F4049" s="5">
        <v>145</v>
      </c>
      <c r="G4049" t="s">
        <v>8220</v>
      </c>
      <c r="H4049" t="s">
        <v>8224</v>
      </c>
      <c r="I4049" t="s">
        <v>8246</v>
      </c>
      <c r="J4049">
        <v>1442457112</v>
      </c>
      <c r="K4049">
        <v>1439865112</v>
      </c>
      <c r="L4049" t="b">
        <v>0</v>
      </c>
      <c r="M4049">
        <v>2</v>
      </c>
      <c r="N4049" t="b">
        <v>0</v>
      </c>
      <c r="O4049" t="s">
        <v>8284</v>
      </c>
      <c r="P4049" s="9">
        <f>IFERROR(F4049/M4049,"NULL")</f>
        <v>72.5</v>
      </c>
      <c r="Q4049" t="str">
        <f>LEFT(O4049,SEARCH("/",O4049,1)-1)</f>
        <v>food</v>
      </c>
      <c r="R4049" t="str">
        <f>RIGHT(O4049,LEN(O4049)-SEARCH("/",O4049,1))</f>
        <v>food trucks</v>
      </c>
      <c r="S4049" s="17">
        <f>(((K4049/60)/60)/24)+DATE(1970,1,1)</f>
        <v>42234.105462962965</v>
      </c>
      <c r="T4049" s="15">
        <f>(((J4049/60)/60)/24)+DATE(1970,1,1)</f>
        <v>42264.105462962965</v>
      </c>
      <c r="U4049" t="b">
        <f>AND(L4049,N4049)</f>
        <v>0</v>
      </c>
    </row>
    <row r="4050" spans="1:21" ht="20" customHeight="1" x14ac:dyDescent="0.35">
      <c r="A4050" s="13">
        <f>F4050/E4050</f>
        <v>8.4285714285714294E-3</v>
      </c>
      <c r="B4050">
        <v>2570</v>
      </c>
      <c r="C4050" s="3" t="s">
        <v>2570</v>
      </c>
      <c r="D4050" s="3" t="s">
        <v>6680</v>
      </c>
      <c r="E4050" s="5">
        <v>7000</v>
      </c>
      <c r="F4050" s="5">
        <v>59</v>
      </c>
      <c r="G4050" t="s">
        <v>8220</v>
      </c>
      <c r="H4050" t="s">
        <v>8224</v>
      </c>
      <c r="I4050" t="s">
        <v>8246</v>
      </c>
      <c r="J4050">
        <v>1486590035</v>
      </c>
      <c r="K4050">
        <v>1483998035</v>
      </c>
      <c r="L4050" t="b">
        <v>0</v>
      </c>
      <c r="M4050">
        <v>2</v>
      </c>
      <c r="N4050" t="b">
        <v>0</v>
      </c>
      <c r="O4050" t="s">
        <v>8284</v>
      </c>
      <c r="P4050" s="9">
        <f>IFERROR(F4050/M4050,"NULL")</f>
        <v>29.5</v>
      </c>
      <c r="Q4050" t="str">
        <f>LEFT(O4050,SEARCH("/",O4050,1)-1)</f>
        <v>food</v>
      </c>
      <c r="R4050" t="str">
        <f>RIGHT(O4050,LEN(O4050)-SEARCH("/",O4050,1))</f>
        <v>food trucks</v>
      </c>
      <c r="S4050" s="17">
        <f>(((K4050/60)/60)/24)+DATE(1970,1,1)</f>
        <v>42744.903182870374</v>
      </c>
      <c r="T4050" s="15">
        <f>(((J4050/60)/60)/24)+DATE(1970,1,1)</f>
        <v>42774.903182870374</v>
      </c>
      <c r="U4050" t="b">
        <f>AND(L4050,N4050)</f>
        <v>0</v>
      </c>
    </row>
    <row r="4051" spans="1:21" ht="20" customHeight="1" x14ac:dyDescent="0.35">
      <c r="A4051" s="13">
        <f>F4051/E4051</f>
        <v>2.5000000000000001E-3</v>
      </c>
      <c r="B4051">
        <v>2571</v>
      </c>
      <c r="C4051" s="3" t="s">
        <v>2571</v>
      </c>
      <c r="D4051" s="3" t="s">
        <v>6681</v>
      </c>
      <c r="E4051" s="5">
        <v>100000</v>
      </c>
      <c r="F4051" s="5">
        <v>250</v>
      </c>
      <c r="G4051" t="s">
        <v>8220</v>
      </c>
      <c r="H4051" t="s">
        <v>8226</v>
      </c>
      <c r="I4051" t="s">
        <v>8248</v>
      </c>
      <c r="J4051">
        <v>1463645521</v>
      </c>
      <c r="K4051">
        <v>1458461521</v>
      </c>
      <c r="L4051" t="b">
        <v>0</v>
      </c>
      <c r="M4051">
        <v>4</v>
      </c>
      <c r="N4051" t="b">
        <v>0</v>
      </c>
      <c r="O4051" t="s">
        <v>8284</v>
      </c>
      <c r="P4051" s="9">
        <f>IFERROR(F4051/M4051,"NULL")</f>
        <v>62.5</v>
      </c>
      <c r="Q4051" t="str">
        <f>LEFT(O4051,SEARCH("/",O4051,1)-1)</f>
        <v>food</v>
      </c>
      <c r="R4051" t="str">
        <f>RIGHT(O4051,LEN(O4051)-SEARCH("/",O4051,1))</f>
        <v>food trucks</v>
      </c>
      <c r="S4051" s="17">
        <f>(((K4051/60)/60)/24)+DATE(1970,1,1)</f>
        <v>42449.341678240744</v>
      </c>
      <c r="T4051" s="15">
        <f>(((J4051/60)/60)/24)+DATE(1970,1,1)</f>
        <v>42509.341678240744</v>
      </c>
      <c r="U4051" t="b">
        <f>AND(L4051,N4051)</f>
        <v>0</v>
      </c>
    </row>
    <row r="4052" spans="1:21" ht="20" customHeight="1" x14ac:dyDescent="0.35">
      <c r="A4052" s="13">
        <f>F4052/E4052</f>
        <v>0</v>
      </c>
      <c r="B4052">
        <v>2572</v>
      </c>
      <c r="C4052" s="3" t="s">
        <v>2572</v>
      </c>
      <c r="D4052" s="3" t="s">
        <v>6682</v>
      </c>
      <c r="E4052" s="5">
        <v>30000</v>
      </c>
      <c r="F4052" s="5">
        <v>0</v>
      </c>
      <c r="G4052" t="s">
        <v>8220</v>
      </c>
      <c r="H4052" t="s">
        <v>8224</v>
      </c>
      <c r="I4052" t="s">
        <v>8246</v>
      </c>
      <c r="J4052">
        <v>1428893517</v>
      </c>
      <c r="K4052">
        <v>1426301517</v>
      </c>
      <c r="L4052" t="b">
        <v>0</v>
      </c>
      <c r="M4052">
        <v>0</v>
      </c>
      <c r="N4052" t="b">
        <v>0</v>
      </c>
      <c r="O4052" t="s">
        <v>8284</v>
      </c>
      <c r="P4052" s="9" t="str">
        <f>IFERROR(F4052/M4052,"NULL")</f>
        <v>NULL</v>
      </c>
      <c r="Q4052" t="str">
        <f>LEFT(O4052,SEARCH("/",O4052,1)-1)</f>
        <v>food</v>
      </c>
      <c r="R4052" t="str">
        <f>RIGHT(O4052,LEN(O4052)-SEARCH("/",O4052,1))</f>
        <v>food trucks</v>
      </c>
      <c r="S4052" s="17">
        <f>(((K4052/60)/60)/24)+DATE(1970,1,1)</f>
        <v>42077.119409722218</v>
      </c>
      <c r="T4052" s="15">
        <f>(((J4052/60)/60)/24)+DATE(1970,1,1)</f>
        <v>42107.119409722218</v>
      </c>
      <c r="U4052" t="b">
        <f>AND(L4052,N4052)</f>
        <v>0</v>
      </c>
    </row>
    <row r="4053" spans="1:21" ht="20" customHeight="1" x14ac:dyDescent="0.35">
      <c r="A4053" s="13">
        <f>F4053/E4053</f>
        <v>0</v>
      </c>
      <c r="B4053">
        <v>2573</v>
      </c>
      <c r="C4053" s="3" t="s">
        <v>2573</v>
      </c>
      <c r="D4053" s="3" t="s">
        <v>6683</v>
      </c>
      <c r="E4053" s="5">
        <v>8000</v>
      </c>
      <c r="F4053" s="5">
        <v>0</v>
      </c>
      <c r="G4053" t="s">
        <v>8220</v>
      </c>
      <c r="H4053" t="s">
        <v>8224</v>
      </c>
      <c r="I4053" t="s">
        <v>8246</v>
      </c>
      <c r="J4053">
        <v>1408803149</v>
      </c>
      <c r="K4053">
        <v>1404915149</v>
      </c>
      <c r="L4053" t="b">
        <v>0</v>
      </c>
      <c r="M4053">
        <v>0</v>
      </c>
      <c r="N4053" t="b">
        <v>0</v>
      </c>
      <c r="O4053" t="s">
        <v>8284</v>
      </c>
      <c r="P4053" s="9" t="str">
        <f>IFERROR(F4053/M4053,"NULL")</f>
        <v>NULL</v>
      </c>
      <c r="Q4053" t="str">
        <f>LEFT(O4053,SEARCH("/",O4053,1)-1)</f>
        <v>food</v>
      </c>
      <c r="R4053" t="str">
        <f>RIGHT(O4053,LEN(O4053)-SEARCH("/",O4053,1))</f>
        <v>food trucks</v>
      </c>
      <c r="S4053" s="17">
        <f>(((K4053/60)/60)/24)+DATE(1970,1,1)</f>
        <v>41829.592002314814</v>
      </c>
      <c r="T4053" s="15">
        <f>(((J4053/60)/60)/24)+DATE(1970,1,1)</f>
        <v>41874.592002314814</v>
      </c>
      <c r="U4053" t="b">
        <f>AND(L4053,N4053)</f>
        <v>0</v>
      </c>
    </row>
    <row r="4054" spans="1:21" ht="20" customHeight="1" x14ac:dyDescent="0.35">
      <c r="A4054" s="13">
        <f>F4054/E4054</f>
        <v>0</v>
      </c>
      <c r="B4054">
        <v>2574</v>
      </c>
      <c r="C4054" s="3" t="s">
        <v>2574</v>
      </c>
      <c r="D4054" s="3" t="s">
        <v>6684</v>
      </c>
      <c r="E4054" s="5">
        <v>10000</v>
      </c>
      <c r="F4054" s="5">
        <v>0</v>
      </c>
      <c r="G4054" t="s">
        <v>8220</v>
      </c>
      <c r="H4054" t="s">
        <v>8224</v>
      </c>
      <c r="I4054" t="s">
        <v>8246</v>
      </c>
      <c r="J4054">
        <v>1463600945</v>
      </c>
      <c r="K4054">
        <v>1461786545</v>
      </c>
      <c r="L4054" t="b">
        <v>0</v>
      </c>
      <c r="M4054">
        <v>0</v>
      </c>
      <c r="N4054" t="b">
        <v>0</v>
      </c>
      <c r="O4054" t="s">
        <v>8284</v>
      </c>
      <c r="P4054" s="9" t="str">
        <f>IFERROR(F4054/M4054,"NULL")</f>
        <v>NULL</v>
      </c>
      <c r="Q4054" t="str">
        <f>LEFT(O4054,SEARCH("/",O4054,1)-1)</f>
        <v>food</v>
      </c>
      <c r="R4054" t="str">
        <f>RIGHT(O4054,LEN(O4054)-SEARCH("/",O4054,1))</f>
        <v>food trucks</v>
      </c>
      <c r="S4054" s="17">
        <f>(((K4054/60)/60)/24)+DATE(1970,1,1)</f>
        <v>42487.825752314813</v>
      </c>
      <c r="T4054" s="15">
        <f>(((J4054/60)/60)/24)+DATE(1970,1,1)</f>
        <v>42508.825752314813</v>
      </c>
      <c r="U4054" t="b">
        <f>AND(L4054,N4054)</f>
        <v>0</v>
      </c>
    </row>
    <row r="4055" spans="1:21" ht="20" customHeight="1" x14ac:dyDescent="0.35">
      <c r="A4055" s="13">
        <f>F4055/E4055</f>
        <v>0</v>
      </c>
      <c r="B4055">
        <v>2575</v>
      </c>
      <c r="C4055" s="3" t="s">
        <v>2575</v>
      </c>
      <c r="D4055" s="3" t="s">
        <v>6685</v>
      </c>
      <c r="E4055" s="5">
        <v>85000</v>
      </c>
      <c r="F4055" s="5">
        <v>0</v>
      </c>
      <c r="G4055" t="s">
        <v>8220</v>
      </c>
      <c r="H4055" t="s">
        <v>8224</v>
      </c>
      <c r="I4055" t="s">
        <v>8246</v>
      </c>
      <c r="J4055">
        <v>1421030194</v>
      </c>
      <c r="K4055">
        <v>1418438194</v>
      </c>
      <c r="L4055" t="b">
        <v>0</v>
      </c>
      <c r="M4055">
        <v>0</v>
      </c>
      <c r="N4055" t="b">
        <v>0</v>
      </c>
      <c r="O4055" t="s">
        <v>8284</v>
      </c>
      <c r="P4055" s="9" t="str">
        <f>IFERROR(F4055/M4055,"NULL")</f>
        <v>NULL</v>
      </c>
      <c r="Q4055" t="str">
        <f>LEFT(O4055,SEARCH("/",O4055,1)-1)</f>
        <v>food</v>
      </c>
      <c r="R4055" t="str">
        <f>RIGHT(O4055,LEN(O4055)-SEARCH("/",O4055,1))</f>
        <v>food trucks</v>
      </c>
      <c r="S4055" s="17">
        <f>(((K4055/60)/60)/24)+DATE(1970,1,1)</f>
        <v>41986.108726851846</v>
      </c>
      <c r="T4055" s="15">
        <f>(((J4055/60)/60)/24)+DATE(1970,1,1)</f>
        <v>42016.108726851846</v>
      </c>
      <c r="U4055" t="b">
        <f>AND(L4055,N4055)</f>
        <v>0</v>
      </c>
    </row>
    <row r="4056" spans="1:21" ht="20" customHeight="1" x14ac:dyDescent="0.35">
      <c r="A4056" s="13">
        <f>F4056/E4056</f>
        <v>0</v>
      </c>
      <c r="B4056">
        <v>2576</v>
      </c>
      <c r="C4056" s="3" t="s">
        <v>2576</v>
      </c>
      <c r="D4056" s="3" t="s">
        <v>6686</v>
      </c>
      <c r="E4056" s="5">
        <v>10000</v>
      </c>
      <c r="F4056" s="5">
        <v>0</v>
      </c>
      <c r="G4056" t="s">
        <v>8220</v>
      </c>
      <c r="H4056" t="s">
        <v>8224</v>
      </c>
      <c r="I4056" t="s">
        <v>8246</v>
      </c>
      <c r="J4056">
        <v>1428707647</v>
      </c>
      <c r="K4056">
        <v>1424823247</v>
      </c>
      <c r="L4056" t="b">
        <v>0</v>
      </c>
      <c r="M4056">
        <v>0</v>
      </c>
      <c r="N4056" t="b">
        <v>0</v>
      </c>
      <c r="O4056" t="s">
        <v>8284</v>
      </c>
      <c r="P4056" s="9" t="str">
        <f>IFERROR(F4056/M4056,"NULL")</f>
        <v>NULL</v>
      </c>
      <c r="Q4056" t="str">
        <f>LEFT(O4056,SEARCH("/",O4056,1)-1)</f>
        <v>food</v>
      </c>
      <c r="R4056" t="str">
        <f>RIGHT(O4056,LEN(O4056)-SEARCH("/",O4056,1))</f>
        <v>food trucks</v>
      </c>
      <c r="S4056" s="17">
        <f>(((K4056/60)/60)/24)+DATE(1970,1,1)</f>
        <v>42060.00980324074</v>
      </c>
      <c r="T4056" s="15">
        <f>(((J4056/60)/60)/24)+DATE(1970,1,1)</f>
        <v>42104.968136574069</v>
      </c>
      <c r="U4056" t="b">
        <f>AND(L4056,N4056)</f>
        <v>0</v>
      </c>
    </row>
    <row r="4057" spans="1:21" ht="20" customHeight="1" x14ac:dyDescent="0.35">
      <c r="A4057" s="13">
        <f>F4057/E4057</f>
        <v>0</v>
      </c>
      <c r="B4057">
        <v>2577</v>
      </c>
      <c r="C4057" s="3" t="s">
        <v>2577</v>
      </c>
      <c r="D4057" s="3" t="s">
        <v>6687</v>
      </c>
      <c r="E4057" s="5">
        <v>15000</v>
      </c>
      <c r="F4057" s="5">
        <v>0</v>
      </c>
      <c r="G4057" t="s">
        <v>8220</v>
      </c>
      <c r="H4057" t="s">
        <v>8224</v>
      </c>
      <c r="I4057" t="s">
        <v>8246</v>
      </c>
      <c r="J4057">
        <v>1407181297</v>
      </c>
      <c r="K4057">
        <v>1405021297</v>
      </c>
      <c r="L4057" t="b">
        <v>0</v>
      </c>
      <c r="M4057">
        <v>0</v>
      </c>
      <c r="N4057" t="b">
        <v>0</v>
      </c>
      <c r="O4057" t="s">
        <v>8284</v>
      </c>
      <c r="P4057" s="9" t="str">
        <f>IFERROR(F4057/M4057,"NULL")</f>
        <v>NULL</v>
      </c>
      <c r="Q4057" t="str">
        <f>LEFT(O4057,SEARCH("/",O4057,1)-1)</f>
        <v>food</v>
      </c>
      <c r="R4057" t="str">
        <f>RIGHT(O4057,LEN(O4057)-SEARCH("/",O4057,1))</f>
        <v>food trucks</v>
      </c>
      <c r="S4057" s="17">
        <f>(((K4057/60)/60)/24)+DATE(1970,1,1)</f>
        <v>41830.820567129631</v>
      </c>
      <c r="T4057" s="15">
        <f>(((J4057/60)/60)/24)+DATE(1970,1,1)</f>
        <v>41855.820567129631</v>
      </c>
      <c r="U4057" t="b">
        <f>AND(L4057,N4057)</f>
        <v>0</v>
      </c>
    </row>
    <row r="4058" spans="1:21" ht="20" customHeight="1" x14ac:dyDescent="0.35">
      <c r="A4058" s="13">
        <f>F4058/E4058</f>
        <v>0</v>
      </c>
      <c r="B4058">
        <v>2578</v>
      </c>
      <c r="C4058" s="3" t="s">
        <v>2578</v>
      </c>
      <c r="D4058" s="3" t="s">
        <v>6688</v>
      </c>
      <c r="E4058" s="5">
        <v>6000</v>
      </c>
      <c r="F4058" s="5">
        <v>0</v>
      </c>
      <c r="G4058" t="s">
        <v>8220</v>
      </c>
      <c r="H4058" t="s">
        <v>8224</v>
      </c>
      <c r="I4058" t="s">
        <v>8246</v>
      </c>
      <c r="J4058">
        <v>1444410000</v>
      </c>
      <c r="K4058">
        <v>1440203579</v>
      </c>
      <c r="L4058" t="b">
        <v>0</v>
      </c>
      <c r="M4058">
        <v>0</v>
      </c>
      <c r="N4058" t="b">
        <v>0</v>
      </c>
      <c r="O4058" t="s">
        <v>8284</v>
      </c>
      <c r="P4058" s="9" t="str">
        <f>IFERROR(F4058/M4058,"NULL")</f>
        <v>NULL</v>
      </c>
      <c r="Q4058" t="str">
        <f>LEFT(O4058,SEARCH("/",O4058,1)-1)</f>
        <v>food</v>
      </c>
      <c r="R4058" t="str">
        <f>RIGHT(O4058,LEN(O4058)-SEARCH("/",O4058,1))</f>
        <v>food trucks</v>
      </c>
      <c r="S4058" s="17">
        <f>(((K4058/60)/60)/24)+DATE(1970,1,1)</f>
        <v>42238.022905092599</v>
      </c>
      <c r="T4058" s="15">
        <f>(((J4058/60)/60)/24)+DATE(1970,1,1)</f>
        <v>42286.708333333328</v>
      </c>
      <c r="U4058" t="b">
        <f>AND(L4058,N4058)</f>
        <v>0</v>
      </c>
    </row>
    <row r="4059" spans="1:21" ht="20" customHeight="1" x14ac:dyDescent="0.35">
      <c r="A4059" s="13">
        <f>F4059/E4059</f>
        <v>1.3849999999999999E-3</v>
      </c>
      <c r="B4059">
        <v>2579</v>
      </c>
      <c r="C4059" s="3" t="s">
        <v>2579</v>
      </c>
      <c r="D4059" s="3" t="s">
        <v>6689</v>
      </c>
      <c r="E4059" s="5">
        <v>200000</v>
      </c>
      <c r="F4059" s="5">
        <v>277</v>
      </c>
      <c r="G4059" t="s">
        <v>8220</v>
      </c>
      <c r="H4059" t="s">
        <v>8224</v>
      </c>
      <c r="I4059" t="s">
        <v>8246</v>
      </c>
      <c r="J4059">
        <v>1410810903</v>
      </c>
      <c r="K4059">
        <v>1405626903</v>
      </c>
      <c r="L4059" t="b">
        <v>0</v>
      </c>
      <c r="M4059">
        <v>12</v>
      </c>
      <c r="N4059" t="b">
        <v>0</v>
      </c>
      <c r="O4059" t="s">
        <v>8284</v>
      </c>
      <c r="P4059" s="9">
        <f>IFERROR(F4059/M4059,"NULL")</f>
        <v>23.083333333333332</v>
      </c>
      <c r="Q4059" t="str">
        <f>LEFT(O4059,SEARCH("/",O4059,1)-1)</f>
        <v>food</v>
      </c>
      <c r="R4059" t="str">
        <f>RIGHT(O4059,LEN(O4059)-SEARCH("/",O4059,1))</f>
        <v>food trucks</v>
      </c>
      <c r="S4059" s="17">
        <f>(((K4059/60)/60)/24)+DATE(1970,1,1)</f>
        <v>41837.829895833333</v>
      </c>
      <c r="T4059" s="15">
        <f>(((J4059/60)/60)/24)+DATE(1970,1,1)</f>
        <v>41897.829895833333</v>
      </c>
      <c r="U4059" t="b">
        <f>AND(L4059,N4059)</f>
        <v>0</v>
      </c>
    </row>
    <row r="4060" spans="1:21" ht="20" customHeight="1" x14ac:dyDescent="0.35">
      <c r="A4060" s="13">
        <f>F4060/E4060</f>
        <v>6.0000000000000001E-3</v>
      </c>
      <c r="B4060">
        <v>2580</v>
      </c>
      <c r="C4060" s="3" t="s">
        <v>2580</v>
      </c>
      <c r="D4060" s="3" t="s">
        <v>6690</v>
      </c>
      <c r="E4060" s="5">
        <v>8500</v>
      </c>
      <c r="F4060" s="5">
        <v>51</v>
      </c>
      <c r="G4060" t="s">
        <v>8220</v>
      </c>
      <c r="H4060" t="s">
        <v>8224</v>
      </c>
      <c r="I4060" t="s">
        <v>8246</v>
      </c>
      <c r="J4060">
        <v>1431745200</v>
      </c>
      <c r="K4060">
        <v>1429170603</v>
      </c>
      <c r="L4060" t="b">
        <v>0</v>
      </c>
      <c r="M4060">
        <v>2</v>
      </c>
      <c r="N4060" t="b">
        <v>0</v>
      </c>
      <c r="O4060" t="s">
        <v>8284</v>
      </c>
      <c r="P4060" s="9">
        <f>IFERROR(F4060/M4060,"NULL")</f>
        <v>25.5</v>
      </c>
      <c r="Q4060" t="str">
        <f>LEFT(O4060,SEARCH("/",O4060,1)-1)</f>
        <v>food</v>
      </c>
      <c r="R4060" t="str">
        <f>RIGHT(O4060,LEN(O4060)-SEARCH("/",O4060,1))</f>
        <v>food trucks</v>
      </c>
      <c r="S4060" s="17">
        <f>(((K4060/60)/60)/24)+DATE(1970,1,1)</f>
        <v>42110.326423611114</v>
      </c>
      <c r="T4060" s="15">
        <f>(((J4060/60)/60)/24)+DATE(1970,1,1)</f>
        <v>42140.125</v>
      </c>
      <c r="U4060" t="b">
        <f>AND(L4060,N4060)</f>
        <v>0</v>
      </c>
    </row>
    <row r="4061" spans="1:21" ht="20" customHeight="1" x14ac:dyDescent="0.35">
      <c r="A4061" s="13">
        <f>F4061/E4061</f>
        <v>0.33559730999999998</v>
      </c>
      <c r="B4061">
        <v>2643</v>
      </c>
      <c r="C4061" s="3" t="s">
        <v>2643</v>
      </c>
      <c r="D4061" s="3" t="s">
        <v>6753</v>
      </c>
      <c r="E4061" s="5">
        <v>1000000</v>
      </c>
      <c r="F4061" s="5">
        <v>335597.31</v>
      </c>
      <c r="G4061" t="s">
        <v>8220</v>
      </c>
      <c r="H4061" t="s">
        <v>8224</v>
      </c>
      <c r="I4061" t="s">
        <v>8246</v>
      </c>
      <c r="J4061">
        <v>1482307140</v>
      </c>
      <c r="K4061">
        <v>1479218315</v>
      </c>
      <c r="L4061" t="b">
        <v>1</v>
      </c>
      <c r="M4061">
        <v>1501</v>
      </c>
      <c r="N4061" t="b">
        <v>0</v>
      </c>
      <c r="O4061" t="s">
        <v>8301</v>
      </c>
      <c r="P4061" s="9">
        <f>IFERROR(F4061/M4061,"NULL")</f>
        <v>223.58248500999335</v>
      </c>
      <c r="Q4061" t="str">
        <f>LEFT(O4061,SEARCH("/",O4061,1)-1)</f>
        <v>technology</v>
      </c>
      <c r="R4061" t="str">
        <f>RIGHT(O4061,LEN(O4061)-SEARCH("/",O4061,1))</f>
        <v>space exploration</v>
      </c>
      <c r="S4061" s="17">
        <f>(((K4061/60)/60)/24)+DATE(1970,1,1)</f>
        <v>42689.582349537035</v>
      </c>
      <c r="T4061" s="15">
        <f>(((J4061/60)/60)/24)+DATE(1970,1,1)</f>
        <v>42725.332638888889</v>
      </c>
      <c r="U4061" t="b">
        <f>AND(L4061,N4061)</f>
        <v>0</v>
      </c>
    </row>
    <row r="4062" spans="1:21" ht="20" customHeight="1" x14ac:dyDescent="0.35">
      <c r="A4062" s="13">
        <f>F4062/E4062</f>
        <v>2.053E-2</v>
      </c>
      <c r="B4062">
        <v>2644</v>
      </c>
      <c r="C4062" s="3" t="s">
        <v>2644</v>
      </c>
      <c r="D4062" s="3" t="s">
        <v>6754</v>
      </c>
      <c r="E4062" s="5">
        <v>100000</v>
      </c>
      <c r="F4062" s="5">
        <v>2053</v>
      </c>
      <c r="G4062" t="s">
        <v>8220</v>
      </c>
      <c r="H4062" t="s">
        <v>8224</v>
      </c>
      <c r="I4062" t="s">
        <v>8246</v>
      </c>
      <c r="J4062">
        <v>1489172435</v>
      </c>
      <c r="K4062">
        <v>1486580435</v>
      </c>
      <c r="L4062" t="b">
        <v>1</v>
      </c>
      <c r="M4062">
        <v>52</v>
      </c>
      <c r="N4062" t="b">
        <v>0</v>
      </c>
      <c r="O4062" t="s">
        <v>8301</v>
      </c>
      <c r="P4062" s="9">
        <f>IFERROR(F4062/M4062,"NULL")</f>
        <v>39.480769230769234</v>
      </c>
      <c r="Q4062" t="str">
        <f>LEFT(O4062,SEARCH("/",O4062,1)-1)</f>
        <v>technology</v>
      </c>
      <c r="R4062" t="str">
        <f>RIGHT(O4062,LEN(O4062)-SEARCH("/",O4062,1))</f>
        <v>space exploration</v>
      </c>
      <c r="S4062" s="17">
        <f>(((K4062/60)/60)/24)+DATE(1970,1,1)</f>
        <v>42774.792071759264</v>
      </c>
      <c r="T4062" s="15">
        <f>(((J4062/60)/60)/24)+DATE(1970,1,1)</f>
        <v>42804.792071759264</v>
      </c>
      <c r="U4062" t="b">
        <f>AND(L4062,N4062)</f>
        <v>0</v>
      </c>
    </row>
    <row r="4063" spans="1:21" ht="20" customHeight="1" x14ac:dyDescent="0.35">
      <c r="A4063" s="13">
        <f>F4063/E4063</f>
        <v>0.105</v>
      </c>
      <c r="B4063">
        <v>2645</v>
      </c>
      <c r="C4063" s="3" t="s">
        <v>2645</v>
      </c>
      <c r="D4063" s="3" t="s">
        <v>6755</v>
      </c>
      <c r="E4063" s="5">
        <v>20000</v>
      </c>
      <c r="F4063" s="5">
        <v>2100</v>
      </c>
      <c r="G4063" t="s">
        <v>8220</v>
      </c>
      <c r="H4063" t="s">
        <v>8226</v>
      </c>
      <c r="I4063" t="s">
        <v>8248</v>
      </c>
      <c r="J4063">
        <v>1415481203</v>
      </c>
      <c r="K4063">
        <v>1412885603</v>
      </c>
      <c r="L4063" t="b">
        <v>1</v>
      </c>
      <c r="M4063">
        <v>23</v>
      </c>
      <c r="N4063" t="b">
        <v>0</v>
      </c>
      <c r="O4063" t="s">
        <v>8301</v>
      </c>
      <c r="P4063" s="9">
        <f>IFERROR(F4063/M4063,"NULL")</f>
        <v>91.304347826086953</v>
      </c>
      <c r="Q4063" t="str">
        <f>LEFT(O4063,SEARCH("/",O4063,1)-1)</f>
        <v>technology</v>
      </c>
      <c r="R4063" t="str">
        <f>RIGHT(O4063,LEN(O4063)-SEARCH("/",O4063,1))</f>
        <v>space exploration</v>
      </c>
      <c r="S4063" s="17">
        <f>(((K4063/60)/60)/24)+DATE(1970,1,1)</f>
        <v>41921.842627314814</v>
      </c>
      <c r="T4063" s="15">
        <f>(((J4063/60)/60)/24)+DATE(1970,1,1)</f>
        <v>41951.884293981479</v>
      </c>
      <c r="U4063" t="b">
        <f>AND(L4063,N4063)</f>
        <v>0</v>
      </c>
    </row>
    <row r="4064" spans="1:21" ht="20" customHeight="1" x14ac:dyDescent="0.35">
      <c r="A4064" s="13">
        <f>F4064/E4064</f>
        <v>8.4172839999999999E-2</v>
      </c>
      <c r="B4064">
        <v>2646</v>
      </c>
      <c r="C4064" s="3" t="s">
        <v>2646</v>
      </c>
      <c r="D4064" s="3" t="s">
        <v>6756</v>
      </c>
      <c r="E4064" s="5">
        <v>500000</v>
      </c>
      <c r="F4064" s="5">
        <v>42086.42</v>
      </c>
      <c r="G4064" t="s">
        <v>8220</v>
      </c>
      <c r="H4064" t="s">
        <v>8224</v>
      </c>
      <c r="I4064" t="s">
        <v>8246</v>
      </c>
      <c r="J4064">
        <v>1441783869</v>
      </c>
      <c r="K4064">
        <v>1439191869</v>
      </c>
      <c r="L4064" t="b">
        <v>1</v>
      </c>
      <c r="M4064">
        <v>535</v>
      </c>
      <c r="N4064" t="b">
        <v>0</v>
      </c>
      <c r="O4064" t="s">
        <v>8301</v>
      </c>
      <c r="P4064" s="9">
        <f>IFERROR(F4064/M4064,"NULL")</f>
        <v>78.666205607476627</v>
      </c>
      <c r="Q4064" t="str">
        <f>LEFT(O4064,SEARCH("/",O4064,1)-1)</f>
        <v>technology</v>
      </c>
      <c r="R4064" t="str">
        <f>RIGHT(O4064,LEN(O4064)-SEARCH("/",O4064,1))</f>
        <v>space exploration</v>
      </c>
      <c r="S4064" s="17">
        <f>(((K4064/60)/60)/24)+DATE(1970,1,1)</f>
        <v>42226.313298611116</v>
      </c>
      <c r="T4064" s="15">
        <f>(((J4064/60)/60)/24)+DATE(1970,1,1)</f>
        <v>42256.313298611116</v>
      </c>
      <c r="U4064" t="b">
        <f>AND(L4064,N4064)</f>
        <v>0</v>
      </c>
    </row>
    <row r="4065" spans="1:21" ht="20" customHeight="1" x14ac:dyDescent="0.35">
      <c r="A4065" s="13">
        <f>F4065/E4065</f>
        <v>1.44E-2</v>
      </c>
      <c r="B4065">
        <v>2647</v>
      </c>
      <c r="C4065" s="3" t="s">
        <v>2647</v>
      </c>
      <c r="D4065" s="3" t="s">
        <v>6757</v>
      </c>
      <c r="E4065" s="5">
        <v>2500</v>
      </c>
      <c r="F4065" s="5">
        <v>36</v>
      </c>
      <c r="G4065" t="s">
        <v>8220</v>
      </c>
      <c r="H4065" t="s">
        <v>8229</v>
      </c>
      <c r="I4065" t="s">
        <v>8251</v>
      </c>
      <c r="J4065">
        <v>1439533019</v>
      </c>
      <c r="K4065">
        <v>1436941019</v>
      </c>
      <c r="L4065" t="b">
        <v>0</v>
      </c>
      <c r="M4065">
        <v>3</v>
      </c>
      <c r="N4065" t="b">
        <v>0</v>
      </c>
      <c r="O4065" t="s">
        <v>8301</v>
      </c>
      <c r="P4065" s="9">
        <f>IFERROR(F4065/M4065,"NULL")</f>
        <v>12</v>
      </c>
      <c r="Q4065" t="str">
        <f>LEFT(O4065,SEARCH("/",O4065,1)-1)</f>
        <v>technology</v>
      </c>
      <c r="R4065" t="str">
        <f>RIGHT(O4065,LEN(O4065)-SEARCH("/",O4065,1))</f>
        <v>space exploration</v>
      </c>
      <c r="S4065" s="17">
        <f>(((K4065/60)/60)/24)+DATE(1970,1,1)</f>
        <v>42200.261793981481</v>
      </c>
      <c r="T4065" s="15">
        <f>(((J4065/60)/60)/24)+DATE(1970,1,1)</f>
        <v>42230.261793981481</v>
      </c>
      <c r="U4065" t="b">
        <f>AND(L4065,N4065)</f>
        <v>0</v>
      </c>
    </row>
    <row r="4066" spans="1:21" ht="20" customHeight="1" x14ac:dyDescent="0.35">
      <c r="A4066" s="13">
        <f>F4066/E4066</f>
        <v>8.8333333333333337E-3</v>
      </c>
      <c r="B4066">
        <v>2648</v>
      </c>
      <c r="C4066" s="3" t="s">
        <v>2648</v>
      </c>
      <c r="D4066" s="3" t="s">
        <v>6758</v>
      </c>
      <c r="E4066" s="5">
        <v>12000</v>
      </c>
      <c r="F4066" s="5">
        <v>106</v>
      </c>
      <c r="G4066" t="s">
        <v>8220</v>
      </c>
      <c r="H4066" t="s">
        <v>8224</v>
      </c>
      <c r="I4066" t="s">
        <v>8246</v>
      </c>
      <c r="J4066">
        <v>1457543360</v>
      </c>
      <c r="K4066">
        <v>1454951360</v>
      </c>
      <c r="L4066" t="b">
        <v>0</v>
      </c>
      <c r="M4066">
        <v>6</v>
      </c>
      <c r="N4066" t="b">
        <v>0</v>
      </c>
      <c r="O4066" t="s">
        <v>8301</v>
      </c>
      <c r="P4066" s="9">
        <f>IFERROR(F4066/M4066,"NULL")</f>
        <v>17.666666666666668</v>
      </c>
      <c r="Q4066" t="str">
        <f>LEFT(O4066,SEARCH("/",O4066,1)-1)</f>
        <v>technology</v>
      </c>
      <c r="R4066" t="str">
        <f>RIGHT(O4066,LEN(O4066)-SEARCH("/",O4066,1))</f>
        <v>space exploration</v>
      </c>
      <c r="S4066" s="17">
        <f>(((K4066/60)/60)/24)+DATE(1970,1,1)</f>
        <v>42408.714814814812</v>
      </c>
      <c r="T4066" s="15">
        <f>(((J4066/60)/60)/24)+DATE(1970,1,1)</f>
        <v>42438.714814814812</v>
      </c>
      <c r="U4066" t="b">
        <f>AND(L4066,N4066)</f>
        <v>0</v>
      </c>
    </row>
    <row r="4067" spans="1:21" ht="20" customHeight="1" x14ac:dyDescent="0.35">
      <c r="A4067" s="13">
        <f>F4067/E4067</f>
        <v>9.9200000000000004E-4</v>
      </c>
      <c r="B4067">
        <v>2649</v>
      </c>
      <c r="C4067" s="3" t="s">
        <v>2649</v>
      </c>
      <c r="D4067" s="3" t="s">
        <v>6759</v>
      </c>
      <c r="E4067" s="5">
        <v>125000</v>
      </c>
      <c r="F4067" s="5">
        <v>124</v>
      </c>
      <c r="G4067" t="s">
        <v>8220</v>
      </c>
      <c r="H4067" t="s">
        <v>8224</v>
      </c>
      <c r="I4067" t="s">
        <v>8246</v>
      </c>
      <c r="J4067">
        <v>1454370941</v>
      </c>
      <c r="K4067">
        <v>1449186941</v>
      </c>
      <c r="L4067" t="b">
        <v>0</v>
      </c>
      <c r="M4067">
        <v>3</v>
      </c>
      <c r="N4067" t="b">
        <v>0</v>
      </c>
      <c r="O4067" t="s">
        <v>8301</v>
      </c>
      <c r="P4067" s="9">
        <f>IFERROR(F4067/M4067,"NULL")</f>
        <v>41.333333333333336</v>
      </c>
      <c r="Q4067" t="str">
        <f>LEFT(O4067,SEARCH("/",O4067,1)-1)</f>
        <v>technology</v>
      </c>
      <c r="R4067" t="str">
        <f>RIGHT(O4067,LEN(O4067)-SEARCH("/",O4067,1))</f>
        <v>space exploration</v>
      </c>
      <c r="S4067" s="17">
        <f>(((K4067/60)/60)/24)+DATE(1970,1,1)</f>
        <v>42341.99700231482</v>
      </c>
      <c r="T4067" s="15">
        <f>(((J4067/60)/60)/24)+DATE(1970,1,1)</f>
        <v>42401.99700231482</v>
      </c>
      <c r="U4067" t="b">
        <f>AND(L4067,N4067)</f>
        <v>0</v>
      </c>
    </row>
    <row r="4068" spans="1:21" ht="20" customHeight="1" x14ac:dyDescent="0.35">
      <c r="A4068" s="13">
        <f>F4068/E4068</f>
        <v>5.966666666666667E-3</v>
      </c>
      <c r="B4068">
        <v>2650</v>
      </c>
      <c r="C4068" s="3" t="s">
        <v>2650</v>
      </c>
      <c r="D4068" s="3" t="s">
        <v>6760</v>
      </c>
      <c r="E4068" s="5">
        <v>60000</v>
      </c>
      <c r="F4068" s="5">
        <v>358</v>
      </c>
      <c r="G4068" t="s">
        <v>8220</v>
      </c>
      <c r="H4068" t="s">
        <v>8224</v>
      </c>
      <c r="I4068" t="s">
        <v>8246</v>
      </c>
      <c r="J4068">
        <v>1482332343</v>
      </c>
      <c r="K4068">
        <v>1479740343</v>
      </c>
      <c r="L4068" t="b">
        <v>0</v>
      </c>
      <c r="M4068">
        <v>5</v>
      </c>
      <c r="N4068" t="b">
        <v>0</v>
      </c>
      <c r="O4068" t="s">
        <v>8301</v>
      </c>
      <c r="P4068" s="9">
        <f>IFERROR(F4068/M4068,"NULL")</f>
        <v>71.599999999999994</v>
      </c>
      <c r="Q4068" t="str">
        <f>LEFT(O4068,SEARCH("/",O4068,1)-1)</f>
        <v>technology</v>
      </c>
      <c r="R4068" t="str">
        <f>RIGHT(O4068,LEN(O4068)-SEARCH("/",O4068,1))</f>
        <v>space exploration</v>
      </c>
      <c r="S4068" s="17">
        <f>(((K4068/60)/60)/24)+DATE(1970,1,1)</f>
        <v>42695.624340277776</v>
      </c>
      <c r="T4068" s="15">
        <f>(((J4068/60)/60)/24)+DATE(1970,1,1)</f>
        <v>42725.624340277776</v>
      </c>
      <c r="U4068" t="b">
        <f>AND(L4068,N4068)</f>
        <v>0</v>
      </c>
    </row>
    <row r="4069" spans="1:21" ht="20" customHeight="1" x14ac:dyDescent="0.35">
      <c r="A4069" s="13">
        <f>F4069/E4069</f>
        <v>1.8689285714285714E-2</v>
      </c>
      <c r="B4069">
        <v>2651</v>
      </c>
      <c r="C4069" s="3" t="s">
        <v>2651</v>
      </c>
      <c r="D4069" s="3" t="s">
        <v>6761</v>
      </c>
      <c r="E4069" s="5">
        <v>280000</v>
      </c>
      <c r="F4069" s="5">
        <v>5233</v>
      </c>
      <c r="G4069" t="s">
        <v>8220</v>
      </c>
      <c r="H4069" t="s">
        <v>8224</v>
      </c>
      <c r="I4069" t="s">
        <v>8246</v>
      </c>
      <c r="J4069">
        <v>1450380009</v>
      </c>
      <c r="K4069">
        <v>1447960809</v>
      </c>
      <c r="L4069" t="b">
        <v>0</v>
      </c>
      <c r="M4069">
        <v>17</v>
      </c>
      <c r="N4069" t="b">
        <v>0</v>
      </c>
      <c r="O4069" t="s">
        <v>8301</v>
      </c>
      <c r="P4069" s="9">
        <f>IFERROR(F4069/M4069,"NULL")</f>
        <v>307.8235294117647</v>
      </c>
      <c r="Q4069" t="str">
        <f>LEFT(O4069,SEARCH("/",O4069,1)-1)</f>
        <v>technology</v>
      </c>
      <c r="R4069" t="str">
        <f>RIGHT(O4069,LEN(O4069)-SEARCH("/",O4069,1))</f>
        <v>space exploration</v>
      </c>
      <c r="S4069" s="17">
        <f>(((K4069/60)/60)/24)+DATE(1970,1,1)</f>
        <v>42327.805659722217</v>
      </c>
      <c r="T4069" s="15">
        <f>(((J4069/60)/60)/24)+DATE(1970,1,1)</f>
        <v>42355.805659722217</v>
      </c>
      <c r="U4069" t="b">
        <f>AND(L4069,N4069)</f>
        <v>0</v>
      </c>
    </row>
    <row r="4070" spans="1:21" ht="20" customHeight="1" x14ac:dyDescent="0.35">
      <c r="A4070" s="13">
        <f>F4070/E4070</f>
        <v>8.8500000000000002E-3</v>
      </c>
      <c r="B4070">
        <v>2652</v>
      </c>
      <c r="C4070" s="3" t="s">
        <v>2652</v>
      </c>
      <c r="D4070" s="3" t="s">
        <v>6762</v>
      </c>
      <c r="E4070" s="5">
        <v>100000</v>
      </c>
      <c r="F4070" s="5">
        <v>885</v>
      </c>
      <c r="G4070" t="s">
        <v>8220</v>
      </c>
      <c r="H4070" t="s">
        <v>8226</v>
      </c>
      <c r="I4070" t="s">
        <v>8248</v>
      </c>
      <c r="J4070">
        <v>1418183325</v>
      </c>
      <c r="K4070">
        <v>1415591325</v>
      </c>
      <c r="L4070" t="b">
        <v>0</v>
      </c>
      <c r="M4070">
        <v>11</v>
      </c>
      <c r="N4070" t="b">
        <v>0</v>
      </c>
      <c r="O4070" t="s">
        <v>8301</v>
      </c>
      <c r="P4070" s="9">
        <f>IFERROR(F4070/M4070,"NULL")</f>
        <v>80.454545454545453</v>
      </c>
      <c r="Q4070" t="str">
        <f>LEFT(O4070,SEARCH("/",O4070,1)-1)</f>
        <v>technology</v>
      </c>
      <c r="R4070" t="str">
        <f>RIGHT(O4070,LEN(O4070)-SEARCH("/",O4070,1))</f>
        <v>space exploration</v>
      </c>
      <c r="S4070" s="17">
        <f>(((K4070/60)/60)/24)+DATE(1970,1,1)</f>
        <v>41953.158854166672</v>
      </c>
      <c r="T4070" s="15">
        <f>(((J4070/60)/60)/24)+DATE(1970,1,1)</f>
        <v>41983.158854166672</v>
      </c>
      <c r="U4070" t="b">
        <f>AND(L4070,N4070)</f>
        <v>0</v>
      </c>
    </row>
    <row r="4071" spans="1:21" ht="20" customHeight="1" x14ac:dyDescent="0.35">
      <c r="A4071" s="13">
        <f>F4071/E4071</f>
        <v>0.1152156862745098</v>
      </c>
      <c r="B4071">
        <v>2653</v>
      </c>
      <c r="C4071" s="3" t="s">
        <v>2653</v>
      </c>
      <c r="D4071" s="3" t="s">
        <v>6763</v>
      </c>
      <c r="E4071" s="5">
        <v>51000</v>
      </c>
      <c r="F4071" s="5">
        <v>5876</v>
      </c>
      <c r="G4071" t="s">
        <v>8220</v>
      </c>
      <c r="H4071" t="s">
        <v>8224</v>
      </c>
      <c r="I4071" t="s">
        <v>8246</v>
      </c>
      <c r="J4071">
        <v>1402632000</v>
      </c>
      <c r="K4071">
        <v>1399909127</v>
      </c>
      <c r="L4071" t="b">
        <v>0</v>
      </c>
      <c r="M4071">
        <v>70</v>
      </c>
      <c r="N4071" t="b">
        <v>0</v>
      </c>
      <c r="O4071" t="s">
        <v>8301</v>
      </c>
      <c r="P4071" s="9">
        <f>IFERROR(F4071/M4071,"NULL")</f>
        <v>83.942857142857136</v>
      </c>
      <c r="Q4071" t="str">
        <f>LEFT(O4071,SEARCH("/",O4071,1)-1)</f>
        <v>technology</v>
      </c>
      <c r="R4071" t="str">
        <f>RIGHT(O4071,LEN(O4071)-SEARCH("/",O4071,1))</f>
        <v>space exploration</v>
      </c>
      <c r="S4071" s="17">
        <f>(((K4071/60)/60)/24)+DATE(1970,1,1)</f>
        <v>41771.651932870373</v>
      </c>
      <c r="T4071" s="15">
        <f>(((J4071/60)/60)/24)+DATE(1970,1,1)</f>
        <v>41803.166666666664</v>
      </c>
      <c r="U4071" t="b">
        <f>AND(L4071,N4071)</f>
        <v>0</v>
      </c>
    </row>
    <row r="4072" spans="1:21" ht="20" customHeight="1" x14ac:dyDescent="0.35">
      <c r="A4072" s="13">
        <f>F4072/E4072</f>
        <v>5.1000000000000004E-4</v>
      </c>
      <c r="B4072">
        <v>2654</v>
      </c>
      <c r="C4072" s="3" t="s">
        <v>2654</v>
      </c>
      <c r="D4072" s="3" t="s">
        <v>6764</v>
      </c>
      <c r="E4072" s="5">
        <v>100000</v>
      </c>
      <c r="F4072" s="5">
        <v>51</v>
      </c>
      <c r="G4072" t="s">
        <v>8220</v>
      </c>
      <c r="H4072" t="s">
        <v>8224</v>
      </c>
      <c r="I4072" t="s">
        <v>8246</v>
      </c>
      <c r="J4072">
        <v>1429622726</v>
      </c>
      <c r="K4072">
        <v>1424442326</v>
      </c>
      <c r="L4072" t="b">
        <v>0</v>
      </c>
      <c r="M4072">
        <v>6</v>
      </c>
      <c r="N4072" t="b">
        <v>0</v>
      </c>
      <c r="O4072" t="s">
        <v>8301</v>
      </c>
      <c r="P4072" s="9">
        <f>IFERROR(F4072/M4072,"NULL")</f>
        <v>8.5</v>
      </c>
      <c r="Q4072" t="str">
        <f>LEFT(O4072,SEARCH("/",O4072,1)-1)</f>
        <v>technology</v>
      </c>
      <c r="R4072" t="str">
        <f>RIGHT(O4072,LEN(O4072)-SEARCH("/",O4072,1))</f>
        <v>space exploration</v>
      </c>
      <c r="S4072" s="17">
        <f>(((K4072/60)/60)/24)+DATE(1970,1,1)</f>
        <v>42055.600995370376</v>
      </c>
      <c r="T4072" s="15">
        <f>(((J4072/60)/60)/24)+DATE(1970,1,1)</f>
        <v>42115.559328703705</v>
      </c>
      <c r="U4072" t="b">
        <f>AND(L4072,N4072)</f>
        <v>0</v>
      </c>
    </row>
    <row r="4073" spans="1:21" ht="20" customHeight="1" x14ac:dyDescent="0.35">
      <c r="A4073" s="13">
        <f>F4073/E4073</f>
        <v>0.21033333333333334</v>
      </c>
      <c r="B4073">
        <v>2655</v>
      </c>
      <c r="C4073" s="3" t="s">
        <v>2655</v>
      </c>
      <c r="D4073" s="3" t="s">
        <v>6765</v>
      </c>
      <c r="E4073" s="5">
        <v>15000</v>
      </c>
      <c r="F4073" s="5">
        <v>3155</v>
      </c>
      <c r="G4073" t="s">
        <v>8220</v>
      </c>
      <c r="H4073" t="s">
        <v>8224</v>
      </c>
      <c r="I4073" t="s">
        <v>8246</v>
      </c>
      <c r="J4073">
        <v>1455048000</v>
      </c>
      <c r="K4073">
        <v>1452631647</v>
      </c>
      <c r="L4073" t="b">
        <v>0</v>
      </c>
      <c r="M4073">
        <v>43</v>
      </c>
      <c r="N4073" t="b">
        <v>0</v>
      </c>
      <c r="O4073" t="s">
        <v>8301</v>
      </c>
      <c r="P4073" s="9">
        <f>IFERROR(F4073/M4073,"NULL")</f>
        <v>73.372093023255815</v>
      </c>
      <c r="Q4073" t="str">
        <f>LEFT(O4073,SEARCH("/",O4073,1)-1)</f>
        <v>technology</v>
      </c>
      <c r="R4073" t="str">
        <f>RIGHT(O4073,LEN(O4073)-SEARCH("/",O4073,1))</f>
        <v>space exploration</v>
      </c>
      <c r="S4073" s="17">
        <f>(((K4073/60)/60)/24)+DATE(1970,1,1)</f>
        <v>42381.866284722222</v>
      </c>
      <c r="T4073" s="15">
        <f>(((J4073/60)/60)/24)+DATE(1970,1,1)</f>
        <v>42409.833333333328</v>
      </c>
      <c r="U4073" t="b">
        <f>AND(L4073,N4073)</f>
        <v>0</v>
      </c>
    </row>
    <row r="4074" spans="1:21" ht="20" customHeight="1" x14ac:dyDescent="0.35">
      <c r="A4074" s="13">
        <f>F4074/E4074</f>
        <v>0.11436666666666667</v>
      </c>
      <c r="B4074">
        <v>2656</v>
      </c>
      <c r="C4074" s="3" t="s">
        <v>2656</v>
      </c>
      <c r="D4074" s="3" t="s">
        <v>6766</v>
      </c>
      <c r="E4074" s="5">
        <v>150000</v>
      </c>
      <c r="F4074" s="5">
        <v>17155</v>
      </c>
      <c r="G4074" t="s">
        <v>8220</v>
      </c>
      <c r="H4074" t="s">
        <v>8224</v>
      </c>
      <c r="I4074" t="s">
        <v>8246</v>
      </c>
      <c r="J4074">
        <v>1489345200</v>
      </c>
      <c r="K4074">
        <v>1485966688</v>
      </c>
      <c r="L4074" t="b">
        <v>0</v>
      </c>
      <c r="M4074">
        <v>152</v>
      </c>
      <c r="N4074" t="b">
        <v>0</v>
      </c>
      <c r="O4074" t="s">
        <v>8301</v>
      </c>
      <c r="P4074" s="9">
        <f>IFERROR(F4074/M4074,"NULL")</f>
        <v>112.86184210526316</v>
      </c>
      <c r="Q4074" t="str">
        <f>LEFT(O4074,SEARCH("/",O4074,1)-1)</f>
        <v>technology</v>
      </c>
      <c r="R4074" t="str">
        <f>RIGHT(O4074,LEN(O4074)-SEARCH("/",O4074,1))</f>
        <v>space exploration</v>
      </c>
      <c r="S4074" s="17">
        <f>(((K4074/60)/60)/24)+DATE(1970,1,1)</f>
        <v>42767.688518518517</v>
      </c>
      <c r="T4074" s="15">
        <f>(((J4074/60)/60)/24)+DATE(1970,1,1)</f>
        <v>42806.791666666672</v>
      </c>
      <c r="U4074" t="b">
        <f>AND(L4074,N4074)</f>
        <v>0</v>
      </c>
    </row>
    <row r="4075" spans="1:21" ht="20" customHeight="1" x14ac:dyDescent="0.35">
      <c r="A4075" s="13">
        <f>F4075/E4075</f>
        <v>0.18737933333333334</v>
      </c>
      <c r="B4075">
        <v>2657</v>
      </c>
      <c r="C4075" s="3" t="s">
        <v>2657</v>
      </c>
      <c r="D4075" s="3" t="s">
        <v>6767</v>
      </c>
      <c r="E4075" s="5">
        <v>30000</v>
      </c>
      <c r="F4075" s="5">
        <v>5621.38</v>
      </c>
      <c r="G4075" t="s">
        <v>8220</v>
      </c>
      <c r="H4075" t="s">
        <v>8224</v>
      </c>
      <c r="I4075" t="s">
        <v>8246</v>
      </c>
      <c r="J4075">
        <v>1470187800</v>
      </c>
      <c r="K4075">
        <v>1467325053</v>
      </c>
      <c r="L4075" t="b">
        <v>0</v>
      </c>
      <c r="M4075">
        <v>59</v>
      </c>
      <c r="N4075" t="b">
        <v>0</v>
      </c>
      <c r="O4075" t="s">
        <v>8301</v>
      </c>
      <c r="P4075" s="9">
        <f>IFERROR(F4075/M4075,"NULL")</f>
        <v>95.277627118644077</v>
      </c>
      <c r="Q4075" t="str">
        <f>LEFT(O4075,SEARCH("/",O4075,1)-1)</f>
        <v>technology</v>
      </c>
      <c r="R4075" t="str">
        <f>RIGHT(O4075,LEN(O4075)-SEARCH("/",O4075,1))</f>
        <v>space exploration</v>
      </c>
      <c r="S4075" s="17">
        <f>(((K4075/60)/60)/24)+DATE(1970,1,1)</f>
        <v>42551.928854166668</v>
      </c>
      <c r="T4075" s="15">
        <f>(((J4075/60)/60)/24)+DATE(1970,1,1)</f>
        <v>42585.0625</v>
      </c>
      <c r="U4075" t="b">
        <f>AND(L4075,N4075)</f>
        <v>0</v>
      </c>
    </row>
    <row r="4076" spans="1:21" ht="20" customHeight="1" x14ac:dyDescent="0.35">
      <c r="A4076" s="13">
        <f>F4076/E4076</f>
        <v>9.2857142857142856E-4</v>
      </c>
      <c r="B4076">
        <v>2658</v>
      </c>
      <c r="C4076" s="3" t="s">
        <v>2658</v>
      </c>
      <c r="D4076" s="3" t="s">
        <v>6768</v>
      </c>
      <c r="E4076" s="5">
        <v>98000</v>
      </c>
      <c r="F4076" s="5">
        <v>91</v>
      </c>
      <c r="G4076" t="s">
        <v>8220</v>
      </c>
      <c r="H4076" t="s">
        <v>8224</v>
      </c>
      <c r="I4076" t="s">
        <v>8246</v>
      </c>
      <c r="J4076">
        <v>1469913194</v>
      </c>
      <c r="K4076">
        <v>1467321194</v>
      </c>
      <c r="L4076" t="b">
        <v>0</v>
      </c>
      <c r="M4076">
        <v>4</v>
      </c>
      <c r="N4076" t="b">
        <v>0</v>
      </c>
      <c r="O4076" t="s">
        <v>8301</v>
      </c>
      <c r="P4076" s="9">
        <f>IFERROR(F4076/M4076,"NULL")</f>
        <v>22.75</v>
      </c>
      <c r="Q4076" t="str">
        <f>LEFT(O4076,SEARCH("/",O4076,1)-1)</f>
        <v>technology</v>
      </c>
      <c r="R4076" t="str">
        <f>RIGHT(O4076,LEN(O4076)-SEARCH("/",O4076,1))</f>
        <v>space exploration</v>
      </c>
      <c r="S4076" s="17">
        <f>(((K4076/60)/60)/24)+DATE(1970,1,1)</f>
        <v>42551.884189814817</v>
      </c>
      <c r="T4076" s="15">
        <f>(((J4076/60)/60)/24)+DATE(1970,1,1)</f>
        <v>42581.884189814817</v>
      </c>
      <c r="U4076" t="b">
        <f>AND(L4076,N4076)</f>
        <v>0</v>
      </c>
    </row>
    <row r="4077" spans="1:21" ht="20" customHeight="1" x14ac:dyDescent="0.35">
      <c r="A4077" s="13">
        <f>F4077/E4077</f>
        <v>2.720408163265306E-2</v>
      </c>
      <c r="B4077">
        <v>2659</v>
      </c>
      <c r="C4077" s="3" t="s">
        <v>2659</v>
      </c>
      <c r="D4077" s="3" t="s">
        <v>6769</v>
      </c>
      <c r="E4077" s="5">
        <v>49000</v>
      </c>
      <c r="F4077" s="5">
        <v>1333</v>
      </c>
      <c r="G4077" t="s">
        <v>8220</v>
      </c>
      <c r="H4077" t="s">
        <v>8224</v>
      </c>
      <c r="I4077" t="s">
        <v>8246</v>
      </c>
      <c r="J4077">
        <v>1429321210</v>
      </c>
      <c r="K4077">
        <v>1426729210</v>
      </c>
      <c r="L4077" t="b">
        <v>0</v>
      </c>
      <c r="M4077">
        <v>10</v>
      </c>
      <c r="N4077" t="b">
        <v>0</v>
      </c>
      <c r="O4077" t="s">
        <v>8301</v>
      </c>
      <c r="P4077" s="9">
        <f>IFERROR(F4077/M4077,"NULL")</f>
        <v>133.30000000000001</v>
      </c>
      <c r="Q4077" t="str">
        <f>LEFT(O4077,SEARCH("/",O4077,1)-1)</f>
        <v>technology</v>
      </c>
      <c r="R4077" t="str">
        <f>RIGHT(O4077,LEN(O4077)-SEARCH("/",O4077,1))</f>
        <v>space exploration</v>
      </c>
      <c r="S4077" s="17">
        <f>(((K4077/60)/60)/24)+DATE(1970,1,1)</f>
        <v>42082.069560185191</v>
      </c>
      <c r="T4077" s="15">
        <f>(((J4077/60)/60)/24)+DATE(1970,1,1)</f>
        <v>42112.069560185191</v>
      </c>
      <c r="U4077" t="b">
        <f>AND(L4077,N4077)</f>
        <v>0</v>
      </c>
    </row>
    <row r="4078" spans="1:21" ht="20" customHeight="1" x14ac:dyDescent="0.35">
      <c r="A4078" s="13">
        <f>F4078/E4078</f>
        <v>9.5E-4</v>
      </c>
      <c r="B4078">
        <v>2660</v>
      </c>
      <c r="C4078" s="3" t="s">
        <v>2660</v>
      </c>
      <c r="D4078" s="3" t="s">
        <v>6770</v>
      </c>
      <c r="E4078" s="5">
        <v>20000</v>
      </c>
      <c r="F4078" s="5">
        <v>19</v>
      </c>
      <c r="G4078" t="s">
        <v>8220</v>
      </c>
      <c r="H4078" t="s">
        <v>8224</v>
      </c>
      <c r="I4078" t="s">
        <v>8246</v>
      </c>
      <c r="J4078">
        <v>1448388418</v>
      </c>
      <c r="K4078">
        <v>1443200818</v>
      </c>
      <c r="L4078" t="b">
        <v>0</v>
      </c>
      <c r="M4078">
        <v>5</v>
      </c>
      <c r="N4078" t="b">
        <v>0</v>
      </c>
      <c r="O4078" t="s">
        <v>8301</v>
      </c>
      <c r="P4078" s="9">
        <f>IFERROR(F4078/M4078,"NULL")</f>
        <v>3.8</v>
      </c>
      <c r="Q4078" t="str">
        <f>LEFT(O4078,SEARCH("/",O4078,1)-1)</f>
        <v>technology</v>
      </c>
      <c r="R4078" t="str">
        <f>RIGHT(O4078,LEN(O4078)-SEARCH("/",O4078,1))</f>
        <v>space exploration</v>
      </c>
      <c r="S4078" s="17">
        <f>(((K4078/60)/60)/24)+DATE(1970,1,1)</f>
        <v>42272.713171296295</v>
      </c>
      <c r="T4078" s="15">
        <f>(((J4078/60)/60)/24)+DATE(1970,1,1)</f>
        <v>42332.754837962959</v>
      </c>
      <c r="U4078" t="b">
        <f>AND(L4078,N4078)</f>
        <v>0</v>
      </c>
    </row>
    <row r="4079" spans="1:21" ht="20" customHeight="1" x14ac:dyDescent="0.35">
      <c r="A4079" s="13">
        <f>F4079/E4079</f>
        <v>2.1919999999999999E-2</v>
      </c>
      <c r="B4079">
        <v>2951</v>
      </c>
      <c r="C4079" s="3" t="s">
        <v>2951</v>
      </c>
      <c r="D4079" s="3" t="s">
        <v>7061</v>
      </c>
      <c r="E4079" s="5">
        <v>50000</v>
      </c>
      <c r="F4079" s="5">
        <v>1096</v>
      </c>
      <c r="G4079" t="s">
        <v>8220</v>
      </c>
      <c r="H4079" t="s">
        <v>8224</v>
      </c>
      <c r="I4079" t="s">
        <v>8246</v>
      </c>
      <c r="J4079">
        <v>1412536573</v>
      </c>
      <c r="K4079">
        <v>1408648573</v>
      </c>
      <c r="L4079" t="b">
        <v>0</v>
      </c>
      <c r="M4079">
        <v>58</v>
      </c>
      <c r="N4079" t="b">
        <v>0</v>
      </c>
      <c r="O4079" t="s">
        <v>8303</v>
      </c>
      <c r="P4079" s="9">
        <f>IFERROR(F4079/M4079,"NULL")</f>
        <v>18.896551724137932</v>
      </c>
      <c r="Q4079" t="str">
        <f>LEFT(O4079,SEARCH("/",O4079,1)-1)</f>
        <v>theater</v>
      </c>
      <c r="R4079" t="str">
        <f>RIGHT(O4079,LEN(O4079)-SEARCH("/",O4079,1))</f>
        <v>spaces</v>
      </c>
      <c r="S4079" s="17">
        <f>(((K4079/60)/60)/24)+DATE(1970,1,1)</f>
        <v>41872.802928240737</v>
      </c>
      <c r="T4079" s="15">
        <f>(((J4079/60)/60)/24)+DATE(1970,1,1)</f>
        <v>41917.802928240737</v>
      </c>
      <c r="U4079" t="b">
        <f>AND(L4079,N4079)</f>
        <v>0</v>
      </c>
    </row>
    <row r="4080" spans="1:21" ht="20" customHeight="1" x14ac:dyDescent="0.35">
      <c r="A4080" s="13">
        <f>F4080/E4080</f>
        <v>8.0250000000000002E-2</v>
      </c>
      <c r="B4080">
        <v>2952</v>
      </c>
      <c r="C4080" s="3" t="s">
        <v>2952</v>
      </c>
      <c r="D4080" s="3" t="s">
        <v>7062</v>
      </c>
      <c r="E4080" s="5">
        <v>20000</v>
      </c>
      <c r="F4080" s="5">
        <v>1605</v>
      </c>
      <c r="G4080" t="s">
        <v>8220</v>
      </c>
      <c r="H4080" t="s">
        <v>8224</v>
      </c>
      <c r="I4080" t="s">
        <v>8246</v>
      </c>
      <c r="J4080">
        <v>1476676800</v>
      </c>
      <c r="K4080">
        <v>1473957239</v>
      </c>
      <c r="L4080" t="b">
        <v>0</v>
      </c>
      <c r="M4080">
        <v>8</v>
      </c>
      <c r="N4080" t="b">
        <v>0</v>
      </c>
      <c r="O4080" t="s">
        <v>8303</v>
      </c>
      <c r="P4080" s="9">
        <f>IFERROR(F4080/M4080,"NULL")</f>
        <v>200.625</v>
      </c>
      <c r="Q4080" t="str">
        <f>LEFT(O4080,SEARCH("/",O4080,1)-1)</f>
        <v>theater</v>
      </c>
      <c r="R4080" t="str">
        <f>RIGHT(O4080,LEN(O4080)-SEARCH("/",O4080,1))</f>
        <v>spaces</v>
      </c>
      <c r="S4080" s="17">
        <f>(((K4080/60)/60)/24)+DATE(1970,1,1)</f>
        <v>42628.690266203703</v>
      </c>
      <c r="T4080" s="15">
        <f>(((J4080/60)/60)/24)+DATE(1970,1,1)</f>
        <v>42660.166666666672</v>
      </c>
      <c r="U4080" t="b">
        <f>AND(L4080,N4080)</f>
        <v>0</v>
      </c>
    </row>
    <row r="4081" spans="1:21" ht="20" customHeight="1" x14ac:dyDescent="0.35">
      <c r="A4081" s="13">
        <f>F4081/E4081</f>
        <v>1.5125E-3</v>
      </c>
      <c r="B4081">
        <v>2953</v>
      </c>
      <c r="C4081" s="3" t="s">
        <v>2953</v>
      </c>
      <c r="D4081" s="3" t="s">
        <v>7063</v>
      </c>
      <c r="E4081" s="5">
        <v>400000</v>
      </c>
      <c r="F4081" s="5">
        <v>605</v>
      </c>
      <c r="G4081" t="s">
        <v>8220</v>
      </c>
      <c r="H4081" t="s">
        <v>8224</v>
      </c>
      <c r="I4081" t="s">
        <v>8246</v>
      </c>
      <c r="J4081">
        <v>1444330821</v>
      </c>
      <c r="K4081">
        <v>1441738821</v>
      </c>
      <c r="L4081" t="b">
        <v>0</v>
      </c>
      <c r="M4081">
        <v>3</v>
      </c>
      <c r="N4081" t="b">
        <v>0</v>
      </c>
      <c r="O4081" t="s">
        <v>8303</v>
      </c>
      <c r="P4081" s="9">
        <f>IFERROR(F4081/M4081,"NULL")</f>
        <v>201.66666666666666</v>
      </c>
      <c r="Q4081" t="str">
        <f>LEFT(O4081,SEARCH("/",O4081,1)-1)</f>
        <v>theater</v>
      </c>
      <c r="R4081" t="str">
        <f>RIGHT(O4081,LEN(O4081)-SEARCH("/",O4081,1))</f>
        <v>spaces</v>
      </c>
      <c r="S4081" s="17">
        <f>(((K4081/60)/60)/24)+DATE(1970,1,1)</f>
        <v>42255.791909722218</v>
      </c>
      <c r="T4081" s="15">
        <f>(((J4081/60)/60)/24)+DATE(1970,1,1)</f>
        <v>42285.791909722218</v>
      </c>
      <c r="U4081" t="b">
        <f>AND(L4081,N4081)</f>
        <v>0</v>
      </c>
    </row>
    <row r="4082" spans="1:21" ht="20" customHeight="1" x14ac:dyDescent="0.35">
      <c r="A4082" s="13">
        <f>F4082/E4082</f>
        <v>0</v>
      </c>
      <c r="B4082">
        <v>2954</v>
      </c>
      <c r="C4082" s="3" t="s">
        <v>2954</v>
      </c>
      <c r="D4082" s="3" t="s">
        <v>7064</v>
      </c>
      <c r="E4082" s="5">
        <v>15000</v>
      </c>
      <c r="F4082" s="5">
        <v>0</v>
      </c>
      <c r="G4082" t="s">
        <v>8220</v>
      </c>
      <c r="H4082" t="s">
        <v>8224</v>
      </c>
      <c r="I4082" t="s">
        <v>8246</v>
      </c>
      <c r="J4082">
        <v>1489669203</v>
      </c>
      <c r="K4082">
        <v>1487944803</v>
      </c>
      <c r="L4082" t="b">
        <v>0</v>
      </c>
      <c r="M4082">
        <v>0</v>
      </c>
      <c r="N4082" t="b">
        <v>0</v>
      </c>
      <c r="O4082" t="s">
        <v>8303</v>
      </c>
      <c r="P4082" s="9" t="str">
        <f>IFERROR(F4082/M4082,"NULL")</f>
        <v>NULL</v>
      </c>
      <c r="Q4082" t="str">
        <f>LEFT(O4082,SEARCH("/",O4082,1)-1)</f>
        <v>theater</v>
      </c>
      <c r="R4082" t="str">
        <f>RIGHT(O4082,LEN(O4082)-SEARCH("/",O4082,1))</f>
        <v>spaces</v>
      </c>
      <c r="S4082" s="17">
        <f>(((K4082/60)/60)/24)+DATE(1970,1,1)</f>
        <v>42790.583368055552</v>
      </c>
      <c r="T4082" s="15">
        <f>(((J4082/60)/60)/24)+DATE(1970,1,1)</f>
        <v>42810.541701388895</v>
      </c>
      <c r="U4082" t="b">
        <f>AND(L4082,N4082)</f>
        <v>0</v>
      </c>
    </row>
    <row r="4083" spans="1:21" ht="20" customHeight="1" x14ac:dyDescent="0.35">
      <c r="A4083" s="13">
        <f>F4083/E4083</f>
        <v>0.59583333333333333</v>
      </c>
      <c r="B4083">
        <v>2955</v>
      </c>
      <c r="C4083" s="3" t="s">
        <v>2955</v>
      </c>
      <c r="D4083" s="3" t="s">
        <v>7065</v>
      </c>
      <c r="E4083" s="5">
        <v>1200</v>
      </c>
      <c r="F4083" s="5">
        <v>715</v>
      </c>
      <c r="G4083" t="s">
        <v>8220</v>
      </c>
      <c r="H4083" t="s">
        <v>8224</v>
      </c>
      <c r="I4083" t="s">
        <v>8246</v>
      </c>
      <c r="J4083">
        <v>1434476849</v>
      </c>
      <c r="K4083">
        <v>1431884849</v>
      </c>
      <c r="L4083" t="b">
        <v>0</v>
      </c>
      <c r="M4083">
        <v>11</v>
      </c>
      <c r="N4083" t="b">
        <v>0</v>
      </c>
      <c r="O4083" t="s">
        <v>8303</v>
      </c>
      <c r="P4083" s="9">
        <f>IFERROR(F4083/M4083,"NULL")</f>
        <v>65</v>
      </c>
      <c r="Q4083" t="str">
        <f>LEFT(O4083,SEARCH("/",O4083,1)-1)</f>
        <v>theater</v>
      </c>
      <c r="R4083" t="str">
        <f>RIGHT(O4083,LEN(O4083)-SEARCH("/",O4083,1))</f>
        <v>spaces</v>
      </c>
      <c r="S4083" s="17">
        <f>(((K4083/60)/60)/24)+DATE(1970,1,1)</f>
        <v>42141.741307870368</v>
      </c>
      <c r="T4083" s="15">
        <f>(((J4083/60)/60)/24)+DATE(1970,1,1)</f>
        <v>42171.741307870368</v>
      </c>
      <c r="U4083" t="b">
        <f>AND(L4083,N4083)</f>
        <v>0</v>
      </c>
    </row>
    <row r="4084" spans="1:21" ht="20" customHeight="1" x14ac:dyDescent="0.35">
      <c r="A4084" s="13">
        <f>F4084/E4084</f>
        <v>0.16734177215189874</v>
      </c>
      <c r="B4084">
        <v>2956</v>
      </c>
      <c r="C4084" s="3" t="s">
        <v>2956</v>
      </c>
      <c r="D4084" s="3" t="s">
        <v>7066</v>
      </c>
      <c r="E4084" s="5">
        <v>7900</v>
      </c>
      <c r="F4084" s="5">
        <v>1322</v>
      </c>
      <c r="G4084" t="s">
        <v>8220</v>
      </c>
      <c r="H4084" t="s">
        <v>8224</v>
      </c>
      <c r="I4084" t="s">
        <v>8246</v>
      </c>
      <c r="J4084">
        <v>1462402850</v>
      </c>
      <c r="K4084">
        <v>1459810850</v>
      </c>
      <c r="L4084" t="b">
        <v>0</v>
      </c>
      <c r="M4084">
        <v>20</v>
      </c>
      <c r="N4084" t="b">
        <v>0</v>
      </c>
      <c r="O4084" t="s">
        <v>8303</v>
      </c>
      <c r="P4084" s="9">
        <f>IFERROR(F4084/M4084,"NULL")</f>
        <v>66.099999999999994</v>
      </c>
      <c r="Q4084" t="str">
        <f>LEFT(O4084,SEARCH("/",O4084,1)-1)</f>
        <v>theater</v>
      </c>
      <c r="R4084" t="str">
        <f>RIGHT(O4084,LEN(O4084)-SEARCH("/",O4084,1))</f>
        <v>spaces</v>
      </c>
      <c r="S4084" s="17">
        <f>(((K4084/60)/60)/24)+DATE(1970,1,1)</f>
        <v>42464.958912037036</v>
      </c>
      <c r="T4084" s="15">
        <f>(((J4084/60)/60)/24)+DATE(1970,1,1)</f>
        <v>42494.958912037036</v>
      </c>
      <c r="U4084" t="b">
        <f>AND(L4084,N4084)</f>
        <v>0</v>
      </c>
    </row>
    <row r="4085" spans="1:21" ht="20" customHeight="1" x14ac:dyDescent="0.35">
      <c r="A4085" s="13">
        <f>F4085/E4085</f>
        <v>1.8666666666666668E-2</v>
      </c>
      <c r="B4085">
        <v>2957</v>
      </c>
      <c r="C4085" s="3" t="s">
        <v>2957</v>
      </c>
      <c r="D4085" s="3" t="s">
        <v>7067</v>
      </c>
      <c r="E4085" s="5">
        <v>15000</v>
      </c>
      <c r="F4085" s="5">
        <v>280</v>
      </c>
      <c r="G4085" t="s">
        <v>8220</v>
      </c>
      <c r="H4085" t="s">
        <v>8224</v>
      </c>
      <c r="I4085" t="s">
        <v>8246</v>
      </c>
      <c r="J4085">
        <v>1427498172</v>
      </c>
      <c r="K4085">
        <v>1422317772</v>
      </c>
      <c r="L4085" t="b">
        <v>0</v>
      </c>
      <c r="M4085">
        <v>3</v>
      </c>
      <c r="N4085" t="b">
        <v>0</v>
      </c>
      <c r="O4085" t="s">
        <v>8303</v>
      </c>
      <c r="P4085" s="9">
        <f>IFERROR(F4085/M4085,"NULL")</f>
        <v>93.333333333333329</v>
      </c>
      <c r="Q4085" t="str">
        <f>LEFT(O4085,SEARCH("/",O4085,1)-1)</f>
        <v>theater</v>
      </c>
      <c r="R4085" t="str">
        <f>RIGHT(O4085,LEN(O4085)-SEARCH("/",O4085,1))</f>
        <v>spaces</v>
      </c>
      <c r="S4085" s="17">
        <f>(((K4085/60)/60)/24)+DATE(1970,1,1)</f>
        <v>42031.011249999996</v>
      </c>
      <c r="T4085" s="15">
        <f>(((J4085/60)/60)/24)+DATE(1970,1,1)</f>
        <v>42090.969583333332</v>
      </c>
      <c r="U4085" t="b">
        <f>AND(L4085,N4085)</f>
        <v>0</v>
      </c>
    </row>
    <row r="4086" spans="1:21" ht="20" customHeight="1" x14ac:dyDescent="0.35">
      <c r="A4086" s="13">
        <f>F4086/E4086</f>
        <v>0</v>
      </c>
      <c r="B4086">
        <v>2958</v>
      </c>
      <c r="C4086" s="3" t="s">
        <v>2958</v>
      </c>
      <c r="D4086" s="3" t="s">
        <v>7068</v>
      </c>
      <c r="E4086" s="5">
        <v>80000</v>
      </c>
      <c r="F4086" s="5">
        <v>0</v>
      </c>
      <c r="G4086" t="s">
        <v>8220</v>
      </c>
      <c r="H4086" t="s">
        <v>8224</v>
      </c>
      <c r="I4086" t="s">
        <v>8246</v>
      </c>
      <c r="J4086">
        <v>1462729317</v>
      </c>
      <c r="K4086">
        <v>1457548917</v>
      </c>
      <c r="L4086" t="b">
        <v>0</v>
      </c>
      <c r="M4086">
        <v>0</v>
      </c>
      <c r="N4086" t="b">
        <v>0</v>
      </c>
      <c r="O4086" t="s">
        <v>8303</v>
      </c>
      <c r="P4086" s="9" t="str">
        <f>IFERROR(F4086/M4086,"NULL")</f>
        <v>NULL</v>
      </c>
      <c r="Q4086" t="str">
        <f>LEFT(O4086,SEARCH("/",O4086,1)-1)</f>
        <v>theater</v>
      </c>
      <c r="R4086" t="str">
        <f>RIGHT(O4086,LEN(O4086)-SEARCH("/",O4086,1))</f>
        <v>spaces</v>
      </c>
      <c r="S4086" s="17">
        <f>(((K4086/60)/60)/24)+DATE(1970,1,1)</f>
        <v>42438.779131944444</v>
      </c>
      <c r="T4086" s="15">
        <f>(((J4086/60)/60)/24)+DATE(1970,1,1)</f>
        <v>42498.73746527778</v>
      </c>
      <c r="U4086" t="b">
        <f>AND(L4086,N4086)</f>
        <v>0</v>
      </c>
    </row>
    <row r="4087" spans="1:21" ht="20" customHeight="1" x14ac:dyDescent="0.35">
      <c r="A4087" s="13">
        <f>F4087/E4087</f>
        <v>0</v>
      </c>
      <c r="B4087">
        <v>2959</v>
      </c>
      <c r="C4087" s="3" t="s">
        <v>2959</v>
      </c>
      <c r="D4087" s="3" t="s">
        <v>7069</v>
      </c>
      <c r="E4087" s="5">
        <v>10000</v>
      </c>
      <c r="F4087" s="5">
        <v>0</v>
      </c>
      <c r="G4087" t="s">
        <v>8220</v>
      </c>
      <c r="H4087" t="s">
        <v>8225</v>
      </c>
      <c r="I4087" t="s">
        <v>8247</v>
      </c>
      <c r="J4087">
        <v>1465258325</v>
      </c>
      <c r="K4087">
        <v>1462666325</v>
      </c>
      <c r="L4087" t="b">
        <v>0</v>
      </c>
      <c r="M4087">
        <v>0</v>
      </c>
      <c r="N4087" t="b">
        <v>0</v>
      </c>
      <c r="O4087" t="s">
        <v>8303</v>
      </c>
      <c r="P4087" s="9" t="str">
        <f>IFERROR(F4087/M4087,"NULL")</f>
        <v>NULL</v>
      </c>
      <c r="Q4087" t="str">
        <f>LEFT(O4087,SEARCH("/",O4087,1)-1)</f>
        <v>theater</v>
      </c>
      <c r="R4087" t="str">
        <f>RIGHT(O4087,LEN(O4087)-SEARCH("/",O4087,1))</f>
        <v>spaces</v>
      </c>
      <c r="S4087" s="17">
        <f>(((K4087/60)/60)/24)+DATE(1970,1,1)</f>
        <v>42498.008391203708</v>
      </c>
      <c r="T4087" s="15">
        <f>(((J4087/60)/60)/24)+DATE(1970,1,1)</f>
        <v>42528.008391203708</v>
      </c>
      <c r="U4087" t="b">
        <f>AND(L4087,N4087)</f>
        <v>0</v>
      </c>
    </row>
    <row r="4088" spans="1:21" ht="20" customHeight="1" x14ac:dyDescent="0.35">
      <c r="A4088" s="13">
        <f>F4088/E4088</f>
        <v>0</v>
      </c>
      <c r="B4088">
        <v>2960</v>
      </c>
      <c r="C4088" s="3" t="s">
        <v>2960</v>
      </c>
      <c r="D4088" s="3" t="s">
        <v>7070</v>
      </c>
      <c r="E4088" s="5">
        <v>30000000</v>
      </c>
      <c r="F4088" s="5">
        <v>0</v>
      </c>
      <c r="G4088" t="s">
        <v>8220</v>
      </c>
      <c r="H4088" t="s">
        <v>8224</v>
      </c>
      <c r="I4088" t="s">
        <v>8246</v>
      </c>
      <c r="J4088">
        <v>1410459023</v>
      </c>
      <c r="K4088">
        <v>1407867023</v>
      </c>
      <c r="L4088" t="b">
        <v>0</v>
      </c>
      <c r="M4088">
        <v>0</v>
      </c>
      <c r="N4088" t="b">
        <v>0</v>
      </c>
      <c r="O4088" t="s">
        <v>8303</v>
      </c>
      <c r="P4088" s="9" t="str">
        <f>IFERROR(F4088/M4088,"NULL")</f>
        <v>NULL</v>
      </c>
      <c r="Q4088" t="str">
        <f>LEFT(O4088,SEARCH("/",O4088,1)-1)</f>
        <v>theater</v>
      </c>
      <c r="R4088" t="str">
        <f>RIGHT(O4088,LEN(O4088)-SEARCH("/",O4088,1))</f>
        <v>spaces</v>
      </c>
      <c r="S4088" s="17">
        <f>(((K4088/60)/60)/24)+DATE(1970,1,1)</f>
        <v>41863.757210648146</v>
      </c>
      <c r="T4088" s="15">
        <f>(((J4088/60)/60)/24)+DATE(1970,1,1)</f>
        <v>41893.757210648146</v>
      </c>
      <c r="U4088" t="b">
        <f>AND(L4088,N4088)</f>
        <v>0</v>
      </c>
    </row>
    <row r="4089" spans="1:21" ht="20" customHeight="1" x14ac:dyDescent="0.35">
      <c r="A4089" s="13">
        <f>F4089/E4089</f>
        <v>6.6666666666666671E-3</v>
      </c>
      <c r="B4089">
        <v>3121</v>
      </c>
      <c r="C4089" s="3" t="s">
        <v>3121</v>
      </c>
      <c r="D4089" s="3" t="s">
        <v>7231</v>
      </c>
      <c r="E4089" s="5">
        <v>1500</v>
      </c>
      <c r="F4089" s="5">
        <v>10</v>
      </c>
      <c r="G4089" t="s">
        <v>8220</v>
      </c>
      <c r="H4089" t="s">
        <v>8229</v>
      </c>
      <c r="I4089" t="s">
        <v>8251</v>
      </c>
      <c r="J4089">
        <v>1411748335</v>
      </c>
      <c r="K4089">
        <v>1406564335</v>
      </c>
      <c r="L4089" t="b">
        <v>0</v>
      </c>
      <c r="M4089">
        <v>1</v>
      </c>
      <c r="N4089" t="b">
        <v>0</v>
      </c>
      <c r="O4089" t="s">
        <v>8303</v>
      </c>
      <c r="P4089" s="9">
        <f>IFERROR(F4089/M4089,"NULL")</f>
        <v>10</v>
      </c>
      <c r="Q4089" t="str">
        <f>LEFT(O4089,SEARCH("/",O4089,1)-1)</f>
        <v>theater</v>
      </c>
      <c r="R4089" t="str">
        <f>RIGHT(O4089,LEN(O4089)-SEARCH("/",O4089,1))</f>
        <v>spaces</v>
      </c>
      <c r="S4089" s="17">
        <f>(((K4089/60)/60)/24)+DATE(1970,1,1)</f>
        <v>41848.679803240739</v>
      </c>
      <c r="T4089" s="15">
        <f>(((J4089/60)/60)/24)+DATE(1970,1,1)</f>
        <v>41908.679803240739</v>
      </c>
      <c r="U4089" t="b">
        <f>AND(L4089,N4089)</f>
        <v>0</v>
      </c>
    </row>
    <row r="4090" spans="1:21" ht="20" customHeight="1" x14ac:dyDescent="0.35">
      <c r="A4090" s="13">
        <f>F4090/E4090</f>
        <v>0.58291457286432158</v>
      </c>
      <c r="B4090">
        <v>3122</v>
      </c>
      <c r="C4090" s="3" t="s">
        <v>3122</v>
      </c>
      <c r="D4090" s="3" t="s">
        <v>7232</v>
      </c>
      <c r="E4090" s="5">
        <v>199</v>
      </c>
      <c r="F4090" s="5">
        <v>116</v>
      </c>
      <c r="G4090" t="s">
        <v>8220</v>
      </c>
      <c r="H4090" t="s">
        <v>8224</v>
      </c>
      <c r="I4090" t="s">
        <v>8246</v>
      </c>
      <c r="J4090">
        <v>1478733732</v>
      </c>
      <c r="K4090">
        <v>1478298132</v>
      </c>
      <c r="L4090" t="b">
        <v>0</v>
      </c>
      <c r="M4090">
        <v>2</v>
      </c>
      <c r="N4090" t="b">
        <v>0</v>
      </c>
      <c r="O4090" t="s">
        <v>8303</v>
      </c>
      <c r="P4090" s="9">
        <f>IFERROR(F4090/M4090,"NULL")</f>
        <v>58</v>
      </c>
      <c r="Q4090" t="str">
        <f>LEFT(O4090,SEARCH("/",O4090,1)-1)</f>
        <v>theater</v>
      </c>
      <c r="R4090" t="str">
        <f>RIGHT(O4090,LEN(O4090)-SEARCH("/",O4090,1))</f>
        <v>spaces</v>
      </c>
      <c r="S4090" s="17">
        <f>(((K4090/60)/60)/24)+DATE(1970,1,1)</f>
        <v>42678.932083333333</v>
      </c>
      <c r="T4090" s="15">
        <f>(((J4090/60)/60)/24)+DATE(1970,1,1)</f>
        <v>42683.973750000005</v>
      </c>
      <c r="U4090" t="b">
        <f>AND(L4090,N4090)</f>
        <v>0</v>
      </c>
    </row>
    <row r="4091" spans="1:21" ht="20" customHeight="1" x14ac:dyDescent="0.35">
      <c r="A4091" s="13">
        <f>F4091/E4091</f>
        <v>0.68153600000000003</v>
      </c>
      <c r="B4091">
        <v>3123</v>
      </c>
      <c r="C4091" s="3" t="s">
        <v>3123</v>
      </c>
      <c r="D4091" s="3" t="s">
        <v>7233</v>
      </c>
      <c r="E4091" s="5">
        <v>125000</v>
      </c>
      <c r="F4091" s="5">
        <v>85192</v>
      </c>
      <c r="G4091" t="s">
        <v>8220</v>
      </c>
      <c r="H4091" t="s">
        <v>8224</v>
      </c>
      <c r="I4091" t="s">
        <v>8246</v>
      </c>
      <c r="J4091">
        <v>1468108198</v>
      </c>
      <c r="K4091">
        <v>1465516198</v>
      </c>
      <c r="L4091" t="b">
        <v>0</v>
      </c>
      <c r="M4091">
        <v>348</v>
      </c>
      <c r="N4091" t="b">
        <v>0</v>
      </c>
      <c r="O4091" t="s">
        <v>8303</v>
      </c>
      <c r="P4091" s="9">
        <f>IFERROR(F4091/M4091,"NULL")</f>
        <v>244.80459770114942</v>
      </c>
      <c r="Q4091" t="str">
        <f>LEFT(O4091,SEARCH("/",O4091,1)-1)</f>
        <v>theater</v>
      </c>
      <c r="R4091" t="str">
        <f>RIGHT(O4091,LEN(O4091)-SEARCH("/",O4091,1))</f>
        <v>spaces</v>
      </c>
      <c r="S4091" s="17">
        <f>(((K4091/60)/60)/24)+DATE(1970,1,1)</f>
        <v>42530.993032407408</v>
      </c>
      <c r="T4091" s="15">
        <f>(((J4091/60)/60)/24)+DATE(1970,1,1)</f>
        <v>42560.993032407408</v>
      </c>
      <c r="U4091" t="b">
        <f>AND(L4091,N4091)</f>
        <v>0</v>
      </c>
    </row>
    <row r="4092" spans="1:21" ht="20" customHeight="1" x14ac:dyDescent="0.35">
      <c r="A4092" s="13">
        <f>F4092/E4092</f>
        <v>3.2499999999999997E-5</v>
      </c>
      <c r="B4092">
        <v>3124</v>
      </c>
      <c r="C4092" s="3" t="s">
        <v>3124</v>
      </c>
      <c r="D4092" s="3" t="s">
        <v>7234</v>
      </c>
      <c r="E4092" s="5">
        <v>800000</v>
      </c>
      <c r="F4092" s="5">
        <v>26</v>
      </c>
      <c r="G4092" t="s">
        <v>8220</v>
      </c>
      <c r="H4092" t="s">
        <v>8224</v>
      </c>
      <c r="I4092" t="s">
        <v>8246</v>
      </c>
      <c r="J4092">
        <v>1422902601</v>
      </c>
      <c r="K4092">
        <v>1417718601</v>
      </c>
      <c r="L4092" t="b">
        <v>0</v>
      </c>
      <c r="M4092">
        <v>4</v>
      </c>
      <c r="N4092" t="b">
        <v>0</v>
      </c>
      <c r="O4092" t="s">
        <v>8303</v>
      </c>
      <c r="P4092" s="9">
        <f>IFERROR(F4092/M4092,"NULL")</f>
        <v>6.5</v>
      </c>
      <c r="Q4092" t="str">
        <f>LEFT(O4092,SEARCH("/",O4092,1)-1)</f>
        <v>theater</v>
      </c>
      <c r="R4092" t="str">
        <f>RIGHT(O4092,LEN(O4092)-SEARCH("/",O4092,1))</f>
        <v>spaces</v>
      </c>
      <c r="S4092" s="17">
        <f>(((K4092/60)/60)/24)+DATE(1970,1,1)</f>
        <v>41977.780104166668</v>
      </c>
      <c r="T4092" s="15">
        <f>(((J4092/60)/60)/24)+DATE(1970,1,1)</f>
        <v>42037.780104166668</v>
      </c>
      <c r="U4092" t="b">
        <f>AND(L4092,N4092)</f>
        <v>0</v>
      </c>
    </row>
    <row r="4093" spans="1:21" ht="20" customHeight="1" x14ac:dyDescent="0.35">
      <c r="A4093" s="13">
        <f>F4093/E4093</f>
        <v>0</v>
      </c>
      <c r="B4093">
        <v>3125</v>
      </c>
      <c r="C4093" s="3" t="s">
        <v>3125</v>
      </c>
      <c r="D4093" s="3" t="s">
        <v>7235</v>
      </c>
      <c r="E4093" s="5">
        <v>1500000</v>
      </c>
      <c r="F4093" s="5">
        <v>0</v>
      </c>
      <c r="G4093" t="s">
        <v>8220</v>
      </c>
      <c r="H4093" t="s">
        <v>8224</v>
      </c>
      <c r="I4093" t="s">
        <v>8246</v>
      </c>
      <c r="J4093">
        <v>1452142672</v>
      </c>
      <c r="K4093">
        <v>1449550672</v>
      </c>
      <c r="L4093" t="b">
        <v>0</v>
      </c>
      <c r="M4093">
        <v>0</v>
      </c>
      <c r="N4093" t="b">
        <v>0</v>
      </c>
      <c r="O4093" t="s">
        <v>8303</v>
      </c>
      <c r="P4093" s="9" t="str">
        <f>IFERROR(F4093/M4093,"NULL")</f>
        <v>NULL</v>
      </c>
      <c r="Q4093" t="str">
        <f>LEFT(O4093,SEARCH("/",O4093,1)-1)</f>
        <v>theater</v>
      </c>
      <c r="R4093" t="str">
        <f>RIGHT(O4093,LEN(O4093)-SEARCH("/",O4093,1))</f>
        <v>spaces</v>
      </c>
      <c r="S4093" s="17">
        <f>(((K4093/60)/60)/24)+DATE(1970,1,1)</f>
        <v>42346.20685185185</v>
      </c>
      <c r="T4093" s="15">
        <f>(((J4093/60)/60)/24)+DATE(1970,1,1)</f>
        <v>42376.20685185185</v>
      </c>
      <c r="U4093" t="b">
        <f>AND(L4093,N4093)</f>
        <v>0</v>
      </c>
    </row>
    <row r="4094" spans="1:21" ht="20" customHeight="1" x14ac:dyDescent="0.35">
      <c r="A4094" s="13">
        <f>F4094/E4094</f>
        <v>4.1599999999999998E-2</v>
      </c>
      <c r="B4094">
        <v>3126</v>
      </c>
      <c r="C4094" s="3" t="s">
        <v>3126</v>
      </c>
      <c r="D4094" s="3" t="s">
        <v>7236</v>
      </c>
      <c r="E4094" s="5">
        <v>25000</v>
      </c>
      <c r="F4094" s="5">
        <v>1040</v>
      </c>
      <c r="G4094" t="s">
        <v>8220</v>
      </c>
      <c r="H4094" t="s">
        <v>8224</v>
      </c>
      <c r="I4094" t="s">
        <v>8246</v>
      </c>
      <c r="J4094">
        <v>1459121162</v>
      </c>
      <c r="K4094">
        <v>1456532762</v>
      </c>
      <c r="L4094" t="b">
        <v>0</v>
      </c>
      <c r="M4094">
        <v>17</v>
      </c>
      <c r="N4094" t="b">
        <v>0</v>
      </c>
      <c r="O4094" t="s">
        <v>8303</v>
      </c>
      <c r="P4094" s="9">
        <f>IFERROR(F4094/M4094,"NULL")</f>
        <v>61.176470588235297</v>
      </c>
      <c r="Q4094" t="str">
        <f>LEFT(O4094,SEARCH("/",O4094,1)-1)</f>
        <v>theater</v>
      </c>
      <c r="R4094" t="str">
        <f>RIGHT(O4094,LEN(O4094)-SEARCH("/",O4094,1))</f>
        <v>spaces</v>
      </c>
      <c r="S4094" s="17">
        <f>(((K4094/60)/60)/24)+DATE(1970,1,1)</f>
        <v>42427.01807870371</v>
      </c>
      <c r="T4094" s="15">
        <f>(((J4094/60)/60)/24)+DATE(1970,1,1)</f>
        <v>42456.976412037038</v>
      </c>
      <c r="U4094" t="b">
        <f>AND(L4094,N4094)</f>
        <v>0</v>
      </c>
    </row>
    <row r="4095" spans="1:21" ht="20" customHeight="1" x14ac:dyDescent="0.35">
      <c r="A4095" s="13">
        <f>F4095/E4095</f>
        <v>0</v>
      </c>
      <c r="B4095">
        <v>3127</v>
      </c>
      <c r="C4095" s="3" t="s">
        <v>3127</v>
      </c>
      <c r="D4095" s="3" t="s">
        <v>7237</v>
      </c>
      <c r="E4095" s="5">
        <v>100000</v>
      </c>
      <c r="F4095" s="5">
        <v>0</v>
      </c>
      <c r="G4095" t="s">
        <v>8220</v>
      </c>
      <c r="H4095" t="s">
        <v>8224</v>
      </c>
      <c r="I4095" t="s">
        <v>8246</v>
      </c>
      <c r="J4095">
        <v>1425242029</v>
      </c>
      <c r="K4095">
        <v>1422650029</v>
      </c>
      <c r="L4095" t="b">
        <v>0</v>
      </c>
      <c r="M4095">
        <v>0</v>
      </c>
      <c r="N4095" t="b">
        <v>0</v>
      </c>
      <c r="O4095" t="s">
        <v>8303</v>
      </c>
      <c r="P4095" s="9" t="str">
        <f>IFERROR(F4095/M4095,"NULL")</f>
        <v>NULL</v>
      </c>
      <c r="Q4095" t="str">
        <f>LEFT(O4095,SEARCH("/",O4095,1)-1)</f>
        <v>theater</v>
      </c>
      <c r="R4095" t="str">
        <f>RIGHT(O4095,LEN(O4095)-SEARCH("/",O4095,1))</f>
        <v>spaces</v>
      </c>
      <c r="S4095" s="17">
        <f>(((K4095/60)/60)/24)+DATE(1970,1,1)</f>
        <v>42034.856817129628</v>
      </c>
      <c r="T4095" s="15">
        <f>(((J4095/60)/60)/24)+DATE(1970,1,1)</f>
        <v>42064.856817129628</v>
      </c>
      <c r="U4095" t="b">
        <f>AND(L4095,N4095)</f>
        <v>0</v>
      </c>
    </row>
    <row r="4096" spans="1:21" ht="20" customHeight="1" x14ac:dyDescent="0.35">
      <c r="A4096" s="13">
        <f>F4096/E4096</f>
        <v>2E-3</v>
      </c>
      <c r="B4096">
        <v>3868</v>
      </c>
      <c r="C4096" s="3" t="s">
        <v>3865</v>
      </c>
      <c r="D4096" s="3" t="s">
        <v>7977</v>
      </c>
      <c r="E4096" s="5">
        <v>5000</v>
      </c>
      <c r="F4096" s="5">
        <v>10</v>
      </c>
      <c r="G4096" t="s">
        <v>8220</v>
      </c>
      <c r="H4096" t="s">
        <v>8225</v>
      </c>
      <c r="I4096" t="s">
        <v>8247</v>
      </c>
      <c r="J4096">
        <v>1410191405</v>
      </c>
      <c r="K4096">
        <v>1408031405</v>
      </c>
      <c r="L4096" t="b">
        <v>0</v>
      </c>
      <c r="M4096">
        <v>1</v>
      </c>
      <c r="N4096" t="b">
        <v>0</v>
      </c>
      <c r="O4096" t="s">
        <v>8305</v>
      </c>
      <c r="P4096" s="9">
        <f>IFERROR(F4096/M4096,"NULL")</f>
        <v>10</v>
      </c>
      <c r="Q4096" t="str">
        <f>LEFT(O4096,SEARCH("/",O4096,1)-1)</f>
        <v>theater</v>
      </c>
      <c r="R4096" t="str">
        <f>RIGHT(O4096,LEN(O4096)-SEARCH("/",O4096,1))</f>
        <v>musical</v>
      </c>
      <c r="S4096" s="17">
        <f>(((K4096/60)/60)/24)+DATE(1970,1,1)</f>
        <v>41865.659780092588</v>
      </c>
      <c r="T4096" s="15">
        <f>(((J4096/60)/60)/24)+DATE(1970,1,1)</f>
        <v>41890.659780092588</v>
      </c>
      <c r="U4096" t="b">
        <f>AND(L4096,N4096)</f>
        <v>0</v>
      </c>
    </row>
    <row r="4097" spans="1:21" ht="20" customHeight="1" x14ac:dyDescent="0.35">
      <c r="A4097" s="13">
        <f>F4097/E4097</f>
        <v>3.44748684310884E-2</v>
      </c>
      <c r="B4097">
        <v>3869</v>
      </c>
      <c r="C4097" s="3" t="s">
        <v>3866</v>
      </c>
      <c r="D4097" s="3" t="s">
        <v>7978</v>
      </c>
      <c r="E4097" s="5">
        <v>13111</v>
      </c>
      <c r="F4097" s="5">
        <v>452</v>
      </c>
      <c r="G4097" t="s">
        <v>8220</v>
      </c>
      <c r="H4097" t="s">
        <v>8224</v>
      </c>
      <c r="I4097" t="s">
        <v>8246</v>
      </c>
      <c r="J4097">
        <v>1426302660</v>
      </c>
      <c r="K4097">
        <v>1423761792</v>
      </c>
      <c r="L4097" t="b">
        <v>0</v>
      </c>
      <c r="M4097">
        <v>15</v>
      </c>
      <c r="N4097" t="b">
        <v>0</v>
      </c>
      <c r="O4097" t="s">
        <v>8305</v>
      </c>
      <c r="P4097" s="9">
        <f>IFERROR(F4097/M4097,"NULL")</f>
        <v>30.133333333333333</v>
      </c>
      <c r="Q4097" t="str">
        <f>LEFT(O4097,SEARCH("/",O4097,1)-1)</f>
        <v>theater</v>
      </c>
      <c r="R4097" t="str">
        <f>RIGHT(O4097,LEN(O4097)-SEARCH("/",O4097,1))</f>
        <v>musical</v>
      </c>
      <c r="S4097" s="17">
        <f>(((K4097/60)/60)/24)+DATE(1970,1,1)</f>
        <v>42047.724444444444</v>
      </c>
      <c r="T4097" s="15">
        <f>(((J4097/60)/60)/24)+DATE(1970,1,1)</f>
        <v>42077.132638888885</v>
      </c>
      <c r="U4097" t="b">
        <f>AND(L4097,N4097)</f>
        <v>0</v>
      </c>
    </row>
    <row r="4098" spans="1:21" ht="20" customHeight="1" x14ac:dyDescent="0.35">
      <c r="A4098" s="13">
        <f>F4098/E4098</f>
        <v>0.15</v>
      </c>
      <c r="B4098">
        <v>3870</v>
      </c>
      <c r="C4098" s="3" t="s">
        <v>3867</v>
      </c>
      <c r="D4098" s="3" t="s">
        <v>7979</v>
      </c>
      <c r="E4098" s="5">
        <v>10000</v>
      </c>
      <c r="F4098" s="5">
        <v>1500</v>
      </c>
      <c r="G4098" t="s">
        <v>8220</v>
      </c>
      <c r="H4098" t="s">
        <v>8224</v>
      </c>
      <c r="I4098" t="s">
        <v>8246</v>
      </c>
      <c r="J4098">
        <v>1404360478</v>
      </c>
      <c r="K4098">
        <v>1401768478</v>
      </c>
      <c r="L4098" t="b">
        <v>0</v>
      </c>
      <c r="M4098">
        <v>10</v>
      </c>
      <c r="N4098" t="b">
        <v>0</v>
      </c>
      <c r="O4098" t="s">
        <v>8305</v>
      </c>
      <c r="P4098" s="9">
        <f>IFERROR(F4098/M4098,"NULL")</f>
        <v>150</v>
      </c>
      <c r="Q4098" t="str">
        <f>LEFT(O4098,SEARCH("/",O4098,1)-1)</f>
        <v>theater</v>
      </c>
      <c r="R4098" t="str">
        <f>RIGHT(O4098,LEN(O4098)-SEARCH("/",O4098,1))</f>
        <v>musical</v>
      </c>
      <c r="S4098" s="17">
        <f>(((K4098/60)/60)/24)+DATE(1970,1,1)</f>
        <v>41793.17219907407</v>
      </c>
      <c r="T4098" s="15">
        <f>(((J4098/60)/60)/24)+DATE(1970,1,1)</f>
        <v>41823.17219907407</v>
      </c>
      <c r="U4098" t="b">
        <f>AND(L4098,N4098)</f>
        <v>0</v>
      </c>
    </row>
    <row r="4099" spans="1:21" ht="20" customHeight="1" x14ac:dyDescent="0.35">
      <c r="A4099" s="13">
        <f>F4099/E4099</f>
        <v>2.6666666666666668E-2</v>
      </c>
      <c r="B4099">
        <v>3871</v>
      </c>
      <c r="C4099" s="3" t="s">
        <v>3868</v>
      </c>
      <c r="D4099" s="3" t="s">
        <v>7980</v>
      </c>
      <c r="E4099" s="5">
        <v>1500</v>
      </c>
      <c r="F4099" s="5">
        <v>40</v>
      </c>
      <c r="G4099" t="s">
        <v>8220</v>
      </c>
      <c r="H4099" t="s">
        <v>8224</v>
      </c>
      <c r="I4099" t="s">
        <v>8246</v>
      </c>
      <c r="J4099">
        <v>1490809450</v>
      </c>
      <c r="K4099">
        <v>1485629050</v>
      </c>
      <c r="L4099" t="b">
        <v>0</v>
      </c>
      <c r="M4099">
        <v>3</v>
      </c>
      <c r="N4099" t="b">
        <v>0</v>
      </c>
      <c r="O4099" t="s">
        <v>8305</v>
      </c>
      <c r="P4099" s="9">
        <f>IFERROR(F4099/M4099,"NULL")</f>
        <v>13.333333333333334</v>
      </c>
      <c r="Q4099" t="str">
        <f>LEFT(O4099,SEARCH("/",O4099,1)-1)</f>
        <v>theater</v>
      </c>
      <c r="R4099" t="str">
        <f>RIGHT(O4099,LEN(O4099)-SEARCH("/",O4099,1))</f>
        <v>musical</v>
      </c>
      <c r="S4099" s="17">
        <f>(((K4099/60)/60)/24)+DATE(1970,1,1)</f>
        <v>42763.780671296292</v>
      </c>
      <c r="T4099" s="15">
        <f>(((J4099/60)/60)/24)+DATE(1970,1,1)</f>
        <v>42823.739004629635</v>
      </c>
      <c r="U4099" t="b">
        <f>AND(L4099,N4099)</f>
        <v>0</v>
      </c>
    </row>
    <row r="4100" spans="1:21" ht="20" customHeight="1" x14ac:dyDescent="0.35">
      <c r="A4100" s="13">
        <f>F4100/E4100</f>
        <v>0</v>
      </c>
      <c r="B4100">
        <v>3872</v>
      </c>
      <c r="C4100" s="3" t="s">
        <v>3869</v>
      </c>
      <c r="D4100" s="3" t="s">
        <v>7981</v>
      </c>
      <c r="E4100" s="5">
        <v>15000</v>
      </c>
      <c r="F4100" s="5">
        <v>0</v>
      </c>
      <c r="G4100" t="s">
        <v>8220</v>
      </c>
      <c r="H4100" t="s">
        <v>8224</v>
      </c>
      <c r="I4100" t="s">
        <v>8246</v>
      </c>
      <c r="J4100">
        <v>1439522996</v>
      </c>
      <c r="K4100">
        <v>1435202996</v>
      </c>
      <c r="L4100" t="b">
        <v>0</v>
      </c>
      <c r="M4100">
        <v>0</v>
      </c>
      <c r="N4100" t="b">
        <v>0</v>
      </c>
      <c r="O4100" t="s">
        <v>8305</v>
      </c>
      <c r="P4100" s="9" t="str">
        <f>IFERROR(F4100/M4100,"NULL")</f>
        <v>NULL</v>
      </c>
      <c r="Q4100" t="str">
        <f>LEFT(O4100,SEARCH("/",O4100,1)-1)</f>
        <v>theater</v>
      </c>
      <c r="R4100" t="str">
        <f>RIGHT(O4100,LEN(O4100)-SEARCH("/",O4100,1))</f>
        <v>musical</v>
      </c>
      <c r="S4100" s="17">
        <f>(((K4100/60)/60)/24)+DATE(1970,1,1)</f>
        <v>42180.145787037036</v>
      </c>
      <c r="T4100" s="15">
        <f>(((J4100/60)/60)/24)+DATE(1970,1,1)</f>
        <v>42230.145787037036</v>
      </c>
      <c r="U4100" t="b">
        <f>AND(L4100,N4100)</f>
        <v>0</v>
      </c>
    </row>
    <row r="4101" spans="1:21" ht="20" customHeight="1" x14ac:dyDescent="0.35">
      <c r="A4101" s="13">
        <f>F4101/E4101</f>
        <v>0</v>
      </c>
      <c r="B4101">
        <v>3873</v>
      </c>
      <c r="C4101" s="3" t="s">
        <v>3870</v>
      </c>
      <c r="D4101" s="3" t="s">
        <v>7982</v>
      </c>
      <c r="E4101" s="5">
        <v>5500</v>
      </c>
      <c r="F4101" s="5">
        <v>0</v>
      </c>
      <c r="G4101" t="s">
        <v>8220</v>
      </c>
      <c r="H4101" t="s">
        <v>8224</v>
      </c>
      <c r="I4101" t="s">
        <v>8246</v>
      </c>
      <c r="J4101">
        <v>1444322535</v>
      </c>
      <c r="K4101">
        <v>1441730535</v>
      </c>
      <c r="L4101" t="b">
        <v>0</v>
      </c>
      <c r="M4101">
        <v>0</v>
      </c>
      <c r="N4101" t="b">
        <v>0</v>
      </c>
      <c r="O4101" t="s">
        <v>8305</v>
      </c>
      <c r="P4101" s="9" t="str">
        <f>IFERROR(F4101/M4101,"NULL")</f>
        <v>NULL</v>
      </c>
      <c r="Q4101" t="str">
        <f>LEFT(O4101,SEARCH("/",O4101,1)-1)</f>
        <v>theater</v>
      </c>
      <c r="R4101" t="str">
        <f>RIGHT(O4101,LEN(O4101)-SEARCH("/",O4101,1))</f>
        <v>musical</v>
      </c>
      <c r="S4101" s="17">
        <f>(((K4101/60)/60)/24)+DATE(1970,1,1)</f>
        <v>42255.696006944447</v>
      </c>
      <c r="T4101" s="15">
        <f>(((J4101/60)/60)/24)+DATE(1970,1,1)</f>
        <v>42285.696006944447</v>
      </c>
      <c r="U4101" t="b">
        <f>AND(L4101,N4101)</f>
        <v>0</v>
      </c>
    </row>
    <row r="4102" spans="1:21" ht="20" customHeight="1" x14ac:dyDescent="0.35">
      <c r="A4102" s="13">
        <f>F4102/E4102</f>
        <v>0</v>
      </c>
      <c r="B4102">
        <v>3874</v>
      </c>
      <c r="C4102" s="3" t="s">
        <v>3871</v>
      </c>
      <c r="D4102" s="3" t="s">
        <v>7983</v>
      </c>
      <c r="E4102" s="5">
        <v>620</v>
      </c>
      <c r="F4102" s="5">
        <v>0</v>
      </c>
      <c r="G4102" t="s">
        <v>8220</v>
      </c>
      <c r="H4102" t="s">
        <v>8228</v>
      </c>
      <c r="I4102" t="s">
        <v>8250</v>
      </c>
      <c r="J4102">
        <v>1422061200</v>
      </c>
      <c r="K4102">
        <v>1420244622</v>
      </c>
      <c r="L4102" t="b">
        <v>0</v>
      </c>
      <c r="M4102">
        <v>0</v>
      </c>
      <c r="N4102" t="b">
        <v>0</v>
      </c>
      <c r="O4102" t="s">
        <v>8305</v>
      </c>
      <c r="P4102" s="9" t="str">
        <f>IFERROR(F4102/M4102,"NULL")</f>
        <v>NULL</v>
      </c>
      <c r="Q4102" t="str">
        <f>LEFT(O4102,SEARCH("/",O4102,1)-1)</f>
        <v>theater</v>
      </c>
      <c r="R4102" t="str">
        <f>RIGHT(O4102,LEN(O4102)-SEARCH("/",O4102,1))</f>
        <v>musical</v>
      </c>
      <c r="S4102" s="17">
        <f>(((K4102/60)/60)/24)+DATE(1970,1,1)</f>
        <v>42007.016458333332</v>
      </c>
      <c r="T4102" s="15">
        <f>(((J4102/60)/60)/24)+DATE(1970,1,1)</f>
        <v>42028.041666666672</v>
      </c>
      <c r="U4102" t="b">
        <f>AND(L4102,N4102)</f>
        <v>0</v>
      </c>
    </row>
    <row r="4103" spans="1:21" ht="20" customHeight="1" x14ac:dyDescent="0.35">
      <c r="A4103" s="13">
        <f>F4103/E4103</f>
        <v>0</v>
      </c>
      <c r="B4103">
        <v>3875</v>
      </c>
      <c r="C4103" s="3" t="s">
        <v>3872</v>
      </c>
      <c r="D4103" s="3" t="s">
        <v>7984</v>
      </c>
      <c r="E4103" s="5">
        <v>30000</v>
      </c>
      <c r="F4103" s="5">
        <v>0</v>
      </c>
      <c r="G4103" t="s">
        <v>8220</v>
      </c>
      <c r="H4103" t="s">
        <v>8232</v>
      </c>
      <c r="I4103" t="s">
        <v>8253</v>
      </c>
      <c r="J4103">
        <v>1472896800</v>
      </c>
      <c r="K4103">
        <v>1472804365</v>
      </c>
      <c r="L4103" t="b">
        <v>0</v>
      </c>
      <c r="M4103">
        <v>0</v>
      </c>
      <c r="N4103" t="b">
        <v>0</v>
      </c>
      <c r="O4103" t="s">
        <v>8305</v>
      </c>
      <c r="P4103" s="9" t="str">
        <f>IFERROR(F4103/M4103,"NULL")</f>
        <v>NULL</v>
      </c>
      <c r="Q4103" t="str">
        <f>LEFT(O4103,SEARCH("/",O4103,1)-1)</f>
        <v>theater</v>
      </c>
      <c r="R4103" t="str">
        <f>RIGHT(O4103,LEN(O4103)-SEARCH("/",O4103,1))</f>
        <v>musical</v>
      </c>
      <c r="S4103" s="17">
        <f>(((K4103/60)/60)/24)+DATE(1970,1,1)</f>
        <v>42615.346817129626</v>
      </c>
      <c r="T4103" s="15">
        <f>(((J4103/60)/60)/24)+DATE(1970,1,1)</f>
        <v>42616.416666666672</v>
      </c>
      <c r="U4103" t="b">
        <f>AND(L4103,N4103)</f>
        <v>0</v>
      </c>
    </row>
    <row r="4104" spans="1:21" ht="20" customHeight="1" x14ac:dyDescent="0.35">
      <c r="A4104" s="13">
        <f>F4104/E4104</f>
        <v>0.52794871794871789</v>
      </c>
      <c r="B4104">
        <v>3876</v>
      </c>
      <c r="C4104" s="3" t="s">
        <v>3873</v>
      </c>
      <c r="D4104" s="3" t="s">
        <v>7985</v>
      </c>
      <c r="E4104" s="5">
        <v>3900</v>
      </c>
      <c r="F4104" s="5">
        <v>2059</v>
      </c>
      <c r="G4104" t="s">
        <v>8220</v>
      </c>
      <c r="H4104" t="s">
        <v>8225</v>
      </c>
      <c r="I4104" t="s">
        <v>8247</v>
      </c>
      <c r="J4104">
        <v>1454425128</v>
      </c>
      <c r="K4104">
        <v>1451833128</v>
      </c>
      <c r="L4104" t="b">
        <v>0</v>
      </c>
      <c r="M4104">
        <v>46</v>
      </c>
      <c r="N4104" t="b">
        <v>0</v>
      </c>
      <c r="O4104" t="s">
        <v>8305</v>
      </c>
      <c r="P4104" s="9">
        <f>IFERROR(F4104/M4104,"NULL")</f>
        <v>44.760869565217391</v>
      </c>
      <c r="Q4104" t="str">
        <f>LEFT(O4104,SEARCH("/",O4104,1)-1)</f>
        <v>theater</v>
      </c>
      <c r="R4104" t="str">
        <f>RIGHT(O4104,LEN(O4104)-SEARCH("/",O4104,1))</f>
        <v>musical</v>
      </c>
      <c r="S4104" s="17">
        <f>(((K4104/60)/60)/24)+DATE(1970,1,1)</f>
        <v>42372.624166666668</v>
      </c>
      <c r="T4104" s="15">
        <f>(((J4104/60)/60)/24)+DATE(1970,1,1)</f>
        <v>42402.624166666668</v>
      </c>
      <c r="U4104" t="b">
        <f>AND(L4104,N4104)</f>
        <v>0</v>
      </c>
    </row>
    <row r="4105" spans="1:21" ht="20" customHeight="1" x14ac:dyDescent="0.35">
      <c r="A4105" s="13">
        <f>F4105/E4105</f>
        <v>4.9639999999999997E-2</v>
      </c>
      <c r="B4105">
        <v>3877</v>
      </c>
      <c r="C4105" s="3" t="s">
        <v>3874</v>
      </c>
      <c r="D4105" s="3" t="s">
        <v>7986</v>
      </c>
      <c r="E4105" s="5">
        <v>25000</v>
      </c>
      <c r="F4105" s="5">
        <v>1241</v>
      </c>
      <c r="G4105" t="s">
        <v>8220</v>
      </c>
      <c r="H4105" t="s">
        <v>8224</v>
      </c>
      <c r="I4105" t="s">
        <v>8246</v>
      </c>
      <c r="J4105">
        <v>1481213752</v>
      </c>
      <c r="K4105">
        <v>1478621752</v>
      </c>
      <c r="L4105" t="b">
        <v>0</v>
      </c>
      <c r="M4105">
        <v>14</v>
      </c>
      <c r="N4105" t="b">
        <v>0</v>
      </c>
      <c r="O4105" t="s">
        <v>8305</v>
      </c>
      <c r="P4105" s="9">
        <f>IFERROR(F4105/M4105,"NULL")</f>
        <v>88.642857142857139</v>
      </c>
      <c r="Q4105" t="str">
        <f>LEFT(O4105,SEARCH("/",O4105,1)-1)</f>
        <v>theater</v>
      </c>
      <c r="R4105" t="str">
        <f>RIGHT(O4105,LEN(O4105)-SEARCH("/",O4105,1))</f>
        <v>musical</v>
      </c>
      <c r="S4105" s="17">
        <f>(((K4105/60)/60)/24)+DATE(1970,1,1)</f>
        <v>42682.67768518519</v>
      </c>
      <c r="T4105" s="15">
        <f>(((J4105/60)/60)/24)+DATE(1970,1,1)</f>
        <v>42712.67768518519</v>
      </c>
      <c r="U4105" t="b">
        <f>AND(L4105,N4105)</f>
        <v>0</v>
      </c>
    </row>
    <row r="4106" spans="1:21" ht="20" customHeight="1" x14ac:dyDescent="0.35">
      <c r="A4106" s="13">
        <f>F4106/E4106</f>
        <v>5.5555555555555556E-4</v>
      </c>
      <c r="B4106">
        <v>3878</v>
      </c>
      <c r="C4106" s="3" t="s">
        <v>3875</v>
      </c>
      <c r="D4106" s="3" t="s">
        <v>7987</v>
      </c>
      <c r="E4106" s="5">
        <v>18000</v>
      </c>
      <c r="F4106" s="5">
        <v>10</v>
      </c>
      <c r="G4106" t="s">
        <v>8220</v>
      </c>
      <c r="H4106" t="s">
        <v>8224</v>
      </c>
      <c r="I4106" t="s">
        <v>8246</v>
      </c>
      <c r="J4106">
        <v>1435636740</v>
      </c>
      <c r="K4106">
        <v>1433014746</v>
      </c>
      <c r="L4106" t="b">
        <v>0</v>
      </c>
      <c r="M4106">
        <v>1</v>
      </c>
      <c r="N4106" t="b">
        <v>0</v>
      </c>
      <c r="O4106" t="s">
        <v>8305</v>
      </c>
      <c r="P4106" s="9">
        <f>IFERROR(F4106/M4106,"NULL")</f>
        <v>10</v>
      </c>
      <c r="Q4106" t="str">
        <f>LEFT(O4106,SEARCH("/",O4106,1)-1)</f>
        <v>theater</v>
      </c>
      <c r="R4106" t="str">
        <f>RIGHT(O4106,LEN(O4106)-SEARCH("/",O4106,1))</f>
        <v>musical</v>
      </c>
      <c r="S4106" s="17">
        <f>(((K4106/60)/60)/24)+DATE(1970,1,1)</f>
        <v>42154.818819444445</v>
      </c>
      <c r="T4106" s="15">
        <f>(((J4106/60)/60)/24)+DATE(1970,1,1)</f>
        <v>42185.165972222225</v>
      </c>
      <c r="U4106" t="b">
        <f>AND(L4106,N4106)</f>
        <v>0</v>
      </c>
    </row>
    <row r="4107" spans="1:21" ht="20" customHeight="1" x14ac:dyDescent="0.35">
      <c r="A4107" s="13">
        <f>F4107/E4107</f>
        <v>0</v>
      </c>
      <c r="B4107">
        <v>3879</v>
      </c>
      <c r="C4107" s="3" t="s">
        <v>3876</v>
      </c>
      <c r="D4107" s="3" t="s">
        <v>7988</v>
      </c>
      <c r="E4107" s="5">
        <v>15000</v>
      </c>
      <c r="F4107" s="5">
        <v>0</v>
      </c>
      <c r="G4107" t="s">
        <v>8220</v>
      </c>
      <c r="H4107" t="s">
        <v>8225</v>
      </c>
      <c r="I4107" t="s">
        <v>8247</v>
      </c>
      <c r="J4107">
        <v>1422218396</v>
      </c>
      <c r="K4107">
        <v>1419626396</v>
      </c>
      <c r="L4107" t="b">
        <v>0</v>
      </c>
      <c r="M4107">
        <v>0</v>
      </c>
      <c r="N4107" t="b">
        <v>0</v>
      </c>
      <c r="O4107" t="s">
        <v>8305</v>
      </c>
      <c r="P4107" s="9" t="str">
        <f>IFERROR(F4107/M4107,"NULL")</f>
        <v>NULL</v>
      </c>
      <c r="Q4107" t="str">
        <f>LEFT(O4107,SEARCH("/",O4107,1)-1)</f>
        <v>theater</v>
      </c>
      <c r="R4107" t="str">
        <f>RIGHT(O4107,LEN(O4107)-SEARCH("/",O4107,1))</f>
        <v>musical</v>
      </c>
      <c r="S4107" s="17">
        <f>(((K4107/60)/60)/24)+DATE(1970,1,1)</f>
        <v>41999.861064814817</v>
      </c>
      <c r="T4107" s="15">
        <f>(((J4107/60)/60)/24)+DATE(1970,1,1)</f>
        <v>42029.861064814817</v>
      </c>
      <c r="U4107" t="b">
        <f>AND(L4107,N4107)</f>
        <v>0</v>
      </c>
    </row>
    <row r="4108" spans="1:21" ht="20" customHeight="1" x14ac:dyDescent="0.35">
      <c r="A4108" s="13">
        <f>F4108/E4108</f>
        <v>0.13066666666666665</v>
      </c>
      <c r="B4108">
        <v>3880</v>
      </c>
      <c r="C4108" s="3" t="s">
        <v>3877</v>
      </c>
      <c r="D4108" s="3" t="s">
        <v>7989</v>
      </c>
      <c r="E4108" s="5">
        <v>7500</v>
      </c>
      <c r="F4108" s="5">
        <v>980</v>
      </c>
      <c r="G4108" t="s">
        <v>8220</v>
      </c>
      <c r="H4108" t="s">
        <v>8225</v>
      </c>
      <c r="I4108" t="s">
        <v>8247</v>
      </c>
      <c r="J4108">
        <v>1406761200</v>
      </c>
      <c r="K4108">
        <v>1403724820</v>
      </c>
      <c r="L4108" t="b">
        <v>0</v>
      </c>
      <c r="M4108">
        <v>17</v>
      </c>
      <c r="N4108" t="b">
        <v>0</v>
      </c>
      <c r="O4108" t="s">
        <v>8305</v>
      </c>
      <c r="P4108" s="9">
        <f>IFERROR(F4108/M4108,"NULL")</f>
        <v>57.647058823529413</v>
      </c>
      <c r="Q4108" t="str">
        <f>LEFT(O4108,SEARCH("/",O4108,1)-1)</f>
        <v>theater</v>
      </c>
      <c r="R4108" t="str">
        <f>RIGHT(O4108,LEN(O4108)-SEARCH("/",O4108,1))</f>
        <v>musical</v>
      </c>
      <c r="S4108" s="17">
        <f>(((K4108/60)/60)/24)+DATE(1970,1,1)</f>
        <v>41815.815046296295</v>
      </c>
      <c r="T4108" s="15">
        <f>(((J4108/60)/60)/24)+DATE(1970,1,1)</f>
        <v>41850.958333333336</v>
      </c>
      <c r="U4108" t="b">
        <f>AND(L4108,N4108)</f>
        <v>0</v>
      </c>
    </row>
    <row r="4109" spans="1:21" ht="20" customHeight="1" x14ac:dyDescent="0.35">
      <c r="A4109" s="13">
        <f>F4109/E4109</f>
        <v>0.05</v>
      </c>
      <c r="B4109">
        <v>3881</v>
      </c>
      <c r="C4109" s="3" t="s">
        <v>3878</v>
      </c>
      <c r="D4109" s="3" t="s">
        <v>7990</v>
      </c>
      <c r="E4109" s="5">
        <v>500</v>
      </c>
      <c r="F4109" s="5">
        <v>25</v>
      </c>
      <c r="G4109" t="s">
        <v>8220</v>
      </c>
      <c r="H4109" t="s">
        <v>8224</v>
      </c>
      <c r="I4109" t="s">
        <v>8246</v>
      </c>
      <c r="J4109">
        <v>1487550399</v>
      </c>
      <c r="K4109">
        <v>1484958399</v>
      </c>
      <c r="L4109" t="b">
        <v>0</v>
      </c>
      <c r="M4109">
        <v>1</v>
      </c>
      <c r="N4109" t="b">
        <v>0</v>
      </c>
      <c r="O4109" t="s">
        <v>8305</v>
      </c>
      <c r="P4109" s="9">
        <f>IFERROR(F4109/M4109,"NULL")</f>
        <v>25</v>
      </c>
      <c r="Q4109" t="str">
        <f>LEFT(O4109,SEARCH("/",O4109,1)-1)</f>
        <v>theater</v>
      </c>
      <c r="R4109" t="str">
        <f>RIGHT(O4109,LEN(O4109)-SEARCH("/",O4109,1))</f>
        <v>musical</v>
      </c>
      <c r="S4109" s="17">
        <f>(((K4109/60)/60)/24)+DATE(1970,1,1)</f>
        <v>42756.018506944441</v>
      </c>
      <c r="T4109" s="15">
        <f>(((J4109/60)/60)/24)+DATE(1970,1,1)</f>
        <v>42786.018506944441</v>
      </c>
      <c r="U4109" t="b">
        <f>AND(L4109,N4109)</f>
        <v>0</v>
      </c>
    </row>
    <row r="4110" spans="1:21" ht="20" customHeight="1" x14ac:dyDescent="0.35">
      <c r="A4110" s="13">
        <f>F4110/E4110</f>
        <v>0</v>
      </c>
      <c r="B4110">
        <v>3882</v>
      </c>
      <c r="C4110" s="3" t="s">
        <v>3879</v>
      </c>
      <c r="D4110" s="3" t="s">
        <v>7991</v>
      </c>
      <c r="E4110" s="5">
        <v>30000</v>
      </c>
      <c r="F4110" s="5">
        <v>0</v>
      </c>
      <c r="G4110" t="s">
        <v>8220</v>
      </c>
      <c r="H4110" t="s">
        <v>8226</v>
      </c>
      <c r="I4110" t="s">
        <v>8248</v>
      </c>
      <c r="J4110">
        <v>1454281380</v>
      </c>
      <c r="K4110">
        <v>1451950570</v>
      </c>
      <c r="L4110" t="b">
        <v>0</v>
      </c>
      <c r="M4110">
        <v>0</v>
      </c>
      <c r="N4110" t="b">
        <v>0</v>
      </c>
      <c r="O4110" t="s">
        <v>8305</v>
      </c>
      <c r="P4110" s="9" t="str">
        <f>IFERROR(F4110/M4110,"NULL")</f>
        <v>NULL</v>
      </c>
      <c r="Q4110" t="str">
        <f>LEFT(O4110,SEARCH("/",O4110,1)-1)</f>
        <v>theater</v>
      </c>
      <c r="R4110" t="str">
        <f>RIGHT(O4110,LEN(O4110)-SEARCH("/",O4110,1))</f>
        <v>musical</v>
      </c>
      <c r="S4110" s="17">
        <f>(((K4110/60)/60)/24)+DATE(1970,1,1)</f>
        <v>42373.983449074076</v>
      </c>
      <c r="T4110" s="15">
        <f>(((J4110/60)/60)/24)+DATE(1970,1,1)</f>
        <v>42400.960416666669</v>
      </c>
      <c r="U4110" t="b">
        <f>AND(L4110,N4110)</f>
        <v>0</v>
      </c>
    </row>
    <row r="4111" spans="1:21" ht="20" customHeight="1" x14ac:dyDescent="0.35">
      <c r="A4111" s="13">
        <f>F4111/E4111</f>
        <v>0</v>
      </c>
      <c r="B4111">
        <v>3883</v>
      </c>
      <c r="C4111" s="3" t="s">
        <v>3880</v>
      </c>
      <c r="D4111" s="3" t="s">
        <v>7992</v>
      </c>
      <c r="E4111" s="5">
        <v>15000</v>
      </c>
      <c r="F4111" s="5">
        <v>0</v>
      </c>
      <c r="G4111" t="s">
        <v>8220</v>
      </c>
      <c r="H4111" t="s">
        <v>8225</v>
      </c>
      <c r="I4111" t="s">
        <v>8247</v>
      </c>
      <c r="J4111">
        <v>1409668069</v>
      </c>
      <c r="K4111">
        <v>1407076069</v>
      </c>
      <c r="L4111" t="b">
        <v>0</v>
      </c>
      <c r="M4111">
        <v>0</v>
      </c>
      <c r="N4111" t="b">
        <v>0</v>
      </c>
      <c r="O4111" t="s">
        <v>8305</v>
      </c>
      <c r="P4111" s="9" t="str">
        <f>IFERROR(F4111/M4111,"NULL")</f>
        <v>NULL</v>
      </c>
      <c r="Q4111" t="str">
        <f>LEFT(O4111,SEARCH("/",O4111,1)-1)</f>
        <v>theater</v>
      </c>
      <c r="R4111" t="str">
        <f>RIGHT(O4111,LEN(O4111)-SEARCH("/",O4111,1))</f>
        <v>musical</v>
      </c>
      <c r="S4111" s="17">
        <f>(((K4111/60)/60)/24)+DATE(1970,1,1)</f>
        <v>41854.602650462963</v>
      </c>
      <c r="T4111" s="15">
        <f>(((J4111/60)/60)/24)+DATE(1970,1,1)</f>
        <v>41884.602650462963</v>
      </c>
      <c r="U4111" t="b">
        <f>AND(L4111,N4111)</f>
        <v>0</v>
      </c>
    </row>
    <row r="4112" spans="1:21" ht="20" customHeight="1" x14ac:dyDescent="0.35">
      <c r="A4112" s="13">
        <f>F4112/E4112</f>
        <v>0</v>
      </c>
      <c r="B4112">
        <v>3884</v>
      </c>
      <c r="C4112" s="3" t="s">
        <v>3881</v>
      </c>
      <c r="D4112" s="3" t="s">
        <v>7993</v>
      </c>
      <c r="E4112" s="5">
        <v>10000</v>
      </c>
      <c r="F4112" s="5">
        <v>0</v>
      </c>
      <c r="G4112" t="s">
        <v>8220</v>
      </c>
      <c r="H4112" t="s">
        <v>8224</v>
      </c>
      <c r="I4112" t="s">
        <v>8246</v>
      </c>
      <c r="J4112">
        <v>1427479192</v>
      </c>
      <c r="K4112">
        <v>1425322792</v>
      </c>
      <c r="L4112" t="b">
        <v>0</v>
      </c>
      <c r="M4112">
        <v>0</v>
      </c>
      <c r="N4112" t="b">
        <v>0</v>
      </c>
      <c r="O4112" t="s">
        <v>8305</v>
      </c>
      <c r="P4112" s="9" t="str">
        <f>IFERROR(F4112/M4112,"NULL")</f>
        <v>NULL</v>
      </c>
      <c r="Q4112" t="str">
        <f>LEFT(O4112,SEARCH("/",O4112,1)-1)</f>
        <v>theater</v>
      </c>
      <c r="R4112" t="str">
        <f>RIGHT(O4112,LEN(O4112)-SEARCH("/",O4112,1))</f>
        <v>musical</v>
      </c>
      <c r="S4112" s="17">
        <f>(((K4112/60)/60)/24)+DATE(1970,1,1)</f>
        <v>42065.791574074072</v>
      </c>
      <c r="T4112" s="15">
        <f>(((J4112/60)/60)/24)+DATE(1970,1,1)</f>
        <v>42090.749907407408</v>
      </c>
      <c r="U4112" t="b">
        <f>AND(L4112,N4112)</f>
        <v>0</v>
      </c>
    </row>
    <row r="4113" spans="1:21" ht="20" customHeight="1" x14ac:dyDescent="0.35">
      <c r="A4113" s="13">
        <f>F4113/E4113</f>
        <v>0</v>
      </c>
      <c r="B4113">
        <v>3885</v>
      </c>
      <c r="C4113" s="3" t="s">
        <v>3882</v>
      </c>
      <c r="D4113" s="3" t="s">
        <v>7994</v>
      </c>
      <c r="E4113" s="5">
        <v>375000</v>
      </c>
      <c r="F4113" s="5">
        <v>0</v>
      </c>
      <c r="G4113" t="s">
        <v>8220</v>
      </c>
      <c r="H4113" t="s">
        <v>8224</v>
      </c>
      <c r="I4113" t="s">
        <v>8246</v>
      </c>
      <c r="J4113">
        <v>1462834191</v>
      </c>
      <c r="K4113">
        <v>1460242191</v>
      </c>
      <c r="L4113" t="b">
        <v>0</v>
      </c>
      <c r="M4113">
        <v>0</v>
      </c>
      <c r="N4113" t="b">
        <v>0</v>
      </c>
      <c r="O4113" t="s">
        <v>8305</v>
      </c>
      <c r="P4113" s="9" t="str">
        <f>IFERROR(F4113/M4113,"NULL")</f>
        <v>NULL</v>
      </c>
      <c r="Q4113" t="str">
        <f>LEFT(O4113,SEARCH("/",O4113,1)-1)</f>
        <v>theater</v>
      </c>
      <c r="R4113" t="str">
        <f>RIGHT(O4113,LEN(O4113)-SEARCH("/",O4113,1))</f>
        <v>musical</v>
      </c>
      <c r="S4113" s="17">
        <f>(((K4113/60)/60)/24)+DATE(1970,1,1)</f>
        <v>42469.951284722221</v>
      </c>
      <c r="T4113" s="15">
        <f>(((J4113/60)/60)/24)+DATE(1970,1,1)</f>
        <v>42499.951284722221</v>
      </c>
      <c r="U4113" t="b">
        <f>AND(L4113,N4113)</f>
        <v>0</v>
      </c>
    </row>
    <row r="4114" spans="1:21" ht="20" customHeight="1" x14ac:dyDescent="0.35">
      <c r="A4114" s="13">
        <f>F4114/E4114</f>
        <v>0</v>
      </c>
      <c r="B4114">
        <v>3886</v>
      </c>
      <c r="C4114" s="3" t="s">
        <v>3883</v>
      </c>
      <c r="D4114" s="3">
        <v>1</v>
      </c>
      <c r="E4114" s="5">
        <v>10000</v>
      </c>
      <c r="F4114" s="5">
        <v>0</v>
      </c>
      <c r="G4114" t="s">
        <v>8220</v>
      </c>
      <c r="H4114" t="s">
        <v>8226</v>
      </c>
      <c r="I4114" t="s">
        <v>8248</v>
      </c>
      <c r="J4114">
        <v>1418275702</v>
      </c>
      <c r="K4114">
        <v>1415683702</v>
      </c>
      <c r="L4114" t="b">
        <v>0</v>
      </c>
      <c r="M4114">
        <v>0</v>
      </c>
      <c r="N4114" t="b">
        <v>0</v>
      </c>
      <c r="O4114" t="s">
        <v>8305</v>
      </c>
      <c r="P4114" s="9" t="str">
        <f>IFERROR(F4114/M4114,"NULL")</f>
        <v>NULL</v>
      </c>
      <c r="Q4114" t="str">
        <f>LEFT(O4114,SEARCH("/",O4114,1)-1)</f>
        <v>theater</v>
      </c>
      <c r="R4114" t="str">
        <f>RIGHT(O4114,LEN(O4114)-SEARCH("/",O4114,1))</f>
        <v>musical</v>
      </c>
      <c r="S4114" s="17">
        <f>(((K4114/60)/60)/24)+DATE(1970,1,1)</f>
        <v>41954.228032407409</v>
      </c>
      <c r="T4114" s="15">
        <f>(((J4114/60)/60)/24)+DATE(1970,1,1)</f>
        <v>41984.228032407409</v>
      </c>
      <c r="U4114" t="b">
        <f>AND(L4114,N4114)</f>
        <v>0</v>
      </c>
    </row>
    <row r="4115" spans="1:21" ht="20" customHeight="1" x14ac:dyDescent="0.35">
      <c r="A4115" s="13">
        <f>F4115/E4115</f>
        <v>1.7500000000000002E-2</v>
      </c>
      <c r="B4115">
        <v>3887</v>
      </c>
      <c r="C4115" s="3" t="s">
        <v>3884</v>
      </c>
      <c r="D4115" s="3" t="s">
        <v>7995</v>
      </c>
      <c r="E4115" s="5">
        <v>2000</v>
      </c>
      <c r="F4115" s="5">
        <v>35</v>
      </c>
      <c r="G4115" t="s">
        <v>8220</v>
      </c>
      <c r="H4115" t="s">
        <v>8224</v>
      </c>
      <c r="I4115" t="s">
        <v>8246</v>
      </c>
      <c r="J4115">
        <v>1430517600</v>
      </c>
      <c r="K4115">
        <v>1426538129</v>
      </c>
      <c r="L4115" t="b">
        <v>0</v>
      </c>
      <c r="M4115">
        <v>2</v>
      </c>
      <c r="N4115" t="b">
        <v>0</v>
      </c>
      <c r="O4115" t="s">
        <v>8305</v>
      </c>
      <c r="P4115" s="9">
        <f>IFERROR(F4115/M4115,"NULL")</f>
        <v>17.5</v>
      </c>
      <c r="Q4115" t="str">
        <f>LEFT(O4115,SEARCH("/",O4115,1)-1)</f>
        <v>theater</v>
      </c>
      <c r="R4115" t="str">
        <f>RIGHT(O4115,LEN(O4115)-SEARCH("/",O4115,1))</f>
        <v>musical</v>
      </c>
      <c r="S4115" s="17">
        <f>(((K4115/60)/60)/24)+DATE(1970,1,1)</f>
        <v>42079.857974537037</v>
      </c>
      <c r="T4115" s="15">
        <f>(((J4115/60)/60)/24)+DATE(1970,1,1)</f>
        <v>42125.916666666672</v>
      </c>
      <c r="U4115" t="b">
        <f>AND(L4115,N4115)</f>
        <v>0</v>
      </c>
    </row>
    <row r="4117" spans="1:21" x14ac:dyDescent="0.35">
      <c r="L4117">
        <f>COUNTIF(L1:L4115,TRUE)</f>
        <v>557</v>
      </c>
      <c r="N4117">
        <f>COUNTIF(N1:N4115,TRUE)</f>
        <v>2185</v>
      </c>
      <c r="U4117">
        <f>COUNTIF(U1:U4115,TRUE)</f>
        <v>486</v>
      </c>
    </row>
  </sheetData>
  <sortState xmlns:xlrd2="http://schemas.microsoft.com/office/spreadsheetml/2017/richdata2" ref="A2:U4115">
    <sortCondition descending="1" ref="G2:G4115"/>
  </sortState>
  <conditionalFormatting sqref="G2:G4115">
    <cfRule type="containsText" dxfId="2" priority="8" operator="containsText" text="failed">
      <formula>NOT(ISERROR(SEARCH("failed",G2)))</formula>
    </cfRule>
    <cfRule type="containsText" dxfId="1" priority="9" operator="containsText" text="canceled">
      <formula>NOT(ISERROR(SEARCH("canceled",G2)))</formula>
    </cfRule>
    <cfRule type="containsText" dxfId="0" priority="10" operator="containsText" text="successful">
      <formula>NOT(ISERROR(SEARCH("successful",G2)))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FF505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6E5E3-14CF-4460-AA10-0AD775703589}">
  <dimension ref="A1:G14"/>
  <sheetViews>
    <sheetView workbookViewId="0">
      <selection activeCell="I10" sqref="I10"/>
    </sheetView>
  </sheetViews>
  <sheetFormatPr defaultRowHeight="14.5" x14ac:dyDescent="0.35"/>
  <cols>
    <col min="1" max="1" width="12.90625" bestFit="1" customWidth="1"/>
    <col min="2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8" width="21" bestFit="1" customWidth="1"/>
    <col min="19" max="19" width="17.7265625" bestFit="1" customWidth="1"/>
    <col min="20" max="21" width="25.7265625" bestFit="1" customWidth="1"/>
    <col min="22" max="664" width="3.36328125" bestFit="1" customWidth="1"/>
    <col min="665" max="1150" width="4.36328125" bestFit="1" customWidth="1"/>
    <col min="1151" max="2851" width="5.26953125" bestFit="1" customWidth="1"/>
    <col min="2852" max="2877" width="6.26953125" bestFit="1" customWidth="1"/>
    <col min="2878" max="2878" width="7.26953125" bestFit="1" customWidth="1"/>
    <col min="2879" max="2880" width="8.26953125" bestFit="1" customWidth="1"/>
    <col min="2881" max="2881" width="9.26953125" bestFit="1" customWidth="1"/>
    <col min="2882" max="2882" width="10.7265625" bestFit="1" customWidth="1"/>
  </cols>
  <sheetData>
    <row r="1" spans="1:7" x14ac:dyDescent="0.35">
      <c r="A1" s="10" t="s">
        <v>8223</v>
      </c>
      <c r="B1" t="s">
        <v>8322</v>
      </c>
    </row>
    <row r="3" spans="1:7" x14ac:dyDescent="0.35">
      <c r="A3" s="10" t="s">
        <v>8321</v>
      </c>
    </row>
    <row r="4" spans="1:7" x14ac:dyDescent="0.35"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5">
      <c r="A5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  <c r="G5" s="7">
        <f>GETPIVOTDATA("state",$A$3,"state","successful","Category","film &amp; video")/GETPIVOTDATA("state",$A$3,"Category","film &amp; video")</f>
        <v>0.57692307692307687</v>
      </c>
    </row>
    <row r="6" spans="1:7" x14ac:dyDescent="0.35">
      <c r="A6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7">
        <f>GETPIVOTDATA("state",$A$3,"state","successful","Category","food")/GETPIVOTDATA("state",$A$3,"Category","food")</f>
        <v>0.17</v>
      </c>
    </row>
    <row r="7" spans="1:7" x14ac:dyDescent="0.35">
      <c r="A7" t="s">
        <v>8319</v>
      </c>
      <c r="B7" s="11"/>
      <c r="C7" s="11">
        <v>140</v>
      </c>
      <c r="D7" s="11"/>
      <c r="E7" s="11">
        <v>80</v>
      </c>
      <c r="F7" s="11">
        <v>220</v>
      </c>
      <c r="G7" s="7">
        <f>GETPIVOTDATA("state",$A$3,"state","successful","Category","games")/GETPIVOTDATA("state",$A$3,"Category","games")</f>
        <v>0.36363636363636365</v>
      </c>
    </row>
    <row r="8" spans="1:7" x14ac:dyDescent="0.35">
      <c r="A8" t="s">
        <v>8314</v>
      </c>
      <c r="B8" s="11">
        <v>24</v>
      </c>
      <c r="C8" s="11"/>
      <c r="D8" s="11"/>
      <c r="E8" s="11"/>
      <c r="F8" s="11">
        <v>24</v>
      </c>
      <c r="G8" s="7">
        <f>GETPIVOTDATA("state",$A$3,"state","successful","Category","journalism")/GETPIVOTDATA("state",$A$3,"Category","journalism")</f>
        <v>0</v>
      </c>
    </row>
    <row r="9" spans="1:7" x14ac:dyDescent="0.35">
      <c r="A9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7">
        <f>GETPIVOTDATA("state",$A$3,"state","successful","Category","music")/GETPIVOTDATA("state",$A$3,"Category","music")</f>
        <v>0.77142857142857146</v>
      </c>
    </row>
    <row r="10" spans="1:7" x14ac:dyDescent="0.35">
      <c r="A10" t="s">
        <v>8320</v>
      </c>
      <c r="B10" s="11"/>
      <c r="C10" s="11">
        <v>117</v>
      </c>
      <c r="D10" s="11"/>
      <c r="E10" s="11">
        <v>103</v>
      </c>
      <c r="F10" s="11">
        <v>220</v>
      </c>
      <c r="G10" s="7">
        <f>GETPIVOTDATA("state",$A$3,"state","successful","Category","photography")/GETPIVOTDATA("state",$A$3,"Category","photography")</f>
        <v>0.4681818181818182</v>
      </c>
    </row>
    <row r="11" spans="1:7" x14ac:dyDescent="0.35">
      <c r="A11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7">
        <f>GETPIVOTDATA("state",$A$3,"state","successful","Category","publishing")/GETPIVOTDATA("state",$A$3,"Category","publishing")</f>
        <v>0.33755274261603374</v>
      </c>
    </row>
    <row r="12" spans="1:7" x14ac:dyDescent="0.35">
      <c r="A12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7">
        <f>GETPIVOTDATA("state",$A$3,"state","successful","Category","technology")/GETPIVOTDATA("state",$A$3,"Category","technology")</f>
        <v>0.34833333333333333</v>
      </c>
    </row>
    <row r="13" spans="1:7" x14ac:dyDescent="0.35">
      <c r="A13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7">
        <f>GETPIVOTDATA("state",$A$3,"state","successful","Category","theater")/GETPIVOTDATA("state",$A$3,"Category","theater")</f>
        <v>0.60229720028715006</v>
      </c>
    </row>
    <row r="14" spans="1:7" x14ac:dyDescent="0.35">
      <c r="A14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7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CEFF-B7D8-45AF-A0C4-0E621C0C3633}">
  <dimension ref="A1:F47"/>
  <sheetViews>
    <sheetView zoomScale="85" zoomScaleNormal="85" workbookViewId="0">
      <selection activeCell="B5" sqref="B5"/>
    </sheetView>
  </sheetViews>
  <sheetFormatPr defaultRowHeight="14.5" x14ac:dyDescent="0.35"/>
  <cols>
    <col min="1" max="1" width="17.1796875" bestFit="1" customWidth="1"/>
    <col min="2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8322</v>
      </c>
    </row>
    <row r="2" spans="1:6" x14ac:dyDescent="0.35">
      <c r="A2" s="10" t="s">
        <v>8308</v>
      </c>
      <c r="B2" t="s">
        <v>8322</v>
      </c>
    </row>
    <row r="4" spans="1:6" x14ac:dyDescent="0.35">
      <c r="A4" s="10" t="s">
        <v>8321</v>
      </c>
      <c r="B4" s="10" t="s">
        <v>8218</v>
      </c>
    </row>
    <row r="5" spans="1:6" x14ac:dyDescent="0.3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t="s">
        <v>8325</v>
      </c>
      <c r="B7" s="11">
        <v>20</v>
      </c>
      <c r="C7" s="11"/>
      <c r="D7" s="11"/>
      <c r="E7" s="11"/>
      <c r="F7" s="11">
        <v>20</v>
      </c>
    </row>
    <row r="8" spans="1:6" x14ac:dyDescent="0.35">
      <c r="A8" t="s">
        <v>8326</v>
      </c>
      <c r="B8" s="11">
        <v>24</v>
      </c>
      <c r="C8" s="11"/>
      <c r="D8" s="11"/>
      <c r="E8" s="11"/>
      <c r="F8" s="11">
        <v>24</v>
      </c>
    </row>
    <row r="9" spans="1:6" x14ac:dyDescent="0.35">
      <c r="A9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281B-129B-4954-8648-764AFF38C752}">
  <dimension ref="A1:F27"/>
  <sheetViews>
    <sheetView workbookViewId="0">
      <selection activeCell="D9" sqref="D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8322</v>
      </c>
    </row>
    <row r="2" spans="1:6" x14ac:dyDescent="0.35">
      <c r="A2" s="10" t="s">
        <v>8370</v>
      </c>
      <c r="B2" t="s">
        <v>8322</v>
      </c>
    </row>
    <row r="4" spans="1:6" x14ac:dyDescent="0.35">
      <c r="A4" s="10" t="s">
        <v>8321</v>
      </c>
      <c r="B4" s="10" t="s">
        <v>8323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9" t="s">
        <v>8367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9" t="s">
        <v>8368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9" t="s">
        <v>8369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9" t="s">
        <v>8402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9" t="s">
        <v>8403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9" t="s">
        <v>8404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9" t="s">
        <v>8405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9" t="s">
        <v>8406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9" t="s">
        <v>8407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9" t="s">
        <v>8408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9" t="s">
        <v>8409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9" t="s">
        <v>8410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9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19" spans="1:6" x14ac:dyDescent="0.35">
      <c r="A19" s="12"/>
    </row>
    <row r="20" spans="1:6" x14ac:dyDescent="0.35">
      <c r="A20" s="12"/>
    </row>
    <row r="21" spans="1:6" x14ac:dyDescent="0.35">
      <c r="A21" s="12"/>
    </row>
    <row r="22" spans="1:6" x14ac:dyDescent="0.35">
      <c r="A22" s="12"/>
    </row>
    <row r="23" spans="1:6" x14ac:dyDescent="0.35">
      <c r="A23" s="12"/>
    </row>
    <row r="24" spans="1:6" x14ac:dyDescent="0.35">
      <c r="A24" s="12"/>
    </row>
    <row r="25" spans="1:6" x14ac:dyDescent="0.35">
      <c r="A25" s="12"/>
    </row>
    <row r="26" spans="1:6" x14ac:dyDescent="0.35">
      <c r="A26" s="12"/>
    </row>
    <row r="27" spans="1:6" x14ac:dyDescent="0.35">
      <c r="A27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2DEC-70D6-4283-9502-EEE3E495B40D}">
  <dimension ref="A1:H13"/>
  <sheetViews>
    <sheetView workbookViewId="0">
      <selection activeCell="F12" sqref="F12"/>
    </sheetView>
  </sheetViews>
  <sheetFormatPr defaultRowHeight="14.5" x14ac:dyDescent="0.35"/>
  <cols>
    <col min="1" max="1" width="15.453125" customWidth="1"/>
    <col min="2" max="2" width="16.7265625" customWidth="1"/>
    <col min="3" max="3" width="13.54296875" customWidth="1"/>
    <col min="4" max="4" width="15.81640625" customWidth="1"/>
    <col min="5" max="5" width="12.1796875" customWidth="1"/>
    <col min="6" max="6" width="19.453125" customWidth="1"/>
    <col min="7" max="7" width="15.6328125" customWidth="1"/>
    <col min="8" max="8" width="18.26953125" customWidth="1"/>
  </cols>
  <sheetData>
    <row r="1" spans="1:8" x14ac:dyDescent="0.35">
      <c r="A1" s="20" t="s">
        <v>8371</v>
      </c>
      <c r="B1" s="20" t="s">
        <v>8372</v>
      </c>
      <c r="C1" s="20" t="s">
        <v>8373</v>
      </c>
      <c r="D1" s="20" t="s">
        <v>8374</v>
      </c>
      <c r="E1" s="20" t="s">
        <v>8375</v>
      </c>
      <c r="F1" s="20" t="s">
        <v>8376</v>
      </c>
      <c r="G1" s="20" t="s">
        <v>8377</v>
      </c>
      <c r="H1" s="20" t="s">
        <v>8378</v>
      </c>
    </row>
    <row r="2" spans="1:8" x14ac:dyDescent="0.35">
      <c r="A2" s="20" t="s">
        <v>8379</v>
      </c>
      <c r="B2" s="20">
        <f>COUNTIFS(Data!$G$1:$G$4115,"successful",Data!$F$1:$F$4115,"&lt;1000")</f>
        <v>248</v>
      </c>
      <c r="C2" s="20">
        <f>COUNTIFS(Data!$G$1:$G$4115,"failed",Data!$F$1:$F$4115,"&lt;1000")</f>
        <v>1202</v>
      </c>
      <c r="D2" s="20">
        <f>COUNTIFS(Data!$G$1:$G$4115,"canceled",Data!$F$1:$F$4115,"&lt;1000")</f>
        <v>262</v>
      </c>
      <c r="E2" s="20">
        <f>SUM(B2:D2)</f>
        <v>1712</v>
      </c>
      <c r="F2" s="21">
        <f>B2/E2</f>
        <v>0.14485981308411214</v>
      </c>
      <c r="G2" s="21">
        <f>C2/E2</f>
        <v>0.70210280373831779</v>
      </c>
      <c r="H2" s="21">
        <f>D2/E2</f>
        <v>0.1530373831775701</v>
      </c>
    </row>
    <row r="3" spans="1:8" x14ac:dyDescent="0.35">
      <c r="A3" s="20" t="s">
        <v>8380</v>
      </c>
      <c r="B3" s="20">
        <f>COUNTIFS(Data!$G$1:$G$4115,"successful",Data!$F$1:$F$4115,"&gt;=1000",Data!$F$1:$F$4115,"&lt;5000")</f>
        <v>907</v>
      </c>
      <c r="C3" s="20">
        <f>COUNTIFS(Data!$G$1:$G$4115,"failed",Data!$F$1:$F$4115,"&gt;=1000",Data!$F$1:$F$4115,"&lt;5000")</f>
        <v>219</v>
      </c>
      <c r="D3" s="20">
        <f>COUNTIFS(Data!$G$1:$G$4115,"canceled",Data!$F$1:$F$4115,"&gt;=1000",Data!$F$1:$F$4115,"&lt;5000")</f>
        <v>48</v>
      </c>
      <c r="E3" s="20">
        <f t="shared" ref="E3:E13" si="0">SUM(B3:D3)</f>
        <v>1174</v>
      </c>
      <c r="F3" s="21">
        <f t="shared" ref="F3:F13" si="1">B3/E3</f>
        <v>0.77257240204429301</v>
      </c>
      <c r="G3" s="21">
        <f t="shared" ref="G3:G13" si="2">C3/E3</f>
        <v>0.18654173764906304</v>
      </c>
      <c r="H3" s="21">
        <f t="shared" ref="H3:H13" si="3">D3/E3</f>
        <v>4.0885860306643949E-2</v>
      </c>
    </row>
    <row r="4" spans="1:8" x14ac:dyDescent="0.35">
      <c r="A4" s="20" t="s">
        <v>8381</v>
      </c>
      <c r="B4" s="20">
        <f>COUNTIFS(Data!$G$1:$G$4115,"successful",Data!$F$1:$F$4115,"&gt;=5000",Data!$F$1:$F$4115,"&lt;10000")</f>
        <v>383</v>
      </c>
      <c r="C4" s="20">
        <f>COUNTIFS(Data!$G$1:$G$4115,"failed",Data!$F$1:$F$4115,"&gt;=5000",Data!$F$1:$F$4115,"&lt;10000")</f>
        <v>54</v>
      </c>
      <c r="D4" s="20">
        <f>COUNTIFS(Data!$G$1:$G$4115,"canceled",Data!$F$1:$F$4115,"&gt;=5000",Data!$F$1:$F$4115,"&lt;10000")</f>
        <v>14</v>
      </c>
      <c r="E4" s="20">
        <f t="shared" si="0"/>
        <v>451</v>
      </c>
      <c r="F4" s="21">
        <f t="shared" si="1"/>
        <v>0.84922394678492241</v>
      </c>
      <c r="G4" s="21">
        <f t="shared" si="2"/>
        <v>0.11973392461197339</v>
      </c>
      <c r="H4" s="21">
        <f t="shared" si="3"/>
        <v>3.1042128603104215E-2</v>
      </c>
    </row>
    <row r="5" spans="1:8" x14ac:dyDescent="0.35">
      <c r="A5" s="20" t="s">
        <v>8382</v>
      </c>
      <c r="B5" s="20">
        <f>COUNTIFS(Data!$G$1:$G$4115,"successful",Data!$F$1:$F$4115,"&gt;=10000",Data!$F$1:$F$4115,"&lt;15000")</f>
        <v>178</v>
      </c>
      <c r="C5" s="20">
        <f>COUNTIFS(Data!$G$1:$G$4115,"failed",Data!$F$1:$F$4115,"&gt;=10000",Data!$F$1:$F$4115,"&lt;15000")</f>
        <v>18</v>
      </c>
      <c r="D5" s="20">
        <f>COUNTIFS(Data!$G$1:$G$4115,"canceled",Data!$F$1:$F$4115,"&gt;=10000",Data!$F$1:$F$4115,"&lt;15000")</f>
        <v>6</v>
      </c>
      <c r="E5" s="20">
        <f t="shared" si="0"/>
        <v>202</v>
      </c>
      <c r="F5" s="21">
        <f t="shared" si="1"/>
        <v>0.88118811881188119</v>
      </c>
      <c r="G5" s="21">
        <f t="shared" si="2"/>
        <v>8.9108910891089105E-2</v>
      </c>
      <c r="H5" s="21">
        <f t="shared" si="3"/>
        <v>2.9702970297029702E-2</v>
      </c>
    </row>
    <row r="6" spans="1:8" x14ac:dyDescent="0.35">
      <c r="A6" s="20" t="s">
        <v>8383</v>
      </c>
      <c r="B6" s="20">
        <f>COUNTIFS(Data!$G$1:$G$4115,"successful",Data!$F$1:$F$4115,"&gt;=15000",Data!$F$1:$F$4115,"&lt;20000")</f>
        <v>97</v>
      </c>
      <c r="C6" s="20">
        <f>COUNTIFS(Data!$G$1:$G$4115,"failed",Data!$F$1:$F$4115,"&gt;=15000",Data!$F$1:$F$4115,"&lt;20000")</f>
        <v>9</v>
      </c>
      <c r="D6" s="20">
        <f>COUNTIFS(Data!$G$1:$G$4115,"canceled",Data!$F$1:$F$4115,"&gt;=15000",Data!$F$1:$F$4115,"&lt;20000")</f>
        <v>4</v>
      </c>
      <c r="E6" s="20">
        <f t="shared" si="0"/>
        <v>110</v>
      </c>
      <c r="F6" s="21">
        <f t="shared" si="1"/>
        <v>0.88181818181818183</v>
      </c>
      <c r="G6" s="21">
        <f t="shared" si="2"/>
        <v>8.1818181818181818E-2</v>
      </c>
      <c r="H6" s="21">
        <f t="shared" si="3"/>
        <v>3.6363636363636362E-2</v>
      </c>
    </row>
    <row r="7" spans="1:8" x14ac:dyDescent="0.35">
      <c r="A7" s="20" t="s">
        <v>8384</v>
      </c>
      <c r="B7" s="20">
        <f>COUNTIFS(Data!$G$1:$G$4115,"successful",Data!$F$1:$F$4115,"&gt;=20000",Data!$F$1:$F$4115,"&lt;25000")</f>
        <v>66</v>
      </c>
      <c r="C7" s="20">
        <f>COUNTIFS(Data!$G$1:$G$4115,"failed",Data!$F$1:$F$4115,"&gt;=20000",Data!$F$1:$F$4115,"&lt;25000")</f>
        <v>6</v>
      </c>
      <c r="D7" s="20">
        <f>COUNTIFS(Data!$G$1:$G$4115,"canceled",Data!$F$1:$F$4115,"&gt;=20000",Data!$F$1:$F$4115,"&lt;25000")</f>
        <v>3</v>
      </c>
      <c r="E7" s="20">
        <f t="shared" si="0"/>
        <v>75</v>
      </c>
      <c r="F7" s="21">
        <f t="shared" si="1"/>
        <v>0.88</v>
      </c>
      <c r="G7" s="21">
        <f t="shared" si="2"/>
        <v>0.08</v>
      </c>
      <c r="H7" s="21">
        <f t="shared" si="3"/>
        <v>0.04</v>
      </c>
    </row>
    <row r="8" spans="1:8" x14ac:dyDescent="0.35">
      <c r="A8" s="20" t="s">
        <v>8385</v>
      </c>
      <c r="B8" s="20">
        <f>COUNTIFS(Data!$G$1:$G$4115,"successful",Data!$F$1:$F$4115,"&gt;=25000",Data!$F$1:$F$4115,"&lt;30000")</f>
        <v>51</v>
      </c>
      <c r="C8" s="20">
        <f>COUNTIFS(Data!$G$1:$G$4115,"failed",Data!$F$1:$F$4115,"&gt;=25000",Data!$F$1:$F$4115,"&lt;30000")</f>
        <v>5</v>
      </c>
      <c r="D8" s="20">
        <f>COUNTIFS(Data!$G$1:$G$4115,"canceled",Data!$F$1:$F$4115,"&gt;=25000",Data!$F$1:$F$4115,"&lt;30000")</f>
        <v>0</v>
      </c>
      <c r="E8" s="20">
        <f t="shared" si="0"/>
        <v>56</v>
      </c>
      <c r="F8" s="21">
        <f t="shared" si="1"/>
        <v>0.9107142857142857</v>
      </c>
      <c r="G8" s="21">
        <f t="shared" si="2"/>
        <v>8.9285714285714288E-2</v>
      </c>
      <c r="H8" s="21">
        <f t="shared" si="3"/>
        <v>0</v>
      </c>
    </row>
    <row r="9" spans="1:8" x14ac:dyDescent="0.35">
      <c r="A9" s="20" t="s">
        <v>8386</v>
      </c>
      <c r="B9" s="20">
        <f>COUNTIFS(Data!$G$1:$G$4115,"successful",Data!$F$1:$F$4115,"&gt;=30000",Data!$F$1:$F$4115,"&lt;35000")</f>
        <v>47</v>
      </c>
      <c r="C9" s="20">
        <f>COUNTIFS(Data!$G$1:$G$4115,"failed",Data!$F$1:$F$4115,"&gt;=30000",Data!$F$1:$F$4115,"&lt;35000")</f>
        <v>4</v>
      </c>
      <c r="D9" s="20">
        <f>COUNTIFS(Data!$G$1:$G$4115,"canceled",Data!$F$1:$F$4115,"&gt;=30000",Data!$F$1:$F$4115,"&lt;35000")</f>
        <v>1</v>
      </c>
      <c r="E9" s="20">
        <f t="shared" si="0"/>
        <v>52</v>
      </c>
      <c r="F9" s="21">
        <f t="shared" si="1"/>
        <v>0.90384615384615385</v>
      </c>
      <c r="G9" s="21">
        <f t="shared" si="2"/>
        <v>7.6923076923076927E-2</v>
      </c>
      <c r="H9" s="21">
        <f t="shared" si="3"/>
        <v>1.9230769230769232E-2</v>
      </c>
    </row>
    <row r="10" spans="1:8" x14ac:dyDescent="0.35">
      <c r="A10" s="20" t="s">
        <v>8387</v>
      </c>
      <c r="B10" s="20">
        <f>COUNTIFS(Data!$G$1:$G$4115,"successful",Data!$F$1:$F$4115,"&gt;=35000",Data!$F$1:$F$4115,"&lt;40000")</f>
        <v>25</v>
      </c>
      <c r="C10" s="20">
        <f>COUNTIFS(Data!$G$1:$G$4115,"failed",Data!$F$1:$F$4115,"&gt;=35000",Data!$F$1:$F$4115,"&lt;40000")</f>
        <v>2</v>
      </c>
      <c r="D10" s="20">
        <f>COUNTIFS(Data!$G$1:$G$4115,"canceled",Data!$F$1:$F$4115,"&gt;=35000",Data!$F$1:$F$4115,"&lt;40000")</f>
        <v>0</v>
      </c>
      <c r="E10" s="20">
        <f t="shared" si="0"/>
        <v>27</v>
      </c>
      <c r="F10" s="21">
        <f t="shared" si="1"/>
        <v>0.92592592592592593</v>
      </c>
      <c r="G10" s="21">
        <f t="shared" si="2"/>
        <v>7.407407407407407E-2</v>
      </c>
      <c r="H10" s="21">
        <f t="shared" si="3"/>
        <v>0</v>
      </c>
    </row>
    <row r="11" spans="1:8" x14ac:dyDescent="0.35">
      <c r="A11" s="20" t="s">
        <v>8388</v>
      </c>
      <c r="B11" s="20">
        <f>COUNTIFS(Data!$G$1:$G$4115,"successful",Data!$F$1:$F$4115,"&gt;=40000",Data!$F$1:$F$4115,"&lt;45000")</f>
        <v>19</v>
      </c>
      <c r="C11" s="20">
        <f>COUNTIFS(Data!$G$1:$G$4115,"failed",Data!$F$1:$F$4115,"&gt;=40000",Data!$F$1:$F$4115,"&lt;45000")</f>
        <v>4</v>
      </c>
      <c r="D11" s="20">
        <f>COUNTIFS(Data!$G$1:$G$4115,"canceled",Data!$F$1:$F$4115,"&gt;=40000",Data!$F$1:$F$4115,"&lt;45000")</f>
        <v>2</v>
      </c>
      <c r="E11" s="20">
        <f t="shared" si="0"/>
        <v>25</v>
      </c>
      <c r="F11" s="21">
        <f t="shared" si="1"/>
        <v>0.76</v>
      </c>
      <c r="G11" s="21">
        <f t="shared" si="2"/>
        <v>0.16</v>
      </c>
      <c r="H11" s="21">
        <f t="shared" si="3"/>
        <v>0.08</v>
      </c>
    </row>
    <row r="12" spans="1:8" x14ac:dyDescent="0.35">
      <c r="A12" s="20" t="s">
        <v>8389</v>
      </c>
      <c r="B12" s="20">
        <f>COUNTIFS(Data!$G$1:$G$4115,"successful",Data!$F$1:$F$4115,"&gt;=45000",Data!$F$1:$F$4115,"&lt;50000")</f>
        <v>17</v>
      </c>
      <c r="C12" s="20">
        <f>COUNTIFS(Data!$G$1:$G$4115,"failed",Data!$F$1:$F$4115,"&gt;=45000",Data!$F$1:$F$4115,"&lt;50000")</f>
        <v>1</v>
      </c>
      <c r="D12" s="20">
        <f>COUNTIFS(Data!$G$1:$G$4115,"canceled",Data!$F$1:$F$4115,"&gt;=45000",Data!$F$1:$F$4115,"&lt;50000")</f>
        <v>0</v>
      </c>
      <c r="E12" s="20">
        <f t="shared" si="0"/>
        <v>18</v>
      </c>
      <c r="F12" s="21">
        <f t="shared" si="1"/>
        <v>0.94444444444444442</v>
      </c>
      <c r="G12" s="21">
        <f t="shared" si="2"/>
        <v>5.5555555555555552E-2</v>
      </c>
      <c r="H12" s="21">
        <f t="shared" si="3"/>
        <v>0</v>
      </c>
    </row>
    <row r="13" spans="1:8" x14ac:dyDescent="0.35">
      <c r="A13" s="20" t="s">
        <v>8390</v>
      </c>
      <c r="B13" s="20">
        <f>COUNTIFS(Data!$G$1:$G$4115,"successful",Data!$F$1:$F$4115,"&gt;=50000")</f>
        <v>147</v>
      </c>
      <c r="C13" s="20">
        <f>COUNTIFS(Data!$G$1:$G$4115,"failed",Data!$F$1:$F$4115,"&gt;=50000")</f>
        <v>6</v>
      </c>
      <c r="D13" s="20">
        <f>COUNTIFS(Data!$G$1:$G$4115,"canceled",Data!$F$1:$F$4115,"&gt;=50000")</f>
        <v>9</v>
      </c>
      <c r="E13" s="20">
        <f t="shared" si="0"/>
        <v>162</v>
      </c>
      <c r="F13" s="21">
        <f t="shared" si="1"/>
        <v>0.90740740740740744</v>
      </c>
      <c r="G13" s="21">
        <f t="shared" si="2"/>
        <v>3.7037037037037035E-2</v>
      </c>
      <c r="H13" s="21">
        <f t="shared" si="3"/>
        <v>5.5555555555555552E-2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0762-358E-4816-B4C6-A3562310A775}">
  <dimension ref="B1:D8"/>
  <sheetViews>
    <sheetView workbookViewId="0">
      <selection activeCell="H8" sqref="H8"/>
    </sheetView>
  </sheetViews>
  <sheetFormatPr defaultRowHeight="14.5" x14ac:dyDescent="0.35"/>
  <cols>
    <col min="1" max="1" width="15" customWidth="1"/>
    <col min="2" max="2" width="11.90625" customWidth="1"/>
    <col min="3" max="3" width="14.6328125" customWidth="1"/>
    <col min="4" max="4" width="15.6328125" customWidth="1"/>
    <col min="5" max="5" width="15.453125" customWidth="1"/>
  </cols>
  <sheetData>
    <row r="1" spans="2:4" x14ac:dyDescent="0.35">
      <c r="B1" s="22" t="s">
        <v>8392</v>
      </c>
      <c r="C1" s="23" t="s">
        <v>8393</v>
      </c>
      <c r="D1" s="24" t="s">
        <v>8394</v>
      </c>
    </row>
    <row r="2" spans="2:4" x14ac:dyDescent="0.35">
      <c r="B2" s="25" t="s">
        <v>8395</v>
      </c>
      <c r="C2" s="28">
        <f>AVERAGEIFS(Backers,State,"successful")</f>
        <v>194.42517162471395</v>
      </c>
      <c r="D2" s="29">
        <f>AVERAGEIFS(Backers,State,"&lt;&gt;successful")</f>
        <v>19.92068429237947</v>
      </c>
    </row>
    <row r="3" spans="2:4" x14ac:dyDescent="0.35">
      <c r="B3" s="25" t="s">
        <v>8396</v>
      </c>
      <c r="C3" s="20">
        <f>MEDIAN(Backers_Successful)</f>
        <v>62</v>
      </c>
      <c r="D3" s="26">
        <f>MEDIAN(Backers_Unsuccessful)</f>
        <v>3</v>
      </c>
    </row>
    <row r="4" spans="2:4" x14ac:dyDescent="0.35">
      <c r="B4" s="25" t="s">
        <v>8397</v>
      </c>
      <c r="C4" s="20">
        <f>_xlfn.MINIFS(Backers,State,"successful")</f>
        <v>1</v>
      </c>
      <c r="D4" s="26">
        <f>_xlfn.MINIFS(Backers,State,"&lt;&gt;successful")</f>
        <v>0</v>
      </c>
    </row>
    <row r="5" spans="2:4" x14ac:dyDescent="0.35">
      <c r="B5" s="25" t="s">
        <v>8398</v>
      </c>
      <c r="C5" s="20">
        <f>_xlfn.MAXIFS(Backers,State,"successful")</f>
        <v>26457</v>
      </c>
      <c r="D5" s="26">
        <f>_xlfn.MAXIFS(Backers,State,"&lt;&gt;successful")</f>
        <v>1501</v>
      </c>
    </row>
    <row r="6" spans="2:4" x14ac:dyDescent="0.35">
      <c r="B6" s="25" t="s">
        <v>8399</v>
      </c>
      <c r="C6" s="30">
        <f>_xlfn.VAR.P(Backers_Successful)</f>
        <v>712840.9867348104</v>
      </c>
      <c r="D6" s="31">
        <f>_xlfn.VAR.P(Backers_Unsuccessful)</f>
        <v>5512.1580428702609</v>
      </c>
    </row>
    <row r="7" spans="2:4" ht="15" thickBot="1" x14ac:dyDescent="0.4">
      <c r="B7" s="27" t="s">
        <v>8400</v>
      </c>
      <c r="C7" s="32">
        <f>_xlfn.STDEV.P((Backers_Successful))</f>
        <v>844.29910975602149</v>
      </c>
      <c r="D7" s="33">
        <f>_xlfn.VAR.P(Backers_Unsuccessful)</f>
        <v>5512.1580428702609</v>
      </c>
    </row>
    <row r="8" spans="2:4" x14ac:dyDescent="0.35">
      <c r="D8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Data</vt:lpstr>
      <vt:lpstr>Category Stats</vt:lpstr>
      <vt:lpstr>Subcategory Stats</vt:lpstr>
      <vt:lpstr>Outcome Based on Launch Date</vt:lpstr>
      <vt:lpstr>Goal Outcomes</vt:lpstr>
      <vt:lpstr>Backers Statistics</vt:lpstr>
      <vt:lpstr>AvgDonation</vt:lpstr>
      <vt:lpstr>Backers</vt:lpstr>
      <vt:lpstr>Backers_Successful</vt:lpstr>
      <vt:lpstr>Backers_Unsuccessful</vt:lpstr>
      <vt:lpstr>Categories</vt:lpstr>
      <vt:lpstr>Category</vt:lpstr>
      <vt:lpstr>Country</vt:lpstr>
      <vt:lpstr>Currency</vt:lpstr>
      <vt:lpstr>Deadline</vt:lpstr>
      <vt:lpstr>Goal</vt:lpstr>
      <vt:lpstr>ID</vt:lpstr>
      <vt:lpstr>Launch</vt:lpstr>
      <vt:lpstr>PercentFunded</vt:lpstr>
      <vt:lpstr>Pledged</vt:lpstr>
      <vt:lpstr>Spotlight</vt:lpstr>
      <vt:lpstr>StaffPick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Turner</cp:lastModifiedBy>
  <dcterms:created xsi:type="dcterms:W3CDTF">2017-04-20T15:17:24Z</dcterms:created>
  <dcterms:modified xsi:type="dcterms:W3CDTF">2021-12-16T18:47:37Z</dcterms:modified>
</cp:coreProperties>
</file>