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mmary" sheetId="1" r:id="rId3"/>
    <sheet state="visible" name="Game History" sheetId="2" r:id="rId4"/>
    <sheet state="visible" name="Annuals" sheetId="3" r:id="rId5"/>
    <sheet state="visible" name="Other Summary" sheetId="4" r:id="rId6"/>
    <sheet state="visible" name="Other History" sheetId="5" r:id="rId7"/>
    <sheet state="visible" name="Instructions" sheetId="6" r:id="rId8"/>
    <sheet state="visible" name="Conversion" sheetId="7" r:id="rId9"/>
  </sheets>
  <definedNames>
    <definedName localSheetId="0" name="NSOformulas">Summary!$K$29:$N$30</definedName>
    <definedName localSheetId="0" name="Tournamentpostions">Summary!$D$29:$G$30</definedName>
    <definedName localSheetId="0" name="Rinxterformulas">Summary!$K$29:$N$30</definedName>
    <definedName localSheetId="3" name="NSOformulas">'Other Summary'!$K$20:$N$21</definedName>
    <definedName localSheetId="0" name="Refereecalculations">Summary!$D$29:$G$30</definedName>
    <definedName localSheetId="3" name="Refereecalculations">'Other Summary'!$D$20:$G$21</definedName>
    <definedName localSheetId="3" name="Rinxterformulas">'Other Summary'!$K$20:$N$21</definedName>
    <definedName localSheetId="3" name="Tournamentpostions">'Other Summary'!$D$20:$G$21</definedName>
    <definedName hidden="1" localSheetId="1" name="_xlnm._FilterDatabase">'Game History'!$A$3:$K$341</definedName>
    <definedName hidden="1" localSheetId="4" name="_xlnm._FilterDatabase">'Other History'!$G$1:$K$9</definedName>
  </definedNames>
  <calcPr/>
</workbook>
</file>

<file path=xl/comments1.xml><?xml version="1.0" encoding="utf-8"?>
<comments xmlns="http://schemas.openxmlformats.org/spreadsheetml/2006/main">
  <authors>
    <author/>
  </authors>
  <commentList>
    <comment authorId="0" ref="A1">
      <text>
        <t xml:space="preserve">https://goo.gl/9Y5URE</t>
      </text>
    </comment>
  </commentList>
</comments>
</file>

<file path=xl/comments2.xml><?xml version="1.0" encoding="utf-8"?>
<comments xmlns="http://schemas.openxmlformats.org/spreadsheetml/2006/main">
  <authors>
    <author/>
  </authors>
  <commentList>
    <comment authorId="0" ref="L2">
      <text>
        <t xml:space="preserve">If this was a tournament game, list the THR. If you were the HR, list a witness, such as a team captain.</t>
      </text>
    </comment>
    <comment authorId="0" ref="M2">
      <text>
        <t xml:space="preserve">If this was a tournament game, list the THNSO. If you were the HNSO, list a witness, such as a team captain.</t>
      </text>
    </comment>
    <comment authorId="0" ref="N2">
      <text>
        <t xml:space="preserve">List any other pertinent information here, such as game details or the CHR/CHNSO if this was a tournament game.</t>
      </text>
    </comment>
    <comment authorId="0" ref="A3">
      <text>
        <t xml:space="preserve">List the date as YYYY-MM-DD</t>
      </text>
    </comment>
    <comment authorId="0" ref="B3">
      <text>
        <t xml:space="preserve">Leave this cell blank for all games officiated that are not part of a tournament.</t>
      </text>
    </comment>
    <comment authorId="0" ref="C3">
      <text>
        <t xml:space="preserve">Venue, City, and State/Province. If outside of the USA/Canada, list city and country.</t>
      </text>
    </comment>
    <comment authorId="0" ref="D3">
      <text>
        <t xml:space="preserve">The league whose venue hosts the game played or the league determined as Host in the game contract.</t>
      </text>
    </comment>
    <comment authorId="0" ref="E3">
      <text>
        <t xml:space="preserve">The host or the team decided as Home in the game contract. In all other cases, assign to the higher ranked team.</t>
      </text>
    </comment>
    <comment authorId="0" ref="F3">
      <text>
        <t xml:space="preserve">The visiting team, the team decided as Visitor in the game contract, or the lower ranked of the two teams.</t>
      </text>
    </comment>
    <comment authorId="0" ref="G3">
      <text>
        <t xml:space="preserve">If the game does not meet the guidelines of the respective association, list that game in Other History.</t>
      </text>
    </comment>
    <comment authorId="0" ref="H3">
      <text>
        <t xml:space="preserve">Regulation games follow the full letter of the rules. Sanctioned games are Regulation games that count toward a team's ranking.</t>
      </text>
    </comment>
    <comment authorId="0" ref="I3">
      <text>
        <t xml:space="preserve">Use positional abbreviations as defined in the instructions.</t>
      </text>
    </comment>
    <comment authorId="0" ref="J3">
      <text>
        <t xml:space="preserve">If you filled a second position while HR/HNSO, list that position here. If you did not fill a second position, leave this cell blank.</t>
      </text>
    </comment>
    <comment authorId="0" ref="K3">
      <text>
        <t xml:space="preserve">Do NOT mark Y for local software builds like the CRG Scoreboard. Use this for association-endorsed software (e.g., Rinxter).</t>
      </text>
    </comment>
  </commentList>
</comments>
</file>

<file path=xl/comments3.xml><?xml version="1.0" encoding="utf-8"?>
<comments xmlns="http://schemas.openxmlformats.org/spreadsheetml/2006/main">
  <authors>
    <author/>
  </authors>
  <commentList>
    <comment authorId="0" ref="A12">
      <text>
        <t xml:space="preserve">These totals are the sum of positions worked not of games worked. These totals may exceed those shown in the Summary.</t>
      </text>
    </comment>
    <comment authorId="0" ref="H12">
      <text>
        <t xml:space="preserve">These totals are the sum of positions worked not of games worked. These totals may exceed those shown in the Summary.</t>
      </text>
    </comment>
    <comment authorId="0" ref="A32">
      <text>
        <t xml:space="preserve">These totals are the sum of positions worked not of games worked. These totals may exceed those shown in the Summary.</t>
      </text>
    </comment>
    <comment authorId="0" ref="H32">
      <text>
        <t xml:space="preserve">These totals are the sum of positions worked not of games worked. These totals may exceed those shown in the Summary.</t>
      </text>
    </comment>
    <comment authorId="0" ref="A34">
      <text>
        <t xml:space="preserve">Positional Family totals include secondary positions worked as HNSO.</t>
      </text>
    </comment>
    <comment authorId="0" ref="A51">
      <text>
        <t xml:space="preserve">These totals are the sum of positions worked not of games worked. These totals may exceed those shown in the Summary.</t>
      </text>
    </comment>
    <comment authorId="0" ref="H51">
      <text>
        <t xml:space="preserve">These totals are the sum of positions worked not of games worked. These totals may exceed those shown in the Summary.</t>
      </text>
    </comment>
    <comment authorId="0" ref="A71">
      <text>
        <t xml:space="preserve">These totals are the sum of positions worked not of games worked. These totals may exceed those shown in the Summary.</t>
      </text>
    </comment>
    <comment authorId="0" ref="H71">
      <text>
        <t xml:space="preserve">These totals are the sum of positions worked not of games worked. These totals may exceed those shown in the Summary.</t>
      </text>
    </comment>
    <comment authorId="0" ref="A73">
      <text>
        <t xml:space="preserve">Positional Family totals include secondary positions worked as HNSO.</t>
      </text>
    </comment>
  </commentList>
</comments>
</file>

<file path=xl/sharedStrings.xml><?xml version="1.0" encoding="utf-8"?>
<sst xmlns="http://schemas.openxmlformats.org/spreadsheetml/2006/main" count="4034" uniqueCount="798">
  <si>
    <t>Flat Track Derby Game History Summary</t>
  </si>
  <si>
    <t>Official's Legal Name</t>
  </si>
  <si>
    <t>Mike McClure</t>
  </si>
  <si>
    <t>Today's Date</t>
  </si>
  <si>
    <t>Official's Derby Name</t>
  </si>
  <si>
    <t>Mike Hammer</t>
  </si>
  <si>
    <t>Officiating Since</t>
  </si>
  <si>
    <t>Affiliated League</t>
  </si>
  <si>
    <t>Rat City Rollergirls</t>
  </si>
  <si>
    <t>Insurance #</t>
  </si>
  <si>
    <t>Provider</t>
  </si>
  <si>
    <t>WFTDA</t>
  </si>
  <si>
    <t>Ref Cert Level</t>
  </si>
  <si>
    <t>Endorsement(s)</t>
  </si>
  <si>
    <t>HR JR OPR</t>
  </si>
  <si>
    <t>NSO Cert Level</t>
  </si>
  <si>
    <t>-</t>
  </si>
  <si>
    <t>Skating Positions</t>
  </si>
  <si>
    <t>Code</t>
  </si>
  <si>
    <t>Game Designation</t>
  </si>
  <si>
    <t>Non-Skating Positions</t>
  </si>
  <si>
    <t>Playoff</t>
  </si>
  <si>
    <t>Sanc</t>
  </si>
  <si>
    <t>Reg</t>
  </si>
  <si>
    <t>Other</t>
  </si>
  <si>
    <t>Head Referee</t>
  </si>
  <si>
    <t>HR</t>
  </si>
  <si>
    <t>—</t>
  </si>
  <si>
    <t>Head NSO</t>
  </si>
  <si>
    <t>HNSO</t>
  </si>
  <si>
    <t>Jammer Referee</t>
  </si>
  <si>
    <t>JR</t>
  </si>
  <si>
    <t>Penalty Tracker</t>
  </si>
  <si>
    <t>PT</t>
  </si>
  <si>
    <t>Inside Pack Referee</t>
  </si>
  <si>
    <t>IPR</t>
  </si>
  <si>
    <t>Penalty Wrangler</t>
  </si>
  <si>
    <t>PW</t>
  </si>
  <si>
    <t>Outside Pack Referee</t>
  </si>
  <si>
    <t>OPR</t>
  </si>
  <si>
    <t>Inside White Board</t>
  </si>
  <si>
    <t>IWB</t>
  </si>
  <si>
    <t>Alternate Referee</t>
  </si>
  <si>
    <t>ALTR</t>
  </si>
  <si>
    <t>Outside White Board</t>
  </si>
  <si>
    <t>OWB</t>
  </si>
  <si>
    <t>Total Referee</t>
  </si>
  <si>
    <t>Jam Timer</t>
  </si>
  <si>
    <t>JT</t>
  </si>
  <si>
    <t>Scorekeeper</t>
  </si>
  <si>
    <t>SK</t>
  </si>
  <si>
    <t>Tournament Head Referee</t>
  </si>
  <si>
    <t>THR</t>
  </si>
  <si>
    <t>Scoreboard Operator</t>
  </si>
  <si>
    <t>SO</t>
  </si>
  <si>
    <t>Crew Head Referee</t>
  </si>
  <si>
    <t>CHR</t>
  </si>
  <si>
    <t>Penalty Box Manager</t>
  </si>
  <si>
    <t>PBM</t>
  </si>
  <si>
    <t>Games Official</t>
  </si>
  <si>
    <t>GO</t>
  </si>
  <si>
    <t>Penalty Box Timer</t>
  </si>
  <si>
    <t>PBT</t>
  </si>
  <si>
    <t>Tournament Head NSO</t>
  </si>
  <si>
    <t>THNSO</t>
  </si>
  <si>
    <t>Lineup Tracker</t>
  </si>
  <si>
    <t>LT</t>
  </si>
  <si>
    <t>Crew Head NSO</t>
  </si>
  <si>
    <t>CHNSO</t>
  </si>
  <si>
    <t>Alternate NSO</t>
  </si>
  <si>
    <t>ALTN</t>
  </si>
  <si>
    <t>Total NSO</t>
  </si>
  <si>
    <t>WFTDA Officiating Clinics attended</t>
  </si>
  <si>
    <t>Total Software Operator Game Experience</t>
  </si>
  <si>
    <t>REF or NSO Track</t>
  </si>
  <si>
    <t>Location</t>
  </si>
  <si>
    <t>Year</t>
  </si>
  <si>
    <t>REF</t>
  </si>
  <si>
    <t>Seattle</t>
  </si>
  <si>
    <t>WFTDA Games Totals</t>
  </si>
  <si>
    <t>Current Rule Set</t>
  </si>
  <si>
    <t>Lifetime</t>
  </si>
  <si>
    <t>Referee</t>
  </si>
  <si>
    <t>NSO</t>
  </si>
  <si>
    <t>MRDA</t>
  </si>
  <si>
    <t>MRDA Officiating Clinics attended</t>
  </si>
  <si>
    <t>MRDA Games Totals</t>
  </si>
  <si>
    <t>Game and Officiating Position History</t>
  </si>
  <si>
    <t>Event Details</t>
  </si>
  <si>
    <t>Leagues and Teams</t>
  </si>
  <si>
    <t>Game Specifics</t>
  </si>
  <si>
    <t>Head Referee/Witness</t>
  </si>
  <si>
    <t>Head NSO/Witness</t>
  </si>
  <si>
    <t>Notes</t>
  </si>
  <si>
    <t>Date</t>
  </si>
  <si>
    <t>Tournament</t>
  </si>
  <si>
    <t>Host League</t>
  </si>
  <si>
    <t>Home Team/Higher Seed</t>
  </si>
  <si>
    <t>Visiting Team/Lower Seed</t>
  </si>
  <si>
    <t>Assoc</t>
  </si>
  <si>
    <t>Type</t>
  </si>
  <si>
    <t>Position</t>
  </si>
  <si>
    <t>HO 2nd Position (if applicable)</t>
  </si>
  <si>
    <t>Positional Software Operator?</t>
  </si>
  <si>
    <t>WFTDA Champs</t>
  </si>
  <si>
    <t>The Legendary Roy Wilkins Areana, St Paul, MN</t>
  </si>
  <si>
    <t>Minnesota RollerGirls</t>
  </si>
  <si>
    <t>Champs</t>
  </si>
  <si>
    <t>Umpire Strikes Back (THR)</t>
  </si>
  <si>
    <t>Stabby Mcneedles (THNSO), Nine Inch Wheels (CHNSO)</t>
  </si>
  <si>
    <t>Sir Osis (CHR)</t>
  </si>
  <si>
    <t>Jacksonville ????</t>
  </si>
  <si>
    <t>Arch Rival All Stars ????</t>
  </si>
  <si>
    <t>Kansas City Roller Warriors</t>
  </si>
  <si>
    <t>Sacred City Derby Girls - Sacrificers</t>
  </si>
  <si>
    <t>Beehive Brawl 2015</t>
  </si>
  <si>
    <t>The Derby Depot, Salt Lake City, Utah</t>
  </si>
  <si>
    <t>Wasatch Roller Derby</t>
  </si>
  <si>
    <t>Various</t>
  </si>
  <si>
    <t>Mike Hammer / Collin DeShotz (THRs)</t>
  </si>
  <si>
    <t>Supergirl (THNSO)</t>
  </si>
  <si>
    <t>2 Days, 3 Reg games, 9 Other games</t>
  </si>
  <si>
    <t>Junction City Roller Dolls - Trainwrecks</t>
  </si>
  <si>
    <t>Happy Valley Derby Darlins - Rollin Rebellion</t>
  </si>
  <si>
    <t>Supergirl (THNSO &amp; CHNSO)</t>
  </si>
  <si>
    <t>MIke Hammer (CHR)</t>
  </si>
  <si>
    <t>Ladies of the Lake Roller Derby - ????</t>
  </si>
  <si>
    <t>Wasatch Roller Derby - Midnight Terrors</t>
  </si>
  <si>
    <t>Wasatch Roller Derby - Rockettes</t>
  </si>
  <si>
    <t>Happy Valley Derby Darlins - Bridal Veil Dolls</t>
  </si>
  <si>
    <t>Moab Roller Derby - All-Stars</t>
  </si>
  <si>
    <t>Omaha, D1 Playoff</t>
  </si>
  <si>
    <t>Omaha, NE</t>
  </si>
  <si>
    <t>Omaha Roller Girls</t>
  </si>
  <si>
    <t>Gotham Girls Derby - All Stars</t>
  </si>
  <si>
    <t>Angel City Derby Girls - Hollywood Scarlets</t>
  </si>
  <si>
    <t>Sir Osis (THR)</t>
  </si>
  <si>
    <t>Nine Inch Wheels (THNSO), Stabby Mcneedles (CHNSO)</t>
  </si>
  <si>
    <t>Matt Mantsch (CHR)</t>
  </si>
  <si>
    <t>Helsinki Roller Derby - All-Stars</t>
  </si>
  <si>
    <t>Queen City Roller Girls - ????</t>
  </si>
  <si>
    <t>Minnesota RollerGirls - All Stars</t>
  </si>
  <si>
    <t>Windy City Rollers - All-Stars</t>
  </si>
  <si>
    <t>No Coast Derby Girls - Mad Maxines</t>
  </si>
  <si>
    <t>Montreal Roller Derby - New Skids on the Block</t>
  </si>
  <si>
    <t>Toronto Roller Derby - CN Power</t>
  </si>
  <si>
    <t>Dallas, D1 Playoff</t>
  </si>
  <si>
    <t>Dallas, TX</t>
  </si>
  <si>
    <t>Dallas Derby Devils</t>
  </si>
  <si>
    <t>Rose City Rollers - Wheels of Justice</t>
  </si>
  <si>
    <t>Texas Rollergirls - Texecutioners</t>
  </si>
  <si>
    <t>Sugar Daddy (THR)</t>
  </si>
  <si>
    <t>Silken Tofu (THNSO), Nine Inch Wheels (CHNSO)</t>
  </si>
  <si>
    <t>Eric Rawk (CHR)</t>
  </si>
  <si>
    <t>Philly Roller Derby - Liberty Belles</t>
  </si>
  <si>
    <t>Stockholm Roller Derby - ????</t>
  </si>
  <si>
    <t>Crime City Rollers - ????</t>
  </si>
  <si>
    <t>Sun State Roller Girls - ????</t>
  </si>
  <si>
    <t>Rideau Valley Roller Girls - ????</t>
  </si>
  <si>
    <t>Detroit, D2 Playoff</t>
  </si>
  <si>
    <t>Detroit, MI</t>
  </si>
  <si>
    <t>Detroit Derby Girls</t>
  </si>
  <si>
    <t>Bear City Roller Derby - ????</t>
  </si>
  <si>
    <t>Harry Spot'er (THR)</t>
  </si>
  <si>
    <t>John Brawls (THNSO), TrogDora the Jaminator (CHNSO)</t>
  </si>
  <si>
    <t>Werner von Bombed (CHR)</t>
  </si>
  <si>
    <t>Emerald City Roller Girls - Skatesaphrenics</t>
  </si>
  <si>
    <t>Nashville Rollergirls - All-Stars</t>
  </si>
  <si>
    <t>Naptown Roller Girls - Tornado Sirens</t>
  </si>
  <si>
    <t>Sac City Rollers - Capitol Punishers</t>
  </si>
  <si>
    <t>Brewcity Bruisers - All Stars</t>
  </si>
  <si>
    <t>Rat City Border Control</t>
  </si>
  <si>
    <t>Rat's Nest (new), Seattle, WA</t>
  </si>
  <si>
    <t>Puget Sound Outcasts - ????</t>
  </si>
  <si>
    <t>Terminal City Rollergirls - All Stars</t>
  </si>
  <si>
    <t>Reed d'Rulz (THNSO)</t>
  </si>
  <si>
    <t>Rat City Rollergirls - Rain of Terror</t>
  </si>
  <si>
    <t>B.ay A.rea D.erby Girls
 - Team Gold</t>
  </si>
  <si>
    <t>Rat City Rollergirls - All-stars</t>
  </si>
  <si>
    <t>Terminal City Rollergirls - Bad Reputations</t>
  </si>
  <si>
    <t>Rust Riot</t>
  </si>
  <si>
    <t>Rat City Rollergirls - Rat Lab</t>
  </si>
  <si>
    <t>Grunge City - ????</t>
  </si>
  <si>
    <t>Sir Osis (THR / CHR)</t>
  </si>
  <si>
    <t>Philly Roller Derby - Independence Dolls</t>
  </si>
  <si>
    <t>Denver - B ????</t>
  </si>
  <si>
    <t>Windy City Rollers - Second Wind</t>
  </si>
  <si>
    <t>Vancouver Murder - ????</t>
  </si>
  <si>
    <t>Denver - ????</t>
  </si>
  <si>
    <t>Key Arena, Seattle, WA</t>
  </si>
  <si>
    <t>Rat City Rollergirls - All-Stars</t>
  </si>
  <si>
    <t>Eric Rawk</t>
  </si>
  <si>
    <t>Rose City Rollers - Axles of Annihilation</t>
  </si>
  <si>
    <t>Reed d'Rulz</t>
  </si>
  <si>
    <t>Rat City Rollergirls - Grey</t>
  </si>
  <si>
    <t>Rat City Rollergirls - Black</t>
  </si>
  <si>
    <t>BrewHaHa 2015</t>
  </si>
  <si>
    <t>Milkwaukee</t>
  </si>
  <si>
    <t>Brewcity Bruisers</t>
  </si>
  <si>
    <t>Jules and Regulations, ZDork, JC Chaotic (THRs)</t>
  </si>
  <si>
    <t>Stabby Mcneedles (HNSO)</t>
  </si>
  <si>
    <t>Matt Mantsch (HR)</t>
  </si>
  <si>
    <t>St. Louis Gatekeepers ????</t>
  </si>
  <si>
    <t>Texas All Stars ????</t>
  </si>
  <si>
    <t>Death Knellie (HNSO)</t>
  </si>
  <si>
    <t>Treasure Valley Roller Girls - All-Stars</t>
  </si>
  <si>
    <t>Wishbone Breaker (HNSO)</t>
  </si>
  <si>
    <t>Helen Bayonne (HR)</t>
  </si>
  <si>
    <t>Ohio Roller Girls - All Stars</t>
  </si>
  <si>
    <t>Morgue N Donor (HNSO)</t>
  </si>
  <si>
    <t>Tootie Tinwhistle (HR)</t>
  </si>
  <si>
    <t>Steel City Steel Hurtin' ????</t>
  </si>
  <si>
    <t>Sweetie Pi (HNSO)</t>
  </si>
  <si>
    <t>North Star Supernovas ????</t>
  </si>
  <si>
    <t>Bear Trap (HNSO)</t>
  </si>
  <si>
    <t>Werner von Bombed (HR)</t>
  </si>
  <si>
    <t>BisMan Bomberz UR</t>
  </si>
  <si>
    <t>Cleveland Guardians</t>
  </si>
  <si>
    <t>Ermahgerd, Referrer! (HR)</t>
  </si>
  <si>
    <t>The Big O 2015</t>
  </si>
  <si>
    <t>Eugene, OR</t>
  </si>
  <si>
    <t>Emerald City Rollergirls</t>
  </si>
  <si>
    <t>Eric RAWK (THR)</t>
  </si>
  <si>
    <t>Nine Inch Wheels (THNSO)</t>
  </si>
  <si>
    <t>Atlanta Rollergirls - Dirty South Derby Girls</t>
  </si>
  <si>
    <t>Boston Derby Dames - Boston Massacre</t>
  </si>
  <si>
    <t>Patricide (HR)</t>
  </si>
  <si>
    <t>Austin ????</t>
  </si>
  <si>
    <t>Denver ????</t>
  </si>
  <si>
    <t>B.ay A.rea D.erby Girls
 - Bay Area All Stars</t>
  </si>
  <si>
    <t>Bridgetown Menace - ????</t>
  </si>
  <si>
    <t>Chinook ????</t>
  </si>
  <si>
    <t>Johnny Demonic (HR)</t>
  </si>
  <si>
    <t>Sir Osis (HR)</t>
  </si>
  <si>
    <t>Spudtown Knockdown VI</t>
  </si>
  <si>
    <t>Boise, ID</t>
  </si>
  <si>
    <t>Treasure Valley Roller Girls</t>
  </si>
  <si>
    <t>Mike Hammer (THR)</t>
  </si>
  <si>
    <t>Plenty O'fficial (THNSO)</t>
  </si>
  <si>
    <t>2 Days, 12 Sanctioned Games, 11, Other Games</t>
  </si>
  <si>
    <t>Loco Chanel (Rankings)</t>
  </si>
  <si>
    <t>Tenacious D-Cup</t>
  </si>
  <si>
    <t>Sir Osis</t>
  </si>
  <si>
    <t>Rat City Rollergirls - Derby Liberation Front</t>
  </si>
  <si>
    <t>Rat City Rollergirls - Grave Danger</t>
  </si>
  <si>
    <t>Sound Guardian (Oversight)</t>
  </si>
  <si>
    <t>Rat City Rollergirls - Throttle Rockets</t>
  </si>
  <si>
    <t>Rat City Rollergirls - Sockit Wenches</t>
  </si>
  <si>
    <t>Sound Guardian</t>
  </si>
  <si>
    <t>Marki Markitup</t>
  </si>
  <si>
    <t>Clover Cup 2015</t>
  </si>
  <si>
    <t>Dallas Derby Devils - Army of Darkness</t>
  </si>
  <si>
    <t>Blue Ridge Rollergirls - Allstars</t>
  </si>
  <si>
    <t>Jess Jackass (THR)</t>
  </si>
  <si>
    <t>Scream Donna</t>
  </si>
  <si>
    <t>Mike Hammer (CHR)</t>
  </si>
  <si>
    <t>Oklahoma Victory Dolls - All Stars</t>
  </si>
  <si>
    <t>Gold Coast Derby Grrls - All-Stars</t>
  </si>
  <si>
    <t>Big Easy Rollergirls - All Stars</t>
  </si>
  <si>
    <t>Houston Roller Derby - All Stars</t>
  </si>
  <si>
    <t>Wild West Showdown 2015</t>
  </si>
  <si>
    <t>Bremerton, WA</t>
  </si>
  <si>
    <t>Roller Derby 101 LLC</t>
  </si>
  <si>
    <t>Silicon Valley Roller Girls - All-Stars</t>
  </si>
  <si>
    <t>ATG</t>
  </si>
  <si>
    <t>Bellingham Roller Betties - Blunt Force Trauma</t>
  </si>
  <si>
    <t>(short bout)</t>
  </si>
  <si>
    <t>Rat City Rollergirls - Danger Rockets</t>
  </si>
  <si>
    <t>Rat City Rollergirls - Wench Liberation Front</t>
  </si>
  <si>
    <t>Salt Lake City, D1 Playoff</t>
  </si>
  <si>
    <t>Salt Palace Convention Center, Utah</t>
  </si>
  <si>
    <t>Seer Sin (THR)</t>
  </si>
  <si>
    <t>Tri-City Roller Derby - Tri-City Thunder</t>
  </si>
  <si>
    <t>Rocky Mountain Rollergirls - 5280 Fight Club</t>
  </si>
  <si>
    <t>Charm City Roller Girls - All-Stars</t>
  </si>
  <si>
    <t>Derby Daze, 2014</t>
  </si>
  <si>
    <t>The Hangar, Portland, OR</t>
  </si>
  <si>
    <t>Rose City Rollers</t>
  </si>
  <si>
    <t>Stegoscorus</t>
  </si>
  <si>
    <t>Duluth, D2 Playoff</t>
  </si>
  <si>
    <t>Duluth Entertainment Convention Center, MN</t>
  </si>
  <si>
    <t>Harbor City Roller Dames</t>
  </si>
  <si>
    <t>St Chux Derby Chix - Pack in Black</t>
  </si>
  <si>
    <t>DJ Jazzy Ref (THR)</t>
  </si>
  <si>
    <t>Sho Nuff (THNSO)</t>
  </si>
  <si>
    <t>250th Full Length Game</t>
  </si>
  <si>
    <t>Tucson Roller Derby - Saddletramps</t>
  </si>
  <si>
    <t>Omaha Rollergirls - All-stars</t>
  </si>
  <si>
    <t>Detroit Derby Girls - Detroit Allstars</t>
  </si>
  <si>
    <t>Brandywine Rollergirls - Belligerents</t>
  </si>
  <si>
    <t>Suburbia Roller Derby - Suburban Brawl</t>
  </si>
  <si>
    <t>150th Sactioned/Regulation Game</t>
  </si>
  <si>
    <t>Denver Roller Dolls - Bruising Altitiude</t>
  </si>
  <si>
    <t>Izzy Pop</t>
  </si>
  <si>
    <t>Wizard of Laws</t>
  </si>
  <si>
    <t>Jet City Rollergirls</t>
  </si>
  <si>
    <t>Jet City Rollergirls - Pink Pistols</t>
  </si>
  <si>
    <t>Jet City Rollergirls - Camaro Harem</t>
  </si>
  <si>
    <t>Hanging Chad</t>
  </si>
  <si>
    <t>Jet City Rollergirls - Carnevil</t>
  </si>
  <si>
    <t>Jet City Rollergirls - Hula Honeys</t>
  </si>
  <si>
    <t>Dolemout</t>
  </si>
  <si>
    <t>Jet City Rollergirls - Bombers</t>
  </si>
  <si>
    <t>Cop A Phil</t>
  </si>
  <si>
    <t>Ruby Red Delicious</t>
  </si>
  <si>
    <t>100th Sanctioned Bout</t>
  </si>
  <si>
    <t>Antagonist Roller Derby - ????</t>
  </si>
  <si>
    <t>The Big O 2014</t>
  </si>
  <si>
    <t>Philly Roller Girls - Liberty Belles</t>
  </si>
  <si>
    <t>Oly Rollers - Cosa Nostra Donnas</t>
  </si>
  <si>
    <t>Eric Rawk (THR)</t>
  </si>
  <si>
    <t>Sugar Daddy (HR)</t>
  </si>
  <si>
    <t>Auld Reekie - Twisted Thistles</t>
  </si>
  <si>
    <t>Effin Ref (HR)</t>
  </si>
  <si>
    <t>Phillip McCrevasse (HR)</t>
  </si>
  <si>
    <t>Texas Rollergirls - Firing Squad</t>
  </si>
  <si>
    <t>Bipola Lola (HR)</t>
  </si>
  <si>
    <t>John Dilks (HR)</t>
  </si>
  <si>
    <t>Jet City - Pink Pistols</t>
  </si>
  <si>
    <t>Rat City - Derby Liberation Front</t>
  </si>
  <si>
    <t>Rat City - Throttle Rockets</t>
  </si>
  <si>
    <t>Rat City - Grave Danger</t>
  </si>
  <si>
    <t>Rat City - Sockit Wenches</t>
  </si>
  <si>
    <t>Spudtown Knockdown V</t>
  </si>
  <si>
    <t>SoCal Derby - Kraken</t>
  </si>
  <si>
    <t>Collin DeShotz (THR)</t>
  </si>
  <si>
    <t>Championship Bout</t>
  </si>
  <si>
    <t>Durango Roller Girls - Durango Derailers</t>
  </si>
  <si>
    <t>Avalanche City Roller Girls - All-Stars</t>
  </si>
  <si>
    <t>Magic City - ????</t>
  </si>
  <si>
    <t>Billings Roller Derby Dames - All-Stars</t>
  </si>
  <si>
    <t>Crash Test Ref (HR)</t>
  </si>
  <si>
    <t>Dockyard Derby Dames - Wave of Mutilation</t>
  </si>
  <si>
    <t>Cherry City Derby Girls - 8 Wheel Assassins</t>
  </si>
  <si>
    <t>Rose City Roller - Guns N Rollers</t>
  </si>
  <si>
    <t>Clover Cup 2014</t>
  </si>
  <si>
    <t>Northwest Arkansas Roller Derby- NWA All-Stars</t>
  </si>
  <si>
    <t>Bob Humbug (THR)</t>
  </si>
  <si>
    <t>OrgAnnica (THNSO)</t>
  </si>
  <si>
    <t>????</t>
  </si>
  <si>
    <t>Albino Wookie (HR)</t>
  </si>
  <si>
    <t>Assassination City Roller Derby - Conspiracy</t>
  </si>
  <si>
    <t>Duke City Roller Derby - Muñecas Muertas</t>
  </si>
  <si>
    <t>Hangin' Chad</t>
  </si>
  <si>
    <t>250th Bout</t>
  </si>
  <si>
    <t>Wild West Showdown 2014</t>
  </si>
  <si>
    <t>Slaughter County Roller Vixens</t>
  </si>
  <si>
    <t>Ark Valley High Rollers - All Stars</t>
  </si>
  <si>
    <t>Calgary Roller Derby Association - All Stars</t>
  </si>
  <si>
    <t>Dizzy Duzher (THR)</t>
  </si>
  <si>
    <t>Boulder County Bombers - All Stars</t>
  </si>
  <si>
    <t>Dockyard Derby Dames - Waves of Mutilation</t>
  </si>
  <si>
    <t>Lava City Roller Dolls - Smokin’ Ashes</t>
  </si>
  <si>
    <t>Port Scandalous Roller Derby - iNTENSE CITY ROLLERS</t>
  </si>
  <si>
    <t>Jet City - Camaro Harem</t>
  </si>
  <si>
    <t>Rat City - Go Hawks</t>
  </si>
  <si>
    <t>(Short Bout)</t>
  </si>
  <si>
    <t>Biggie Talls</t>
  </si>
  <si>
    <t>200th Full Length Game</t>
  </si>
  <si>
    <t>Rat/Rose Annual 4x4</t>
  </si>
  <si>
    <t>Memorial Collisuem, Portland, OR</t>
  </si>
  <si>
    <t>Rose City Roller - High Rollers</t>
  </si>
  <si>
    <t>Tally Hussy</t>
  </si>
  <si>
    <t>Rose City Roller - Breakneck Betties</t>
  </si>
  <si>
    <t>Rose City Roller - Heartless Heathers</t>
  </si>
  <si>
    <t>Beehive Brawl</t>
  </si>
  <si>
    <t>Salt Lake City, Utah</t>
  </si>
  <si>
    <t>Wasatch Roller Derby - Hot Wheelers</t>
  </si>
  <si>
    <t>Junction City Roller Dolls - LOCO-Motives</t>
  </si>
  <si>
    <t>SuSu Sudio</t>
  </si>
  <si>
    <t>Division 1 Playoff, Salem</t>
  </si>
  <si>
    <t>Oregon State Fair and Expo Centre, Salem, OR</t>
  </si>
  <si>
    <t>Cherry City Derby Girls</t>
  </si>
  <si>
    <t>Victorian Roller Derby League - All Stars</t>
  </si>
  <si>
    <t>Collin DeShotz (CHR)</t>
  </si>
  <si>
    <t>The Chicago Outfit - Syndicate</t>
  </si>
  <si>
    <t>Division 1 Playoff, Ft Wayne</t>
  </si>
  <si>
    <t>Memorial Collisuem, Fort Wayne, IN</t>
  </si>
  <si>
    <t>Fort Wayne Derby Girls</t>
  </si>
  <si>
    <t>Denver Roller Dolls - Mile High Club</t>
  </si>
  <si>
    <t>Jonathan Lee (THR)</t>
  </si>
  <si>
    <t>Collin DeShotz (CHR)
Championship Bout</t>
  </si>
  <si>
    <t>Cincinnati Rollergirls - Black Sheep</t>
  </si>
  <si>
    <t>Grand Raggidy Roller Girls - All Stars</t>
  </si>
  <si>
    <t>Bleeding Heartland Rollergirls - Flatliners</t>
  </si>
  <si>
    <t>Rat City - Rain of Terror</t>
  </si>
  <si>
    <t>Derby Daze, 2013</t>
  </si>
  <si>
    <t>Willis</t>
  </si>
  <si>
    <t>Rat City - All Stars</t>
  </si>
  <si>
    <t>Betty Bruises</t>
  </si>
  <si>
    <t>Division 2 Playoff, Des Moines</t>
  </si>
  <si>
    <t>Iowa Events Center, Des Moines</t>
  </si>
  <si>
    <t>Des Moines Derby Dames</t>
  </si>
  <si>
    <t>The Shoveler (CHR)
Championship Bout</t>
  </si>
  <si>
    <t>The Shoveler (CHR)
100th Sactioned/Regulation Game</t>
  </si>
  <si>
    <t>The Shoveler (CHR)</t>
  </si>
  <si>
    <t>Fabulous Sin City Rollergirls - Fabulous Sin City All-Stars</t>
  </si>
  <si>
    <t>DC Rollergirls - Capital Punishers</t>
  </si>
  <si>
    <t>Rat's Nest, Seattle, WA</t>
  </si>
  <si>
    <t>Gotham Girls Derby - Wall-Street Traitors</t>
  </si>
  <si>
    <t>200th Bout</t>
  </si>
  <si>
    <t>Curtis E Lay</t>
  </si>
  <si>
    <t>Spudtown Knockdown IV</t>
  </si>
  <si>
    <t>Championship Bout
Biggie Talls (HR)</t>
  </si>
  <si>
    <t>Wasatch Roller Derby - Bonneville Bone Crushers</t>
  </si>
  <si>
    <t>Dockyard Derby Dames</t>
  </si>
  <si>
    <t>Happy Valley Derby Darlins - Molly Morbids</t>
  </si>
  <si>
    <t>Skate Deck, Everett, WA</t>
  </si>
  <si>
    <t>London Rollergirls - London Brawling</t>
  </si>
  <si>
    <t>Minoru Arena, Vancouver, BC</t>
  </si>
  <si>
    <t>Terminal City Rollergirls</t>
  </si>
  <si>
    <t>Crash Test Ref</t>
  </si>
  <si>
    <t>Southgate, Seattle, WA</t>
  </si>
  <si>
    <t>VRDL - All Stars</t>
  </si>
  <si>
    <t>150th Full Length Game</t>
  </si>
  <si>
    <t>The Big O 2013</t>
  </si>
  <si>
    <t>Emerald City Roller Girls</t>
  </si>
  <si>
    <t>Miss Nomer (THNSO)</t>
  </si>
  <si>
    <t>Johnny Demonic (CHR)</t>
  </si>
  <si>
    <t>Mayday Mayhem 2013</t>
  </si>
  <si>
    <t>Greeley, CO</t>
  </si>
  <si>
    <t>Slaughterhouse Roller Girls</t>
  </si>
  <si>
    <t>FoCo Girls Gone Derby - MicroBruisers</t>
  </si>
  <si>
    <t>Pueblo Derby Devil Dollz - Jailhouse Jawbreakers</t>
  </si>
  <si>
    <t>El Toupe (THNSO)</t>
  </si>
  <si>
    <t>3rd Place Game</t>
  </si>
  <si>
    <t>JewJew Bee</t>
  </si>
  <si>
    <t>Pacific Roller Derby - Hulagans</t>
  </si>
  <si>
    <t>Central Coast Roller Derby - The Sk805</t>
  </si>
  <si>
    <t>50th Sanctioned Bout</t>
  </si>
  <si>
    <t>Sioux City Roller Dames - All-Stars</t>
  </si>
  <si>
    <t>Slaughterhouse Derby Girls - Prime Cuts</t>
  </si>
  <si>
    <t>Mike Prower (CHR)</t>
  </si>
  <si>
    <t>Jet City - Bombers</t>
  </si>
  <si>
    <t>Bellevue, WA</t>
  </si>
  <si>
    <t>Rodeo City - The Posse</t>
  </si>
  <si>
    <t>Seymoure Carnage</t>
  </si>
  <si>
    <t>Jet City - Carnevil</t>
  </si>
  <si>
    <t>Tenacious D Cup</t>
  </si>
  <si>
    <t>Portland, OR</t>
  </si>
  <si>
    <t>Rose City - Breakneck Betties</t>
  </si>
  <si>
    <t>Rat City - Mashup (Grave Danger &amp; Friends)</t>
  </si>
  <si>
    <t>Kill Nye</t>
  </si>
  <si>
    <t>Clover Cup 2013</t>
  </si>
  <si>
    <t>Tallahassee Roller Girls - Capital Punishment</t>
  </si>
  <si>
    <t>Cleveland (THNSO)</t>
  </si>
  <si>
    <t>Panti Christ (CHR)
Championship Bout
IPR (Rear)</t>
  </si>
  <si>
    <t>Panti Christ (CHR)
IPR (Rear)</t>
  </si>
  <si>
    <t>Memphis Roller Derby - Hustlin' Rollers</t>
  </si>
  <si>
    <t>Dallas Derby Devils - Battalion of Doom</t>
  </si>
  <si>
    <t>Oklahoma City Victory Dolls - Battle Squad</t>
  </si>
  <si>
    <t>Bob Humbug</t>
  </si>
  <si>
    <t>Port Scandalous - Brawlstars</t>
  </si>
  <si>
    <t>Eric RAWK</t>
  </si>
  <si>
    <t>Bellingham, WA</t>
  </si>
  <si>
    <t>Bellingham Roller Betties</t>
  </si>
  <si>
    <t>Bellingham Roller Betties - Tough Love</t>
  </si>
  <si>
    <t>Bellingham Roller Betties - Cog Blockers</t>
  </si>
  <si>
    <t>Reign N Virgin</t>
  </si>
  <si>
    <t>Bellingham Roller Betties - FLASH</t>
  </si>
  <si>
    <t>Tumwater - MIA Derby Girls</t>
  </si>
  <si>
    <t>Wild West Showdown 2013</t>
  </si>
  <si>
    <t>Hunter S Tossem (THR)</t>
  </si>
  <si>
    <t>Jennunie Trouble (THNSO)</t>
  </si>
  <si>
    <t>Bipola LoLa (CHR)</t>
  </si>
  <si>
    <t>Ark Valley High Rollers - All-Stars</t>
  </si>
  <si>
    <t>Lava City - Smokin' Ashes</t>
  </si>
  <si>
    <t>Santa Cruz Derby Girls - Boardwalk Bombshells</t>
  </si>
  <si>
    <t>Reed d Rulz</t>
  </si>
  <si>
    <t>Centralia, WA</t>
  </si>
  <si>
    <t>Rainy City Rollers</t>
  </si>
  <si>
    <t>Rainy City Rollers - Death Drops</t>
  </si>
  <si>
    <t>Oly Rollers - Bella Donnas</t>
  </si>
  <si>
    <t>Randy Pennington</t>
  </si>
  <si>
    <t>Rainy City Rollers - Umbrella Corporation</t>
  </si>
  <si>
    <t>Rainy City's first Sanctioned Bout</t>
  </si>
  <si>
    <t>Terminal City Rollergirls - Faster Pussycats</t>
  </si>
  <si>
    <t>50th Sanctioned/Regulation Bout</t>
  </si>
  <si>
    <t>Taco Kickers</t>
  </si>
  <si>
    <t>100th Full Length Bout</t>
  </si>
  <si>
    <t>Sharkasaurus</t>
  </si>
  <si>
    <t>Trouble Brewing</t>
  </si>
  <si>
    <t>Knocktoberfest</t>
  </si>
  <si>
    <t>(Rainy City Intraleague)</t>
  </si>
  <si>
    <t>Dell From Hell (THR)</t>
  </si>
  <si>
    <t>Seymoure Carnage (CHR)
(Short Bout)</t>
  </si>
  <si>
    <t>2013 Western Regional Playoff</t>
  </si>
  <si>
    <t>Craneway Pavillion,
Richmond, CA</t>
  </si>
  <si>
    <t>Bay Area Derby Girls</t>
  </si>
  <si>
    <t>Championship bout
Sir Osis (CHR)</t>
  </si>
  <si>
    <t>2013 North Central Regional Playoff</t>
  </si>
  <si>
    <t>Niagara Falls, NY</t>
  </si>
  <si>
    <t>Queen City Roller Girls</t>
  </si>
  <si>
    <t>Tripp N Dale (CHR)</t>
  </si>
  <si>
    <t>Mad Rollin’ Dolls - The Dairyland Dolls</t>
  </si>
  <si>
    <t>Ohio Roller Girls - Ohio Roller Girls</t>
  </si>
  <si>
    <t>Spudtown Knockdown</t>
  </si>
  <si>
    <t>San Diego - ????</t>
  </si>
  <si>
    <t>Championship bout
Al Capwn3d (CHR)</t>
  </si>
  <si>
    <t>Seymoure Carnage (CHR)</t>
  </si>
  <si>
    <t>Happy Valley Derby Darlins - Molly Morbids</t>
  </si>
  <si>
    <t>Magic City - ????</t>
  </si>
  <si>
    <t>Seymoure Carnage (CHR)
(Short Bout)
100th Bout</t>
  </si>
  <si>
    <t xml:space="preserve">Minnesota RollerGirls </t>
  </si>
  <si>
    <t>Apron</t>
  </si>
  <si>
    <t>Olympia, WA</t>
  </si>
  <si>
    <t>Oly Rollers</t>
  </si>
  <si>
    <t>Rat City - All-Stars</t>
  </si>
  <si>
    <t>Jet City Rollergirls - B-52s</t>
  </si>
  <si>
    <t>Puget Sound Oucasts - ????</t>
  </si>
  <si>
    <t>Seattle Blitzkrieg Bruisers</t>
  </si>
  <si>
    <t>Victoria, BC, Canada</t>
  </si>
  <si>
    <t>The Eves of Destruction</t>
  </si>
  <si>
    <t>(The Eves of Destruction) The Margarita Villains</t>
  </si>
  <si>
    <t>(Terminal City) The Bad Reputations</t>
  </si>
  <si>
    <t>Battlekat</t>
  </si>
  <si>
    <t>(Salt Spring Roller Derby) The Committed</t>
  </si>
  <si>
    <t>(Nanaimo Roller Derby) Harbour City Rollers</t>
  </si>
  <si>
    <t>Dell From Hell</t>
  </si>
  <si>
    <t>Bipola Lola</t>
  </si>
  <si>
    <t>Sk8Town, Port Orchard, WA</t>
  </si>
  <si>
    <t>Northwest Derby Company</t>
  </si>
  <si>
    <t>(Dockyard Derby Dames) Trampires</t>
  </si>
  <si>
    <t>Dizzy Duz Her</t>
  </si>
  <si>
    <t>Vancouver, BC, Canada</t>
  </si>
  <si>
    <t>Terminal City Rollergirls - All-Stars</t>
  </si>
  <si>
    <t>Res Judiquada</t>
  </si>
  <si>
    <t>(Terminal City Intraleague) Faster Pussycats</t>
  </si>
  <si>
    <t>(Terminal City Intraleague) Riot Girls</t>
  </si>
  <si>
    <t>Wheezie Rider</t>
  </si>
  <si>
    <t>Tampa Roller Derby - Tampa Tantrums</t>
  </si>
  <si>
    <t>(Rat City Intraleague) DLF</t>
  </si>
  <si>
    <t>(Rat City Intraleague) SW</t>
  </si>
  <si>
    <t>Grudge Match</t>
  </si>
  <si>
    <t>Everett Community College, Everett, WA</t>
  </si>
  <si>
    <t>Sockit Wenches (Rat City)</t>
  </si>
  <si>
    <t>John Foul John</t>
  </si>
  <si>
    <t>(Bellingham Roller Betties Intraleague) Red</t>
  </si>
  <si>
    <t>(Bellingham Roller Betties Intraleague) Black</t>
  </si>
  <si>
    <t>(Rat City Intraleague) TR</t>
  </si>
  <si>
    <t>Curtis E. Lay</t>
  </si>
  <si>
    <t>(Rat City Intraleague) GD</t>
  </si>
  <si>
    <t>Oly Rollers - Dropkick Donnas (B team)</t>
  </si>
  <si>
    <t>Port Scandalous - Brawl Stars</t>
  </si>
  <si>
    <t>Clover Cup</t>
  </si>
  <si>
    <t>Green Country Roller Girls - All Starz</t>
  </si>
  <si>
    <t>Oklahoma Victory Dolls - All Star Squad</t>
  </si>
  <si>
    <t>Spider Pirate (THR)</t>
  </si>
  <si>
    <t>Ref In Peace (CHR)</t>
  </si>
  <si>
    <t>Wild West Showdown 2012</t>
  </si>
  <si>
    <t>Hunter S. Tossem (THR)</t>
  </si>
  <si>
    <t>Danger Muffin (HR)</t>
  </si>
  <si>
    <t>Jenniune Trouble (THNSO)</t>
  </si>
  <si>
    <t>Curtis E. Lay (HR)</t>
  </si>
  <si>
    <t>(Rat City Intraleague)</t>
  </si>
  <si>
    <t>The Big O 2012</t>
  </si>
  <si>
    <t>Springfield, OR</t>
  </si>
  <si>
    <t>Pikes Peak Derby Dames - All-Stars</t>
  </si>
  <si>
    <t>Phil McCrevasse (HR)</t>
  </si>
  <si>
    <t>Emerald City Roller Girls - Andromedolls</t>
  </si>
  <si>
    <t>Miles Prower (HR)</t>
  </si>
  <si>
    <t>Eric RAWK (HR)</t>
  </si>
  <si>
    <t>Charmer (HR)</t>
  </si>
  <si>
    <t>Royal Melbourne Showgrounds, Melbourne, VIC, Australia</t>
  </si>
  <si>
    <t>Victorian Roller Derby League</t>
  </si>
  <si>
    <t>Victorian Roller Derby League - All-Stars</t>
  </si>
  <si>
    <t>Springers Leisure Center, Melbourne, VIC, Australia</t>
  </si>
  <si>
    <t xml:space="preserve">South Sea Roller Derby </t>
  </si>
  <si>
    <t>(South Sea Roller Derby Intraleague)</t>
  </si>
  <si>
    <t>K. Ossandmeihem</t>
  </si>
  <si>
    <t>Rat City All Stars</t>
  </si>
  <si>
    <t>Puget Sound Outcasts</t>
  </si>
  <si>
    <t>Co-ed</t>
  </si>
  <si>
    <t>2011 South Central Region Playoffs</t>
  </si>
  <si>
    <t>Kansas City</t>
  </si>
  <si>
    <t>Houston Roller Derby</t>
  </si>
  <si>
    <t>No Coast Derby Girls</t>
  </si>
  <si>
    <t>Intejill</t>
  </si>
  <si>
    <t>Texas Rollergirls</t>
  </si>
  <si>
    <t>Green Country Roller Girls</t>
  </si>
  <si>
    <t>Gold Coast Derby Grrls</t>
  </si>
  <si>
    <t>Nashville Rollergirls</t>
  </si>
  <si>
    <t>Derby Daze, 2011</t>
  </si>
  <si>
    <t>Rat City - (Home Team)</t>
  </si>
  <si>
    <t>Championship bout</t>
  </si>
  <si>
    <t>Rain of Terror (Rat City B)</t>
  </si>
  <si>
    <t xml:space="preserve">Jet City B52s (Jet City B) </t>
  </si>
  <si>
    <t>Rat City - TR</t>
  </si>
  <si>
    <t>Rat City - GD</t>
  </si>
  <si>
    <t>Rat City - SW</t>
  </si>
  <si>
    <t>Rat City - DLF</t>
  </si>
  <si>
    <t>Jet City B52s (Jet City B)</t>
  </si>
  <si>
    <t>Official "No Minors" Beta test</t>
  </si>
  <si>
    <t>Wave of Mutilation (Dockyard Derby Dames)</t>
  </si>
  <si>
    <t>Rat City "No Minors" Beta test</t>
  </si>
  <si>
    <t>Rose City - (Home Team)</t>
  </si>
  <si>
    <t>Bruising Altitude (Denver B)</t>
  </si>
  <si>
    <t>Sockit Wenches</t>
  </si>
  <si>
    <t>Femme Fianna (Dockyard)</t>
  </si>
  <si>
    <t>Wild West Showdown 2011</t>
  </si>
  <si>
    <t>Santa Cruz</t>
  </si>
  <si>
    <t>Tally Sevalis</t>
  </si>
  <si>
    <t>Rev Riot (THR)</t>
  </si>
  <si>
    <t>Annual Totals by Position</t>
  </si>
  <si>
    <t>WFTDA Referee</t>
  </si>
  <si>
    <t>1 YEAR</t>
  </si>
  <si>
    <t>Total</t>
  </si>
  <si>
    <t>2 YEARS</t>
  </si>
  <si>
    <t>ALT</t>
  </si>
  <si>
    <t>Total*</t>
  </si>
  <si>
    <t>WFTDA Non-Skating Official</t>
  </si>
  <si>
    <t>Operator</t>
  </si>
  <si>
    <t>Positional Family Totals (1 Year)</t>
  </si>
  <si>
    <t>Positional Family Totals (2 Years)</t>
  </si>
  <si>
    <t>Penalty Tracking</t>
  </si>
  <si>
    <t>Scoring and Timing</t>
  </si>
  <si>
    <t>Penalty Management</t>
  </si>
  <si>
    <t>MRDA Referee</t>
  </si>
  <si>
    <t>MRDA Non-Skating Official</t>
  </si>
  <si>
    <t>Total Tourn. Games</t>
  </si>
  <si>
    <t>Scoring &amp; Timing</t>
  </si>
  <si>
    <t>ALL OTHER DERBY</t>
  </si>
  <si>
    <t>All Other Officiating Clinics Attended</t>
  </si>
  <si>
    <t>All Other Games Totals</t>
  </si>
  <si>
    <t>Other Officiating Game and Position History</t>
  </si>
  <si>
    <t>Home Team</t>
  </si>
  <si>
    <t>Visiting Team</t>
  </si>
  <si>
    <t>Rules</t>
  </si>
  <si>
    <t>HO 2nd Position (if applicable)</t>
  </si>
  <si>
    <t>Hitditch Cup 2015</t>
  </si>
  <si>
    <t>Seattle Derby Brats - Galaxy Girls</t>
  </si>
  <si>
    <t>Rose City Rosebuds</t>
  </si>
  <si>
    <t>Northwest Junior Champs</t>
  </si>
  <si>
    <t>Everett Skate Deck</t>
  </si>
  <si>
    <t>Seattle Derby Brats</t>
  </si>
  <si>
    <t>2 Days, 8 full games, 6 half games</t>
  </si>
  <si>
    <t xml:space="preserve">Rose City Rollers - Rosebuds </t>
  </si>
  <si>
    <t>Mob City - ????</t>
  </si>
  <si>
    <t>Emerald City Reservoir Dolls ????</t>
  </si>
  <si>
    <t>Collin DeShotz (HR)</t>
  </si>
  <si>
    <t>Any roller derby Official may use this form. Use of this form does not imply affiliation with a WFTDA or MRDA league.</t>
  </si>
  <si>
    <t>How to use this form</t>
  </si>
  <si>
    <t xml:space="preserve">•  Make a copy of this Google document (File &gt; Make a Copy ...) and name in the following format: </t>
  </si>
  <si>
    <t>Officiating Name - Game History</t>
  </si>
  <si>
    <t>(Example: Jane Q Derby - Game History)</t>
  </si>
  <si>
    <t>•  Review this sample résumé to see examples of the below instructions:</t>
  </si>
  <si>
    <t>http://wftda.com/gh15ss</t>
  </si>
  <si>
    <t>Instructions</t>
  </si>
  <si>
    <t>•  DON'T DELETE ME! I'M IMPORTANT! Information on this tab is referenced by the other tabs in this Game History.</t>
  </si>
  <si>
    <t>•  Once you feel you have an adequate understanding of how to use this document, hide this tab by selecting the drop-down arrow at the right of the tab and select "Hide sheet".</t>
  </si>
  <si>
    <t>Summary</t>
  </si>
  <si>
    <t>•  The Summary page is a snapshot of your officiating history in the WFTDA and MRDA</t>
  </si>
  <si>
    <t>•  Complete the personal information in rows 3 through 8.</t>
  </si>
  <si>
    <t>•  Click on the pink "Insert Photo Here" image and choose "Replace Image..." in the available drop-down menu. To resize, hold the Shift key and drag the bottom right corner of image.</t>
  </si>
  <si>
    <t>•  Enter the details for any Officiating Clinics attended in their respective association tables. Specify any Ref- or NSO-focused training, the city and state/province, and the year attended.</t>
  </si>
  <si>
    <t>•  Do not alter any other data below line 8. This information is automatically generated from the Game History. Making changes here will break your document formulas.</t>
  </si>
  <si>
    <t>Game History</t>
  </si>
  <si>
    <t>Event Details -</t>
  </si>
  <si>
    <t>•  DATE: Add new games at the top of your game history (above row 4). Format the date as YYYY-MM-DD. (This format is already set, so do not change it.)</t>
  </si>
  <si>
    <t>•  TOURNAMENT: Enter the name of any multi-day tournament here. For all other games, leave this field blank.</t>
  </si>
  <si>
    <t>◦  If you were a Tournament Head Official or Games Officer, make one entry for the entire tournament rather than listing all the games held during that tournament.</t>
  </si>
  <si>
    <t>•  LOCATION: Enter the venue name and geographical location (city and state/province or, when outside North America, city and country).</t>
  </si>
  <si>
    <t>Leagues and Teams -</t>
  </si>
  <si>
    <t>•  In all instances, enter the full name of the league. Do not abbreviate as numerous leagues have the same initials.</t>
  </si>
  <si>
    <t>•  HOST LEAGUE: Enter the full name of the league hosting the game. This is often determined in the game contract, so do not presume based on the game location.</t>
  </si>
  <si>
    <t>•  HOME TEAM/HIGHER SEED: Enter the full home league name and its team playing. Host Leagues are considered the home team if they are playing (unless specified otherwise in the game contract). If the Host League is not playing, the higher ranked team is considered the home team (unless specified otherwise in the game contract).</t>
  </si>
  <si>
    <t>◦  If the game was part of a tournament and you were a Head Official or Games Officer, leave this cell blank. Note the total number of games in the Notes cell.</t>
  </si>
  <si>
    <t>•  VISITING TEAM/LOWER SEED: Enter the full visiting league name and its team playing. If the Host League is not playing, the lower ranked team is considered the visiting team (unless specified otherwise in the game contract).</t>
  </si>
  <si>
    <t>◦  If the game was part of a tournament and you were a Head Official or Games Officer, leave this cell blank.</t>
  </si>
  <si>
    <t>Game Specifics -</t>
  </si>
  <si>
    <t>•  The terms that can be entered in these cells are restricted. If you attempt to use abbreviations not included in the charts below, you will receive an error message.</t>
  </si>
  <si>
    <t>•  Data in these cells can be filtered so you can view more specific information within the game history. Use the drop-down menu in the column head to define your filter.</t>
  </si>
  <si>
    <t>•  ASSOC: List the association abbreviation as defined in the Association chart below.</t>
  </si>
  <si>
    <t>◦  WFTDA: Games played between all-female teams, including WFTDA member/apprentice leagues and non-member/apprentice all-female teams that play by WFTDA rules.</t>
  </si>
  <si>
    <t>◦  MRDA: Games played between all-male teams or an all-male team versus any other team as long as the game follows the current MRDA rules.</t>
  </si>
  <si>
    <t>◦  Flat Track-rules games played by non-association teams should be separated into the most appropriate association category. Co-ed games are marked as an "Other" game type for WFTDA and "Regulation" for MRDA. If you are unable to determine to your best judgment WFTDA or MRDA, default to MRDA.</t>
  </si>
  <si>
    <t>•  TYPE: List the type of game played as defined in the Game Type chart below.</t>
  </si>
  <si>
    <t>◦  If the game does not conform to any of the defined Game Types listed in the chart below, list the game on the Other History tab.</t>
  </si>
  <si>
    <t>•  POSITION: List the position code of your role as defined in the Positions chart below. If you were a Head Official, enter T/C/HR or T/C/HNSO here.</t>
  </si>
  <si>
    <t>•  HO 2ND POSITION (IF APPLICABLE): If you were a Head Official working in another position (such as PBM or IPR), enter the code of that second position here.</t>
  </si>
  <si>
    <t>•  POSITIONAL SOFTWARE OPERATOR?: This pertains to positions that used Rinxter or software later endorsed to replace Rinxter (not league-coded apps). Mark this as</t>
  </si>
  <si>
    <t>Y</t>
  </si>
  <si>
    <t>Head Referee/Witness, Head NSO/Witness, and Details -</t>
  </si>
  <si>
    <t>•  HEAD REFEREE: List the name of the game Head Referee. If you were the Head Referee, list the name of a witness who can confirm your participation, such as a team captain.</t>
  </si>
  <si>
    <t>◦  If the game was part of a tournament, list the Tournament Head Referee in this cell and reference the Crew Head Referee in the Notes section.</t>
  </si>
  <si>
    <t>•  HEAD NSO: List the name of the game Head NSO. If you were the Head NSO, list the name of a witness who can confirm your participation, such as a team captain or league rep.</t>
  </si>
  <si>
    <t>◦  If the game was part of a tournament, list the Tournament Head NSO in this cell and reference the Crew Head NSO in the Notes section.</t>
  </si>
  <si>
    <t>•  NOTES: Use this cell to detail any additional relevant game information.</t>
  </si>
  <si>
    <t>(Example: "Championship Game," tournament details for THOs, or the reasons why the Game Type is "Other.")</t>
  </si>
  <si>
    <t>ASSOCIATIONS</t>
  </si>
  <si>
    <t>OTHER ASSOCIATIONS</t>
  </si>
  <si>
    <t>Women's Flat Track Derby Association</t>
  </si>
  <si>
    <t>http://www.wftda.com/</t>
  </si>
  <si>
    <t>Banked</t>
  </si>
  <si>
    <t>Banked Track Roller Derby</t>
  </si>
  <si>
    <t>Men's Roller Derby Association</t>
  </si>
  <si>
    <t>http://www.mensrollerderbyassociation.com/</t>
  </si>
  <si>
    <t>USARS</t>
  </si>
  <si>
    <t>USA Roller Sports</t>
  </si>
  <si>
    <t>Juniors</t>
  </si>
  <si>
    <t>Girls, boys, or mixed/agender</t>
  </si>
  <si>
    <t>Games against or between 18yo or younger</t>
  </si>
  <si>
    <t>MADE</t>
  </si>
  <si>
    <t>Modern Athletic Derby Endeavor</t>
  </si>
  <si>
    <t>GAME TYPE</t>
  </si>
  <si>
    <t>Championship Tournament Games</t>
  </si>
  <si>
    <t>A Sanctioned game played at an association-sponsored championship tournament.</t>
  </si>
  <si>
    <t>Playoff Tournament Games</t>
  </si>
  <si>
    <t>A Sanctioned game played at an association-sponsored tournament, such as the WFTDA Division 1 Playoffs (not the Big "O" or MVC).</t>
  </si>
  <si>
    <t>Sanctioned Games</t>
  </si>
  <si>
    <t>A Regulation game that counts toward rankings.</t>
  </si>
  <si>
    <t>Regulation Games</t>
  </si>
  <si>
    <t>Games played between two member/apprentice leagues that fully follow flat track rules, but the results do not count toward rankings.</t>
  </si>
  <si>
    <t>Non-Regulation Games</t>
  </si>
  <si>
    <t>Games played near but not exact to the rules, e.g., home teams, non-association games, challenge bouts, 20-minute periods, some co-ed games, and other variations that do not fundamentally change flat track derby. Specify the change in the Notes cell.</t>
  </si>
  <si>
    <t>CODE</t>
  </si>
  <si>
    <t>POSITION</t>
  </si>
  <si>
    <t>DESCRIPTION</t>
  </si>
  <si>
    <t>Games Tournament Oversight</t>
  </si>
  <si>
    <t>Manages meidum-to-large multi-day events to ensure fair competition, resolve grievances, and enforce tournament policies</t>
  </si>
  <si>
    <t>Head Referee for a tournament</t>
  </si>
  <si>
    <t>Head Referee of a fixed crew that works multiple games over the course of a tournament</t>
  </si>
  <si>
    <t>The final rules adjudicator during a game</t>
  </si>
  <si>
    <t>Head NSO for a tournament</t>
  </si>
  <si>
    <t>Head NSO of a fixed crew that works multiple games over the course of a tournament</t>
  </si>
  <si>
    <t>Leads the NSO crew and communicates non-skating information to the Head Referee</t>
  </si>
  <si>
    <t>Responsible for assessessing points scored by a Jammer</t>
  </si>
  <si>
    <t>Responsible for pack definition</t>
  </si>
  <si>
    <t>Responsible for penalty calls on the outside of the track</t>
  </si>
  <si>
    <t>Tracks penalties called by Referees and communicates them to the IWB</t>
  </si>
  <si>
    <t>Assists the Penalty Tracker in hearing and communicating penalties</t>
  </si>
  <si>
    <t>Inside Whiteboard</t>
  </si>
  <si>
    <t>Creates a visual list of penalties received by players, whether they've sat for those penalties, and available timeouts</t>
  </si>
  <si>
    <t>Outside Whiteboard</t>
  </si>
  <si>
    <t>Prior to 2013 ruleset only. If your IWB is located on the outside of the track, continue to list the position as IWB</t>
  </si>
  <si>
    <t>Begins each jam and acts as backup timer to the Scoreboard Operator</t>
  </si>
  <si>
    <t>Communicates the score from the Jammer Referee to the Scoreboard Operator, keeping a written record of each pass</t>
  </si>
  <si>
    <t>Maintains the official time and score for a game</t>
  </si>
  <si>
    <t>Times penalties (typically for Jammers) and communicates box information to the center</t>
  </si>
  <si>
    <t>Times penalties (typically for Blockers)</t>
  </si>
  <si>
    <t>Tracks players that participate in each jam and when those players serve penalties</t>
  </si>
  <si>
    <t>Fulfills secondary duties and steps in when an active Referee needs to be replaced</t>
  </si>
  <si>
    <t>Fulfills secondary duties and steps in when an active NSO needs to be replaced</t>
  </si>
  <si>
    <t>Annuals</t>
  </si>
  <si>
    <t>•  This tab parses your Game History into one- and two-year increments. These data are used by the association tournament selection panels to confirm your eligibility for application.</t>
  </si>
  <si>
    <t>•  This sheet is locked to prevent tampering. All data are automatically generated from the Game History.</t>
  </si>
  <si>
    <t>Other Summary</t>
  </si>
  <si>
    <t>•  This tab automatically populates all the data listed on the Other History tab. There is no personal data to enter here. You should make no changes to this tab.</t>
  </si>
  <si>
    <t>Other History</t>
  </si>
  <si>
    <t>•  List game history in the same fashion as described above. List here all those games that do not meet the standards set by Game Type, including any games played under different rules.</t>
  </si>
  <si>
    <t>◦  Juniors: Games played between junior-aged teams of matching skill levels, including girls versus girls, boys versus boys, and open/non-gender divisions.</t>
  </si>
  <si>
    <t>•  This information is not considered as part of any WFTDA/MRDA evaluation of your experience but is included so that you may utilize a single game history for your officiating career.</t>
  </si>
  <si>
    <t>© 2015 Women’s Flat Track Derby Association</t>
  </si>
  <si>
    <t>Latest Rules:</t>
  </si>
  <si>
    <t>Last Revised 2015-05-19</t>
  </si>
  <si>
    <t>•  DELETE THIS TAB WHEN YOU ARE FINISHED CONVERTING</t>
  </si>
  <si>
    <t>Changes from the 2013 WFTDA Game History</t>
  </si>
  <si>
    <t>The new format of the Officiating History Document includes the following changes:</t>
  </si>
  <si>
    <t>- Referee and NSO positions are now integrated into a single Game History sheet.</t>
  </si>
  <si>
    <t>- WFTDA and MRDA games now are entered on the same Game History sheet and tallied on the same Summary sheet.</t>
  </si>
  <si>
    <t>- Games for any other associations or rule sets are entered on the Other History sheet and tallied on the Other Summary sheet.</t>
  </si>
  <si>
    <t>- Some changes have been made to add or better specify information on these sheets.</t>
  </si>
  <si>
    <t>Converting to the 2015 Roller Derby Officiating Game History</t>
  </si>
  <si>
    <t>In order to update your information from the 2013 version to the 2015 version, you will need to review and rearrange your game information in your current Game History.</t>
  </si>
  <si>
    <t>Make a copy of your existing 2013 WFTDA Game History to use for this conversion. Be mindful of any event applications that include a link to your previous Game History.</t>
  </si>
  <si>
    <t>The below instructions detail the required changes to your 2013 WFTDA Game History so that information may be transfered to this new document.</t>
  </si>
  <si>
    <t>WFTDA Summary Tab</t>
  </si>
  <si>
    <t>•  The Personal Information fields do not change. You will need to manually enter this information into your new Game History.</t>
  </si>
  <si>
    <t>•  Officiating Clinic information is now specific to the association (WFTDA or MRDA) operating the clinic. You will enter the relevant information for any association clinics attended.</t>
  </si>
  <si>
    <t>•  All other data on this sheet are populated from the Game History sheet. You will not need to copy any additional information to your new Game History.</t>
  </si>
  <si>
    <t>•  Format your game dates as YYYY-MM-DD, using the "123" button in the Google Docs menu bar. Select "More Formats" and then the first date option.</t>
  </si>
  <si>
    <t>•  Cut/paste the appropriate cells or retype to move the position codes from column G into column I. Add "WFTDA" to column G for each game. In column H, add "Champs" or "Playoff" as appropriate.</t>
  </si>
  <si>
    <t>•  Move the position code from column H into column I. Add "WFTDA" to column G. Add "Sanc" to column H.</t>
  </si>
  <si>
    <t>•  For those position codes already listed in column I, add "WFTDA" to column G and "Reg" to column H.</t>
  </si>
  <si>
    <t>•  Move the position codes from column J into column I. Add "WFTDA" to column G. Add "Other" to column H.</t>
  </si>
  <si>
    <t>•  For any games worked as Head Referee, add the secondary position code worked to column J. If you cannot remember what position that was, list it as IPR.</t>
  </si>
  <si>
    <t>•  Ensure all position codes follow the correct format as defined in the Instructions of the new Game History. This includes changing "ALT" to "ALTR" where you were an alternate referee.</t>
  </si>
  <si>
    <t>•  Add a column to the right of column J. Leave this column blank.</t>
  </si>
  <si>
    <t>•  If you have no NSO or Other History entries, skip directly to Move to the New Game History below.</t>
  </si>
  <si>
    <t>WFTDA NSO</t>
  </si>
  <si>
    <t>•  Move the the position code for any secondary role you served as HNSO from column L into Column J.</t>
  </si>
  <si>
    <t>•  Ensure all position codes follow the correct format as defined in the Instructions of the new Game History. This includes changing "ALT" to "ALTN" where you were an alternate NSO.</t>
  </si>
  <si>
    <t>•  Ensure that all cells in column K are either empty or include only a "Y" when Rinxter or a later association-approved electronic system (NOT league-coded apps) was used in your specific position during a game. Do not use terms like "Yes," "No," or "N."</t>
  </si>
  <si>
    <t>•  Delete column L.</t>
  </si>
  <si>
    <t>•  If you have no Other History entries, skip directly to Move to the New Game History below.</t>
  </si>
  <si>
    <t>•  Duplicate this sheet (using the arrow menu in the tab at the bottom of the document) if it includes any rulesets other than MRDA (such as Juniors [at any level]).</t>
  </si>
  <si>
    <t>•  In the first instance, delete all games that are not Men's derby.</t>
  </si>
  <si>
    <t>•  In the second instance, delete all Men's derby.</t>
  </si>
  <si>
    <t>•  In both instances, make the same changes as described in the WFTDA Referee and NSO tab directions above.</t>
  </si>
  <si>
    <t>•  In the first instance, column G should list MRDA where appropriate.</t>
  </si>
  <si>
    <t>•  In the second instance, column G should list Juniors or the alternate ruleset, according to the Other Associations Table of the Instructions sheet of this document.</t>
  </si>
  <si>
    <t>Combine Tabs</t>
  </si>
  <si>
    <t>•  Copy and paste into empty cells the contents of the WFTDA Referee tab and the first instance of the Other History tab (MRDA) to the WFTDA NSO tab.</t>
  </si>
  <si>
    <t>•  Sort your game history by highlighting column A then choosing Data &gt; Sort Sheet by Column A, Z→A in the Google Docs menu, so that the most recent games appear at the top.</t>
  </si>
  <si>
    <t>Move to the New Game History</t>
  </si>
  <si>
    <t>•  Copy the combined game data, beginning at row 4 (exclude the headers) and Paste-Special-Values (Edit &gt; Paste Special &gt; Values only) to row 4 of the Game History sheet of the 2015 document.</t>
  </si>
  <si>
    <t>•  Copy and paste the second instance of the Other History tab (Juniors + different rules) to the Other History tab of the 2015 document in the same manner.</t>
  </si>
  <si>
    <t>•  You're done! Huzzah! *throws confetti*</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</si>
</sst>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yyyy&quot;-&quot;mm&quot;-&quot;dd"/>
    <numFmt numFmtId="166" formatCode="m/d/yyyy h:mm:ss"/>
  </numFmts>
  <fonts count="44">
    <font>
      <sz val="10.0"/>
      <color rgb="FF000000"/>
      <name val="Arial"/>
    </font>
    <font>
      <sz val="32.0"/>
      <color rgb="FF000000"/>
      <name val="Times New Roman"/>
    </font>
    <font>
      <sz val="36.0"/>
      <color rgb="FF000000"/>
      <name val="Arial"/>
    </font>
    <font>
      <sz val="36.0"/>
      <color rgb="FF000000"/>
    </font>
    <font>
      <sz val="10.0"/>
      <color rgb="FF000000"/>
    </font>
    <font>
      <b/>
      <sz val="10.0"/>
      <color rgb="FF000000"/>
    </font>
    <font/>
    <font>
      <b/>
      <sz val="8.0"/>
      <color rgb="FF000000"/>
    </font>
    <font>
      <b/>
      <sz val="12.0"/>
      <color rgb="FF000000"/>
    </font>
    <font>
      <b/>
      <sz val="9.0"/>
      <color rgb="FF000000"/>
    </font>
    <font>
      <b/>
      <sz val="11.0"/>
      <color rgb="FF000000"/>
    </font>
    <font>
      <sz val="6.0"/>
      <color rgb="FF000000"/>
    </font>
    <font>
      <sz val="10.0"/>
    </font>
    <font>
      <b/>
      <sz val="6.0"/>
      <color rgb="FF000000"/>
    </font>
    <font>
      <sz val="32.0"/>
      <color rgb="FF000000"/>
      <name val="Viper nora"/>
    </font>
    <font>
      <b/>
      <sz val="7.0"/>
      <color rgb="FF000000"/>
    </font>
    <font>
      <b/>
      <sz val="10.0"/>
      <color rgb="FFFFFFFF"/>
    </font>
    <font>
      <b/>
      <i/>
      <sz val="10.0"/>
    </font>
    <font>
      <b/>
      <i/>
      <sz val="10.0"/>
      <color rgb="FF000000"/>
    </font>
    <font>
      <b/>
      <sz val="10.0"/>
    </font>
    <font>
      <b/>
      <i/>
      <sz val="10.0"/>
      <color rgb="FFFFFFFF"/>
    </font>
    <font>
      <sz val="10.0"/>
      <color rgb="FFFFFFFF"/>
    </font>
    <font>
      <b/>
      <sz val="8.0"/>
    </font>
    <font>
      <b/>
      <sz val="9.0"/>
    </font>
    <font>
      <b/>
      <sz val="11.0"/>
    </font>
    <font>
      <sz val="6.0"/>
    </font>
    <font>
      <b/>
      <sz val="6.0"/>
    </font>
    <font>
      <b/>
      <sz val="12.0"/>
    </font>
    <font>
      <sz val="11.0"/>
      <color rgb="FF000000"/>
    </font>
    <font>
      <sz val="36.0"/>
      <color rgb="FF000000"/>
      <name val="Times New Roman"/>
    </font>
    <font>
      <sz val="36.0"/>
    </font>
    <font>
      <b/>
      <u/>
      <sz val="12.0"/>
      <color rgb="FF3F3F3F"/>
      <name val="Cambria"/>
    </font>
    <font>
      <i/>
      <sz val="11.0"/>
    </font>
    <font>
      <sz val="10.0"/>
      <color rgb="FFFF0000"/>
      <name val="Arial"/>
    </font>
    <font>
      <b/>
      <u/>
      <sz val="12.0"/>
      <color rgb="FF3F3F3F"/>
      <name val="Cambria"/>
    </font>
    <font>
      <i/>
      <sz val="10.0"/>
      <color rgb="FF000000"/>
    </font>
    <font>
      <i/>
      <sz val="10.0"/>
    </font>
    <font>
      <b/>
      <sz val="10.0"/>
      <color rgb="FF3F3F3F"/>
      <name val="Arial"/>
    </font>
    <font>
      <u/>
      <sz val="10.0"/>
      <color rgb="FF000000"/>
    </font>
    <font>
      <sz val="8.0"/>
    </font>
    <font>
      <b/>
      <sz val="8.0"/>
      <color rgb="FFFFFFFF"/>
    </font>
    <font>
      <b/>
      <i/>
      <color rgb="FFFF0000"/>
    </font>
    <font>
      <b/>
      <sz val="18.0"/>
    </font>
    <font>
      <b/>
      <u/>
      <sz val="12.0"/>
    </font>
  </fonts>
  <fills count="18">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F9EBEE"/>
        <bgColor rgb="FFF9EBEE"/>
      </patternFill>
    </fill>
    <fill>
      <patternFill patternType="solid">
        <fgColor rgb="FFF8F8F8"/>
        <bgColor rgb="FFF8F8F8"/>
      </patternFill>
    </fill>
    <fill>
      <patternFill patternType="solid">
        <fgColor rgb="FFFFBDE1"/>
        <bgColor rgb="FFFFBDE1"/>
      </patternFill>
    </fill>
    <fill>
      <patternFill patternType="solid">
        <fgColor rgb="FFAED8FF"/>
        <bgColor rgb="FFAED8FF"/>
      </patternFill>
    </fill>
    <fill>
      <patternFill patternType="solid">
        <fgColor rgb="FFD9D9D9"/>
        <bgColor rgb="FFD9D9D9"/>
      </patternFill>
    </fill>
    <fill>
      <patternFill patternType="solid">
        <fgColor rgb="FFF3F3F3"/>
        <bgColor rgb="FFF3F3F3"/>
      </patternFill>
    </fill>
    <fill>
      <patternFill patternType="solid">
        <fgColor rgb="FFFFFF00"/>
        <bgColor rgb="FFFFFF00"/>
      </patternFill>
    </fill>
    <fill>
      <patternFill patternType="solid">
        <fgColor rgb="FF000000"/>
        <bgColor rgb="FF000000"/>
      </patternFill>
    </fill>
    <fill>
      <patternFill patternType="solid">
        <fgColor rgb="FFFCE5CD"/>
        <bgColor rgb="FFFCE5CD"/>
      </patternFill>
    </fill>
    <fill>
      <patternFill patternType="solid">
        <fgColor rgb="FF4A86E8"/>
        <bgColor rgb="FF4A86E8"/>
      </patternFill>
    </fill>
    <fill>
      <patternFill patternType="solid">
        <fgColor rgb="FF6AA84F"/>
        <bgColor rgb="FF6AA84F"/>
      </patternFill>
    </fill>
    <fill>
      <patternFill patternType="solid">
        <fgColor rgb="FFA61C00"/>
        <bgColor rgb="FFA61C00"/>
      </patternFill>
    </fill>
    <fill>
      <patternFill patternType="solid">
        <fgColor rgb="FFC3F9C2"/>
        <bgColor rgb="FFC3F9C2"/>
      </patternFill>
    </fill>
    <fill>
      <patternFill patternType="solid">
        <fgColor rgb="FFBFBFBF"/>
        <bgColor rgb="FFBFBFBF"/>
      </patternFill>
    </fill>
  </fills>
  <borders count="18">
    <border>
      <left/>
      <right/>
      <top/>
      <bottom/>
    </border>
    <border>
      <left/>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right/>
      <top style="thin">
        <color rgb="FF000000"/>
      </top>
      <bottom/>
    </border>
    <border>
      <left/>
      <right style="thin">
        <color rgb="FF000000"/>
      </right>
      <top style="thin">
        <color rgb="FF000000"/>
      </top>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top/>
      <bottom style="thin">
        <color rgb="FF000000"/>
      </bottom>
    </border>
    <border>
      <left/>
      <right style="thin">
        <color rgb="FF000000"/>
      </right>
      <top/>
      <bottom style="thin">
        <color rgb="FF000000"/>
      </bottom>
    </border>
    <border>
      <left style="thin">
        <color rgb="FF000000"/>
      </left>
      <right style="thin">
        <color rgb="FF000000"/>
      </right>
      <top/>
      <bottom style="thin">
        <color rgb="FF000000"/>
      </bottom>
    </border>
    <border>
      <left/>
      <right style="thin">
        <color rgb="FF000000"/>
      </right>
      <top/>
      <bottom/>
    </border>
    <border>
      <left/>
      <right/>
      <top style="thin">
        <color rgb="FF000000"/>
      </top>
      <bottom/>
    </border>
    <border>
      <left/>
      <right style="thin">
        <color rgb="FF000000"/>
      </right>
      <top/>
      <bottom style="thin">
        <color rgb="FFFFFFFF"/>
      </bottom>
    </border>
    <border>
      <left style="thin">
        <color rgb="FF000000"/>
      </left>
      <right style="thin">
        <color rgb="FF000000"/>
      </right>
      <top/>
      <bottom style="thin">
        <color rgb="FFFFFFFF"/>
      </bottom>
    </border>
  </borders>
  <cellStyleXfs count="1">
    <xf borderId="0" fillId="0" fontId="0" numFmtId="0" applyAlignment="1" applyFont="1"/>
  </cellStyleXfs>
  <cellXfs count="337">
    <xf borderId="0" fillId="0" fontId="0" numFmtId="0" xfId="0" applyAlignment="1" applyFont="1">
      <alignment/>
    </xf>
    <xf borderId="0" fillId="0" fontId="1" numFmtId="0" xfId="0" applyAlignment="1" applyFont="1">
      <alignment horizontal="center"/>
    </xf>
    <xf borderId="0" fillId="0" fontId="2" numFmtId="0" xfId="0" applyAlignment="1" applyFont="1">
      <alignment horizontal="center" vertical="center"/>
    </xf>
    <xf borderId="0" fillId="0" fontId="3" numFmtId="0" xfId="0" applyAlignment="1" applyFont="1">
      <alignment horizontal="center" vertical="center"/>
    </xf>
    <xf borderId="1" fillId="0" fontId="4" numFmtId="0" xfId="0" applyBorder="1" applyFont="1"/>
    <xf borderId="0" fillId="0" fontId="4" numFmtId="0" xfId="0" applyFont="1"/>
    <xf borderId="0" fillId="0" fontId="4" numFmtId="0" xfId="0" applyAlignment="1" applyFont="1">
      <alignment horizontal="center"/>
    </xf>
    <xf borderId="2" fillId="2" fontId="5" numFmtId="0" xfId="0" applyAlignment="1" applyBorder="1" applyFill="1" applyFont="1">
      <alignment vertical="center"/>
    </xf>
    <xf borderId="3" fillId="0" fontId="4" numFmtId="0" xfId="0" applyAlignment="1" applyBorder="1" applyFont="1">
      <alignment vertical="center"/>
    </xf>
    <xf borderId="4" fillId="0" fontId="6" numFmtId="0" xfId="0" applyBorder="1" applyFont="1"/>
    <xf borderId="5" fillId="0" fontId="6" numFmtId="0" xfId="0" applyBorder="1" applyFont="1"/>
    <xf borderId="3" fillId="3" fontId="4" numFmtId="164" xfId="0" applyAlignment="1" applyBorder="1" applyFill="1" applyFont="1" applyNumberFormat="1">
      <alignment vertical="center"/>
    </xf>
    <xf borderId="6" fillId="3" fontId="4" numFmtId="0" xfId="0" applyBorder="1" applyFont="1"/>
    <xf borderId="0" fillId="0" fontId="4" numFmtId="0" xfId="0" applyAlignment="1" applyFont="1">
      <alignment horizontal="center" vertical="center"/>
    </xf>
    <xf borderId="0" fillId="3" fontId="4" numFmtId="0" xfId="0" applyAlignment="1" applyFont="1">
      <alignment horizontal="center" vertical="center"/>
    </xf>
    <xf borderId="3" fillId="3" fontId="4" numFmtId="165" xfId="0" applyAlignment="1" applyBorder="1" applyFont="1" applyNumberFormat="1">
      <alignment vertical="center"/>
    </xf>
    <xf borderId="6" fillId="0" fontId="4" numFmtId="0" xfId="0" applyBorder="1" applyFont="1"/>
    <xf borderId="0" fillId="3" fontId="5" numFmtId="0" xfId="0" applyAlignment="1" applyFont="1">
      <alignment horizontal="center" vertical="center"/>
    </xf>
    <xf borderId="3" fillId="0" fontId="4" numFmtId="0" xfId="0" applyAlignment="1" applyBorder="1" applyFont="1">
      <alignment horizontal="left" vertical="center"/>
    </xf>
    <xf borderId="0" fillId="3" fontId="5" numFmtId="0" xfId="0" applyFont="1"/>
    <xf borderId="4" fillId="0" fontId="4" numFmtId="0" xfId="0" applyAlignment="1" applyBorder="1" applyFont="1">
      <alignment horizontal="left" vertical="center"/>
    </xf>
    <xf borderId="5" fillId="0" fontId="4" numFmtId="0" xfId="0" applyAlignment="1" applyBorder="1" applyFont="1">
      <alignment horizontal="left" vertical="center"/>
    </xf>
    <xf borderId="3" fillId="2" fontId="5" numFmtId="0" xfId="0" applyAlignment="1" applyBorder="1" applyFont="1">
      <alignment vertical="center"/>
    </xf>
    <xf borderId="3" fillId="3" fontId="4" numFmtId="0" xfId="0" applyAlignment="1" applyBorder="1" applyFont="1">
      <alignment horizontal="left" vertical="center"/>
    </xf>
    <xf borderId="2" fillId="4" fontId="5" numFmtId="0" xfId="0" applyAlignment="1" applyBorder="1" applyFill="1" applyFont="1">
      <alignment vertical="center"/>
    </xf>
    <xf borderId="3" fillId="4" fontId="5" numFmtId="0" xfId="0" applyAlignment="1" applyBorder="1" applyFont="1">
      <alignment vertical="center"/>
    </xf>
    <xf borderId="3" fillId="5" fontId="4" numFmtId="0" xfId="0" applyAlignment="1" applyBorder="1" applyFill="1" applyFont="1">
      <alignment horizontal="left" vertical="center"/>
    </xf>
    <xf borderId="4" fillId="0" fontId="4" numFmtId="0" xfId="0" applyBorder="1" applyFont="1"/>
    <xf borderId="4" fillId="3" fontId="4" numFmtId="0" xfId="0" applyBorder="1" applyFont="1"/>
    <xf borderId="1" fillId="0" fontId="4" numFmtId="0" xfId="0" applyAlignment="1" applyBorder="1" applyFont="1">
      <alignment horizontal="center"/>
    </xf>
    <xf borderId="3" fillId="6" fontId="5" numFmtId="0" xfId="0" applyAlignment="1" applyBorder="1" applyFill="1" applyFont="1">
      <alignment vertical="center"/>
    </xf>
    <xf borderId="7" fillId="2" fontId="5" numFmtId="0" xfId="0" applyAlignment="1" applyBorder="1" applyFont="1">
      <alignment vertical="center"/>
    </xf>
    <xf borderId="8" fillId="0" fontId="6" numFmtId="0" xfId="0" applyBorder="1" applyFont="1"/>
    <xf borderId="9" fillId="2" fontId="7" numFmtId="0" xfId="0" applyAlignment="1" applyBorder="1" applyFont="1">
      <alignment horizontal="center"/>
    </xf>
    <xf borderId="3" fillId="2" fontId="8" numFmtId="0" xfId="0" applyAlignment="1" applyBorder="1" applyFont="1">
      <alignment horizontal="center"/>
    </xf>
    <xf borderId="10" fillId="3" fontId="4" numFmtId="0" xfId="0" applyBorder="1" applyFont="1"/>
    <xf borderId="9" fillId="4" fontId="5" numFmtId="0" xfId="0" applyAlignment="1" applyBorder="1" applyFont="1">
      <alignment vertical="center"/>
    </xf>
    <xf borderId="9" fillId="4" fontId="7" numFmtId="0" xfId="0" applyAlignment="1" applyBorder="1" applyFont="1">
      <alignment horizontal="center"/>
    </xf>
    <xf borderId="3" fillId="4" fontId="8" numFmtId="0" xfId="0" applyAlignment="1" applyBorder="1" applyFont="1">
      <alignment horizontal="center"/>
    </xf>
    <xf borderId="11" fillId="0" fontId="6" numFmtId="0" xfId="0" applyBorder="1" applyFont="1"/>
    <xf borderId="12" fillId="0" fontId="6" numFmtId="0" xfId="0" applyBorder="1" applyFont="1"/>
    <xf borderId="13" fillId="0" fontId="6" numFmtId="0" xfId="0" applyBorder="1" applyFont="1"/>
    <xf borderId="2" fillId="2" fontId="9" numFmtId="0" xfId="0" applyAlignment="1" applyBorder="1" applyFont="1">
      <alignment horizontal="center"/>
    </xf>
    <xf borderId="2" fillId="2" fontId="10" numFmtId="0" xfId="0" applyAlignment="1" applyBorder="1" applyFont="1">
      <alignment horizontal="center"/>
    </xf>
    <xf borderId="2" fillId="4" fontId="9" numFmtId="0" xfId="0" applyAlignment="1" applyBorder="1" applyFont="1">
      <alignment horizontal="center"/>
    </xf>
    <xf borderId="2" fillId="4" fontId="10" numFmtId="0" xfId="0" applyAlignment="1" applyBorder="1" applyFont="1">
      <alignment horizontal="center"/>
    </xf>
    <xf borderId="3" fillId="2" fontId="5" numFmtId="0" xfId="0" applyAlignment="1" applyBorder="1" applyFont="1">
      <alignment/>
    </xf>
    <xf borderId="2" fillId="0" fontId="11" numFmtId="0" xfId="0" applyAlignment="1" applyBorder="1" applyFont="1">
      <alignment horizontal="center" vertical="center"/>
    </xf>
    <xf borderId="2" fillId="0" fontId="12" numFmtId="0" xfId="0" applyAlignment="1" applyBorder="1" applyFont="1">
      <alignment horizontal="center"/>
    </xf>
    <xf borderId="5" fillId="3" fontId="12" numFmtId="0" xfId="0" applyAlignment="1" applyBorder="1" applyFont="1">
      <alignment horizontal="center"/>
    </xf>
    <xf borderId="5" fillId="3" fontId="12" numFmtId="0" xfId="0" applyAlignment="1" applyBorder="1" applyFont="1">
      <alignment horizontal="center"/>
    </xf>
    <xf borderId="2" fillId="4" fontId="4" numFmtId="0" xfId="0" applyAlignment="1" applyBorder="1" applyFont="1">
      <alignment/>
    </xf>
    <xf borderId="2" fillId="0" fontId="4" numFmtId="0" xfId="0" applyAlignment="1" applyBorder="1" applyFont="1">
      <alignment horizontal="center"/>
    </xf>
    <xf borderId="2" fillId="0" fontId="4" numFmtId="0" xfId="0" applyAlignment="1" applyBorder="1" applyFont="1">
      <alignment horizontal="center"/>
    </xf>
    <xf borderId="2" fillId="3" fontId="4" numFmtId="0" xfId="0" applyAlignment="1" applyBorder="1" applyFont="1">
      <alignment horizontal="center"/>
    </xf>
    <xf borderId="3" fillId="2" fontId="5" numFmtId="0" xfId="0" applyAlignment="1" applyBorder="1" applyFont="1">
      <alignment/>
    </xf>
    <xf borderId="2" fillId="0" fontId="11" numFmtId="0" xfId="0" applyAlignment="1" applyBorder="1" applyFont="1">
      <alignment horizontal="center" vertical="center"/>
    </xf>
    <xf borderId="13" fillId="3" fontId="12" numFmtId="0" xfId="0" applyAlignment="1" applyBorder="1" applyFont="1">
      <alignment horizontal="center"/>
    </xf>
    <xf borderId="12" fillId="3" fontId="12" numFmtId="0" xfId="0" applyAlignment="1" applyBorder="1" applyFont="1">
      <alignment horizontal="center"/>
    </xf>
    <xf borderId="12" fillId="3" fontId="12" numFmtId="0" xfId="0" applyAlignment="1" applyBorder="1" applyFont="1">
      <alignment horizontal="center"/>
    </xf>
    <xf borderId="2" fillId="4" fontId="12" numFmtId="0" xfId="0" applyAlignment="1" applyBorder="1" applyFont="1">
      <alignment/>
    </xf>
    <xf borderId="2" fillId="3" fontId="4" numFmtId="0" xfId="0" applyAlignment="1" applyBorder="1" applyFont="1">
      <alignment horizontal="center"/>
    </xf>
    <xf borderId="2" fillId="2" fontId="5" numFmtId="0" xfId="0" applyAlignment="1" applyBorder="1" applyFont="1">
      <alignment/>
    </xf>
    <xf borderId="5" fillId="2" fontId="5" numFmtId="0" xfId="0" applyAlignment="1" applyBorder="1" applyFont="1">
      <alignment/>
    </xf>
    <xf borderId="13" fillId="4" fontId="12" numFmtId="0" xfId="0" applyAlignment="1" applyBorder="1" applyFont="1">
      <alignment/>
    </xf>
    <xf borderId="3" fillId="2" fontId="5" numFmtId="0" xfId="0" applyAlignment="1" applyBorder="1" applyFont="1">
      <alignment horizontal="right"/>
    </xf>
    <xf borderId="2" fillId="0" fontId="10" numFmtId="0" xfId="0" applyAlignment="1" applyBorder="1" applyFont="1">
      <alignment horizontal="center" vertical="center"/>
    </xf>
    <xf borderId="4" fillId="0" fontId="11" numFmtId="0" xfId="0" applyBorder="1" applyFont="1"/>
    <xf borderId="14" fillId="3" fontId="4" numFmtId="0" xfId="0" applyBorder="1" applyFont="1"/>
    <xf borderId="3" fillId="3" fontId="5" numFmtId="0" xfId="0" applyAlignment="1" applyBorder="1" applyFont="1">
      <alignment/>
    </xf>
    <xf borderId="2" fillId="3" fontId="11" numFmtId="0" xfId="0" applyAlignment="1" applyBorder="1" applyFont="1">
      <alignment horizontal="center" vertical="center"/>
    </xf>
    <xf borderId="3" fillId="4" fontId="5" numFmtId="0" xfId="0" applyAlignment="1" applyBorder="1" applyFont="1">
      <alignment/>
    </xf>
    <xf borderId="3" fillId="0" fontId="4" numFmtId="0" xfId="0" applyBorder="1" applyFont="1"/>
    <xf borderId="3" fillId="4" fontId="4" numFmtId="0" xfId="0" applyAlignment="1" applyBorder="1" applyFont="1">
      <alignment horizontal="right"/>
    </xf>
    <xf borderId="2" fillId="0" fontId="10" numFmtId="0" xfId="0" applyAlignment="1" applyBorder="1" applyFont="1">
      <alignment horizontal="center"/>
    </xf>
    <xf borderId="3" fillId="4" fontId="5" numFmtId="0" xfId="0" applyAlignment="1" applyBorder="1" applyFont="1">
      <alignment horizontal="right"/>
    </xf>
    <xf borderId="3" fillId="3" fontId="5" numFmtId="0" xfId="0" applyAlignment="1" applyBorder="1" applyFont="1">
      <alignment horizontal="center"/>
    </xf>
    <xf borderId="2" fillId="2" fontId="13" numFmtId="0" xfId="0" applyAlignment="1" applyBorder="1" applyFont="1">
      <alignment horizontal="center" wrapText="1"/>
    </xf>
    <xf borderId="2" fillId="2" fontId="5" numFmtId="0" xfId="0" applyAlignment="1" applyBorder="1" applyFont="1">
      <alignment horizontal="center"/>
    </xf>
    <xf borderId="3" fillId="2" fontId="5" numFmtId="0" xfId="0" applyAlignment="1" applyBorder="1" applyFont="1">
      <alignment horizontal="center"/>
    </xf>
    <xf borderId="4" fillId="0" fontId="4" numFmtId="0" xfId="0" applyAlignment="1" applyBorder="1" applyFont="1">
      <alignment horizontal="center"/>
    </xf>
    <xf borderId="2" fillId="0" fontId="4" numFmtId="0" xfId="0" applyAlignment="1" applyBorder="1" applyFont="1">
      <alignment horizontal="center" vertical="center"/>
    </xf>
    <xf borderId="3" fillId="0" fontId="4" numFmtId="0" xfId="0" applyAlignment="1" applyBorder="1" applyFont="1">
      <alignment horizontal="center" vertical="center"/>
    </xf>
    <xf borderId="2" fillId="0" fontId="4" numFmtId="0" xfId="0" applyAlignment="1" applyBorder="1" applyFont="1">
      <alignment horizontal="center" vertical="center"/>
    </xf>
    <xf borderId="7" fillId="2" fontId="8" numFmtId="0" xfId="0" applyAlignment="1" applyBorder="1" applyFont="1">
      <alignment horizontal="center" vertical="center"/>
    </xf>
    <xf borderId="3" fillId="4" fontId="5" numFmtId="0" xfId="0" applyAlignment="1" applyBorder="1" applyFont="1">
      <alignment horizontal="center"/>
    </xf>
    <xf borderId="3" fillId="4" fontId="5" numFmtId="0" xfId="0" applyAlignment="1" applyBorder="1" applyFont="1">
      <alignment horizontal="center"/>
    </xf>
    <xf borderId="6" fillId="0" fontId="6" numFmtId="0" xfId="0" applyBorder="1" applyFont="1"/>
    <xf borderId="14" fillId="0" fontId="6" numFmtId="0" xfId="0" applyBorder="1" applyFont="1"/>
    <xf borderId="2" fillId="4" fontId="5" numFmtId="0" xfId="0" applyAlignment="1" applyBorder="1" applyFont="1">
      <alignment horizontal="center"/>
    </xf>
    <xf borderId="2" fillId="0" fontId="4" numFmtId="0" xfId="0" applyAlignment="1" applyBorder="1" applyFont="1">
      <alignment horizontal="center"/>
    </xf>
    <xf borderId="3" fillId="0" fontId="4" numFmtId="0" xfId="0" applyAlignment="1" applyBorder="1" applyFont="1">
      <alignment horizontal="center"/>
    </xf>
    <xf borderId="2" fillId="0" fontId="4" numFmtId="0" xfId="0" applyAlignment="1" applyBorder="1" applyFont="1">
      <alignment horizontal="center"/>
    </xf>
    <xf borderId="15" fillId="0" fontId="4" numFmtId="0" xfId="0" applyBorder="1" applyFont="1"/>
    <xf borderId="15" fillId="3" fontId="4" numFmtId="0" xfId="0" applyBorder="1" applyFont="1"/>
    <xf borderId="1" fillId="3" fontId="4" numFmtId="0" xfId="0" applyBorder="1" applyFont="1"/>
    <xf borderId="3" fillId="7" fontId="5" numFmtId="0" xfId="0" applyAlignment="1" applyBorder="1" applyFill="1" applyFont="1">
      <alignment vertical="center"/>
    </xf>
    <xf borderId="3" fillId="4" fontId="5" numFmtId="0" xfId="0" applyAlignment="1" applyBorder="1" applyFont="1">
      <alignment/>
    </xf>
    <xf borderId="4" fillId="4" fontId="1" numFmtId="0" xfId="0" applyAlignment="1" applyBorder="1" applyFont="1">
      <alignment horizontal="right"/>
    </xf>
    <xf borderId="15" fillId="4" fontId="14" numFmtId="0" xfId="0" applyAlignment="1" applyBorder="1" applyFont="1">
      <alignment horizontal="center"/>
    </xf>
    <xf borderId="4" fillId="4" fontId="14" numFmtId="0" xfId="0" applyAlignment="1" applyBorder="1" applyFont="1">
      <alignment horizontal="center"/>
    </xf>
    <xf borderId="4" fillId="8" fontId="8" numFmtId="0" xfId="0" applyAlignment="1" applyBorder="1" applyFill="1" applyFont="1">
      <alignment horizontal="center" vertical="center"/>
    </xf>
    <xf borderId="5" fillId="8" fontId="8" numFmtId="0" xfId="0" applyAlignment="1" applyBorder="1" applyFont="1">
      <alignment horizontal="center" vertical="center"/>
    </xf>
    <xf borderId="4" fillId="8" fontId="8" numFmtId="0" xfId="0" applyAlignment="1" applyBorder="1" applyFont="1">
      <alignment horizontal="center" vertical="center"/>
    </xf>
    <xf borderId="3" fillId="8" fontId="8" numFmtId="0" xfId="0" applyAlignment="1" applyBorder="1" applyFont="1">
      <alignment horizontal="left" vertical="center"/>
    </xf>
    <xf borderId="4" fillId="8" fontId="8" numFmtId="0" xfId="0" applyAlignment="1" applyBorder="1" applyFont="1">
      <alignment horizontal="left" vertical="center"/>
    </xf>
    <xf borderId="5" fillId="8" fontId="8" numFmtId="0" xfId="0" applyAlignment="1" applyBorder="1" applyFont="1">
      <alignment horizontal="center" vertical="center"/>
    </xf>
    <xf borderId="8" fillId="2" fontId="8" numFmtId="0" xfId="0" applyAlignment="1" applyBorder="1" applyFont="1">
      <alignment horizontal="center" vertical="center"/>
    </xf>
    <xf borderId="9" fillId="2" fontId="8" numFmtId="0" xfId="0" applyAlignment="1" applyBorder="1" applyFont="1">
      <alignment horizontal="center" vertical="center"/>
    </xf>
    <xf borderId="2" fillId="2" fontId="10" numFmtId="166" xfId="0" applyAlignment="1" applyBorder="1" applyFont="1" applyNumberFormat="1">
      <alignment horizontal="center" vertical="center"/>
    </xf>
    <xf borderId="2" fillId="2" fontId="10" numFmtId="0" xfId="0" applyAlignment="1" applyBorder="1" applyFont="1">
      <alignment horizontal="center" vertical="center"/>
    </xf>
    <xf borderId="2" fillId="2" fontId="10" numFmtId="0" xfId="0" applyAlignment="1" applyBorder="1" applyFont="1">
      <alignment horizontal="center" vertical="center"/>
    </xf>
    <xf borderId="2" fillId="9" fontId="10" numFmtId="0" xfId="0" applyAlignment="1" applyBorder="1" applyFill="1" applyFont="1">
      <alignment horizontal="center" vertical="center"/>
    </xf>
    <xf borderId="13" fillId="9" fontId="10" numFmtId="0" xfId="0" applyAlignment="1" applyBorder="1" applyFont="1">
      <alignment horizontal="center" vertical="center"/>
    </xf>
    <xf borderId="13" fillId="2" fontId="10" numFmtId="0" xfId="0" applyAlignment="1" applyBorder="1" applyFont="1">
      <alignment horizontal="center" vertical="center"/>
    </xf>
    <xf borderId="2" fillId="2" fontId="15" numFmtId="0" xfId="0" applyAlignment="1" applyBorder="1" applyFont="1">
      <alignment horizontal="center" vertical="center" wrapText="1"/>
    </xf>
    <xf borderId="13" fillId="2" fontId="15" numFmtId="0" xfId="0" applyAlignment="1" applyBorder="1" applyFont="1">
      <alignment horizontal="center" vertical="center" wrapText="1"/>
    </xf>
    <xf borderId="16" fillId="0" fontId="6" numFmtId="0" xfId="0" applyBorder="1" applyFont="1"/>
    <xf borderId="17" fillId="0" fontId="6" numFmtId="0" xfId="0" applyBorder="1" applyFont="1"/>
    <xf borderId="2" fillId="0" fontId="12" numFmtId="164" xfId="0" applyAlignment="1" applyBorder="1" applyFont="1" applyNumberFormat="1">
      <alignment horizontal="right" vertical="top"/>
    </xf>
    <xf borderId="5" fillId="0" fontId="12" numFmtId="0" xfId="0" applyAlignment="1" applyBorder="1" applyFont="1">
      <alignment vertical="top"/>
    </xf>
    <xf borderId="12" fillId="0" fontId="12" numFmtId="0" xfId="0" applyAlignment="1" applyBorder="1" applyFont="1">
      <alignment vertical="top"/>
    </xf>
    <xf borderId="2" fillId="0" fontId="12" numFmtId="0" xfId="0" applyAlignment="1" applyBorder="1" applyFont="1">
      <alignment vertical="top"/>
    </xf>
    <xf borderId="12" fillId="0" fontId="12" numFmtId="0" xfId="0" applyAlignment="1" applyBorder="1" applyFont="1">
      <alignment horizontal="center" vertical="top"/>
    </xf>
    <xf borderId="5" fillId="0" fontId="12" numFmtId="0" xfId="0" applyAlignment="1" applyBorder="1" applyFont="1">
      <alignment horizontal="center" vertical="top"/>
    </xf>
    <xf borderId="5" fillId="0" fontId="12" numFmtId="0" xfId="0" applyAlignment="1" applyBorder="1" applyFont="1">
      <alignment/>
    </xf>
    <xf borderId="12" fillId="0" fontId="12" numFmtId="0" xfId="0" applyAlignment="1" applyBorder="1" applyFont="1">
      <alignment/>
    </xf>
    <xf borderId="2" fillId="0" fontId="12" numFmtId="0" xfId="0" applyAlignment="1" applyBorder="1" applyFont="1">
      <alignment vertical="top"/>
    </xf>
    <xf borderId="2" fillId="0" fontId="12" numFmtId="0" xfId="0" applyAlignment="1" applyBorder="1" applyFont="1">
      <alignment/>
    </xf>
    <xf borderId="12" fillId="3" fontId="12" numFmtId="0" xfId="0" applyAlignment="1" applyBorder="1" applyFont="1">
      <alignment vertical="top"/>
    </xf>
    <xf borderId="12" fillId="0" fontId="12" numFmtId="0" xfId="0" applyAlignment="1" applyBorder="1" applyFont="1">
      <alignment vertical="top"/>
    </xf>
    <xf borderId="2" fillId="3" fontId="12" numFmtId="0" xfId="0" applyAlignment="1" applyBorder="1" applyFont="1">
      <alignment/>
    </xf>
    <xf borderId="2" fillId="3" fontId="12" numFmtId="0" xfId="0" applyAlignment="1" applyBorder="1" applyFont="1">
      <alignment horizontal="left"/>
    </xf>
    <xf borderId="5" fillId="0" fontId="12" numFmtId="0" xfId="0" applyAlignment="1" applyBorder="1" applyFont="1">
      <alignment vertical="top"/>
    </xf>
    <xf borderId="2" fillId="0" fontId="12" numFmtId="0" xfId="0" applyAlignment="1" applyBorder="1" applyFont="1">
      <alignment vertical="top"/>
    </xf>
    <xf borderId="2" fillId="3" fontId="4" numFmtId="0" xfId="0" applyAlignment="1" applyBorder="1" applyFont="1">
      <alignment/>
    </xf>
    <xf borderId="5" fillId="10" fontId="12" numFmtId="0" xfId="0" applyAlignment="1" applyBorder="1" applyFill="1" applyFont="1">
      <alignment horizontal="center" vertical="top"/>
    </xf>
    <xf borderId="2" fillId="0" fontId="12" numFmtId="0" xfId="0" applyAlignment="1" applyBorder="1" applyFont="1">
      <alignment/>
    </xf>
    <xf borderId="2" fillId="0" fontId="4" numFmtId="165" xfId="0" applyAlignment="1" applyBorder="1" applyFont="1" applyNumberFormat="1">
      <alignment/>
    </xf>
    <xf borderId="2" fillId="3" fontId="4" numFmtId="0" xfId="0" applyBorder="1" applyFont="1"/>
    <xf borderId="2" fillId="0" fontId="12" numFmtId="164" xfId="0" applyAlignment="1" applyBorder="1" applyFont="1" applyNumberFormat="1">
      <alignment horizontal="right" vertical="top"/>
    </xf>
    <xf borderId="5" fillId="0" fontId="12" numFmtId="0" xfId="0" applyAlignment="1" applyBorder="1" applyFont="1">
      <alignment horizontal="center" vertical="top"/>
    </xf>
    <xf borderId="5" fillId="0" fontId="12" numFmtId="0" xfId="0" applyAlignment="1" applyBorder="1" applyFont="1">
      <alignment/>
    </xf>
    <xf borderId="13" fillId="0" fontId="12" numFmtId="164" xfId="0" applyAlignment="1" applyBorder="1" applyFont="1" applyNumberFormat="1">
      <alignment horizontal="right" vertical="top"/>
    </xf>
    <xf borderId="12" fillId="0" fontId="12" numFmtId="0" xfId="0" applyAlignment="1" applyBorder="1" applyFont="1">
      <alignment vertical="top"/>
    </xf>
    <xf borderId="12" fillId="0" fontId="12" numFmtId="0" xfId="0" applyAlignment="1" applyBorder="1" applyFont="1">
      <alignment horizontal="center" vertical="top"/>
    </xf>
    <xf borderId="12" fillId="0" fontId="12" numFmtId="0" xfId="0" applyAlignment="1" applyBorder="1" applyFont="1">
      <alignment/>
    </xf>
    <xf borderId="12" fillId="0" fontId="12" numFmtId="0" xfId="0" applyAlignment="1" applyBorder="1" applyFont="1">
      <alignment/>
    </xf>
    <xf borderId="13" fillId="0" fontId="12" numFmtId="164" xfId="0" applyAlignment="1" applyBorder="1" applyFont="1" applyNumberFormat="1">
      <alignment horizontal="right" vertical="top"/>
    </xf>
    <xf borderId="12" fillId="0" fontId="12" numFmtId="0" xfId="0" applyAlignment="1" applyBorder="1" applyFont="1">
      <alignment horizontal="center" vertical="top"/>
    </xf>
    <xf borderId="12" fillId="3" fontId="12" numFmtId="0" xfId="0" applyAlignment="1" applyBorder="1" applyFont="1">
      <alignment horizontal="center" vertical="top"/>
    </xf>
    <xf borderId="5" fillId="0" fontId="12" numFmtId="0" xfId="0" applyAlignment="1" applyBorder="1" applyFont="1">
      <alignment/>
    </xf>
    <xf borderId="5" fillId="0" fontId="12" numFmtId="0" xfId="0" applyAlignment="1" applyBorder="1" applyFont="1">
      <alignment horizontal="center" vertical="top"/>
    </xf>
    <xf borderId="5" fillId="3" fontId="12" numFmtId="0" xfId="0" applyAlignment="1" applyBorder="1" applyFont="1">
      <alignment horizontal="center" vertical="top"/>
    </xf>
    <xf borderId="2" fillId="3" fontId="12" numFmtId="0" xfId="0" applyAlignment="1" applyBorder="1" applyFont="1">
      <alignment vertical="top"/>
    </xf>
    <xf borderId="12" fillId="0" fontId="12" numFmtId="0" xfId="0" applyAlignment="1" applyBorder="1" applyFont="1">
      <alignment horizontal="left" vertical="top"/>
    </xf>
    <xf borderId="2" fillId="3" fontId="12" numFmtId="0" xfId="0" applyAlignment="1" applyBorder="1" applyFont="1">
      <alignment/>
    </xf>
    <xf borderId="13" fillId="0" fontId="12" numFmtId="164" xfId="0" applyAlignment="1" applyBorder="1" applyFont="1" applyNumberFormat="1">
      <alignment horizontal="right"/>
    </xf>
    <xf borderId="12" fillId="3" fontId="12" numFmtId="0" xfId="0" applyAlignment="1" applyBorder="1" applyFont="1">
      <alignment horizontal="center" vertical="top"/>
    </xf>
    <xf borderId="12" fillId="3" fontId="12" numFmtId="0" xfId="0" applyAlignment="1" applyBorder="1" applyFont="1">
      <alignment/>
    </xf>
    <xf borderId="12" fillId="0" fontId="12" numFmtId="0" xfId="0" applyAlignment="1" applyBorder="1" applyFont="1">
      <alignment horizontal="center"/>
    </xf>
    <xf borderId="2" fillId="0" fontId="12" numFmtId="0" xfId="0" applyAlignment="1" applyBorder="1" applyFont="1">
      <alignment horizontal="left" vertical="top"/>
    </xf>
    <xf borderId="13" fillId="3" fontId="12" numFmtId="164" xfId="0" applyAlignment="1" applyBorder="1" applyFont="1" applyNumberFormat="1">
      <alignment horizontal="right" vertical="top"/>
    </xf>
    <xf borderId="12" fillId="3" fontId="12" numFmtId="0" xfId="0" applyAlignment="1" applyBorder="1" applyFont="1">
      <alignment/>
    </xf>
    <xf borderId="5" fillId="3" fontId="12" numFmtId="0" xfId="0" applyAlignment="1" applyBorder="1" applyFont="1">
      <alignment/>
    </xf>
    <xf borderId="10" fillId="0" fontId="12" numFmtId="164" xfId="0" applyAlignment="1" applyBorder="1" applyFont="1" applyNumberFormat="1">
      <alignment horizontal="right" vertical="top"/>
    </xf>
    <xf borderId="0" fillId="0" fontId="1" numFmtId="0" xfId="0" applyAlignment="1" applyFont="1">
      <alignment horizontal="center" vertical="center"/>
    </xf>
    <xf borderId="0" fillId="0" fontId="12" numFmtId="0" xfId="0" applyFont="1"/>
    <xf borderId="1" fillId="11" fontId="16" numFmtId="0" xfId="0" applyAlignment="1" applyBorder="1" applyFill="1" applyFont="1">
      <alignment/>
    </xf>
    <xf borderId="1" fillId="0" fontId="6" numFmtId="0" xfId="0" applyBorder="1" applyFont="1"/>
    <xf borderId="4" fillId="0" fontId="12" numFmtId="0" xfId="0" applyBorder="1" applyFont="1"/>
    <xf borderId="15" fillId="0" fontId="12" numFmtId="0" xfId="0" applyBorder="1" applyFont="1"/>
    <xf borderId="2" fillId="4" fontId="17" numFmtId="0" xfId="0" applyAlignment="1" applyBorder="1" applyFont="1">
      <alignment/>
    </xf>
    <xf borderId="0" fillId="0" fontId="12" numFmtId="0" xfId="0" applyAlignment="1" applyFont="1">
      <alignment/>
    </xf>
    <xf borderId="14" fillId="0" fontId="12" numFmtId="0" xfId="0" applyBorder="1" applyFont="1"/>
    <xf borderId="2" fillId="12" fontId="18" numFmtId="0" xfId="0" applyAlignment="1" applyBorder="1" applyFill="1" applyFont="1">
      <alignment/>
    </xf>
    <xf borderId="2" fillId="12" fontId="4" numFmtId="0" xfId="0" applyAlignment="1" applyBorder="1" applyFont="1">
      <alignment/>
    </xf>
    <xf borderId="2" fillId="12" fontId="4" numFmtId="0" xfId="0" applyAlignment="1" applyBorder="1" applyFont="1">
      <alignment horizontal="center"/>
    </xf>
    <xf borderId="0" fillId="0" fontId="4" numFmtId="0" xfId="0" applyAlignment="1" applyFont="1">
      <alignment/>
    </xf>
    <xf borderId="2" fillId="4" fontId="5" numFmtId="0" xfId="0" applyAlignment="1" applyBorder="1" applyFont="1">
      <alignment/>
    </xf>
    <xf borderId="2" fillId="3" fontId="12" numFmtId="0" xfId="0" applyBorder="1" applyFont="1"/>
    <xf borderId="2" fillId="3" fontId="12" numFmtId="0" xfId="0" applyBorder="1" applyFont="1"/>
    <xf borderId="2" fillId="0" fontId="19" numFmtId="0" xfId="0" applyBorder="1" applyFont="1"/>
    <xf borderId="2" fillId="12" fontId="5" numFmtId="0" xfId="0" applyAlignment="1" applyBorder="1" applyFont="1">
      <alignment/>
    </xf>
    <xf borderId="2" fillId="4" fontId="5" numFmtId="0" xfId="0" applyAlignment="1" applyBorder="1" applyFont="1">
      <alignment/>
    </xf>
    <xf borderId="2" fillId="12" fontId="5" numFmtId="0" xfId="0" applyAlignment="1" applyBorder="1" applyFont="1">
      <alignment/>
    </xf>
    <xf borderId="2" fillId="0" fontId="12" numFmtId="0" xfId="0" applyAlignment="1" applyBorder="1" applyFont="1">
      <alignment horizontal="center"/>
    </xf>
    <xf borderId="0" fillId="0" fontId="5" numFmtId="0" xfId="0" applyFont="1"/>
    <xf borderId="2" fillId="4" fontId="18" numFmtId="0" xfId="0" applyAlignment="1" applyBorder="1" applyFont="1">
      <alignment/>
    </xf>
    <xf borderId="2" fillId="0" fontId="12" numFmtId="0" xfId="0" applyBorder="1" applyFont="1"/>
    <xf borderId="0" fillId="3" fontId="12" numFmtId="0" xfId="0" applyFont="1"/>
    <xf borderId="2" fillId="3" fontId="19" numFmtId="0" xfId="0" applyBorder="1" applyFont="1"/>
    <xf borderId="2" fillId="4" fontId="4" numFmtId="0" xfId="0" applyAlignment="1" applyBorder="1" applyFont="1">
      <alignment/>
    </xf>
    <xf borderId="10" fillId="0" fontId="12" numFmtId="0" xfId="0" applyBorder="1" applyFont="1"/>
    <xf borderId="2" fillId="0" fontId="12" numFmtId="0" xfId="0" applyAlignment="1" applyBorder="1" applyFont="1">
      <alignment horizontal="center" vertical="center"/>
    </xf>
    <xf borderId="2" fillId="12" fontId="4" numFmtId="0" xfId="0" applyAlignment="1" applyBorder="1" applyFont="1">
      <alignment/>
    </xf>
    <xf borderId="2" fillId="0" fontId="12" numFmtId="0" xfId="0" applyBorder="1" applyFont="1"/>
    <xf borderId="0" fillId="3" fontId="19" numFmtId="0" xfId="0" applyFont="1"/>
    <xf borderId="2" fillId="4" fontId="12" numFmtId="0" xfId="0" applyBorder="1" applyFont="1"/>
    <xf borderId="2" fillId="12" fontId="12" numFmtId="0" xfId="0" applyBorder="1" applyFont="1"/>
    <xf borderId="3" fillId="4" fontId="17" numFmtId="0" xfId="0" applyAlignment="1" applyBorder="1" applyFont="1">
      <alignment/>
    </xf>
    <xf borderId="6" fillId="0" fontId="12" numFmtId="0" xfId="0" applyBorder="1" applyFont="1"/>
    <xf borderId="3" fillId="12" fontId="17" numFmtId="0" xfId="0" applyAlignment="1" applyBorder="1" applyFont="1">
      <alignment/>
    </xf>
    <xf borderId="3" fillId="4" fontId="19" numFmtId="0" xfId="0" applyAlignment="1" applyBorder="1" applyFont="1">
      <alignment/>
    </xf>
    <xf borderId="3" fillId="0" fontId="12" numFmtId="0" xfId="0" applyBorder="1" applyFont="1"/>
    <xf borderId="3" fillId="12" fontId="19" numFmtId="0" xfId="0" applyAlignment="1" applyBorder="1" applyFont="1">
      <alignment/>
    </xf>
    <xf borderId="3" fillId="0" fontId="19" numFmtId="0" xfId="0" applyBorder="1" applyFont="1"/>
    <xf borderId="2" fillId="13" fontId="20" numFmtId="0" xfId="0" applyAlignment="1" applyBorder="1" applyFill="1" applyFont="1">
      <alignment/>
    </xf>
    <xf borderId="2" fillId="13" fontId="21" numFmtId="0" xfId="0" applyAlignment="1" applyBorder="1" applyFont="1">
      <alignment/>
    </xf>
    <xf borderId="0" fillId="0" fontId="21" numFmtId="0" xfId="0" applyAlignment="1" applyFont="1">
      <alignment/>
    </xf>
    <xf borderId="2" fillId="14" fontId="20" numFmtId="0" xfId="0" applyAlignment="1" applyBorder="1" applyFill="1" applyFont="1">
      <alignment/>
    </xf>
    <xf borderId="2" fillId="14" fontId="21" numFmtId="0" xfId="0" applyAlignment="1" applyBorder="1" applyFont="1">
      <alignment/>
    </xf>
    <xf borderId="2" fillId="14" fontId="21" numFmtId="0" xfId="0" applyAlignment="1" applyBorder="1" applyFont="1">
      <alignment horizontal="center"/>
    </xf>
    <xf borderId="2" fillId="13" fontId="16" numFmtId="0" xfId="0" applyAlignment="1" applyBorder="1" applyFont="1">
      <alignment/>
    </xf>
    <xf borderId="2" fillId="14" fontId="16" numFmtId="0" xfId="0" applyAlignment="1" applyBorder="1" applyFont="1">
      <alignment/>
    </xf>
    <xf borderId="2" fillId="13" fontId="16" numFmtId="0" xfId="0" applyAlignment="1" applyBorder="1" applyFont="1">
      <alignment/>
    </xf>
    <xf borderId="2" fillId="14" fontId="16" numFmtId="0" xfId="0" applyAlignment="1" applyBorder="1" applyFont="1">
      <alignment/>
    </xf>
    <xf borderId="0" fillId="0" fontId="21" numFmtId="0" xfId="0" applyFont="1"/>
    <xf borderId="2" fillId="13" fontId="21" numFmtId="0" xfId="0" applyAlignment="1" applyBorder="1" applyFont="1">
      <alignment/>
    </xf>
    <xf borderId="2" fillId="14" fontId="21" numFmtId="0" xfId="0" applyAlignment="1" applyBorder="1" applyFont="1">
      <alignment/>
    </xf>
    <xf borderId="2" fillId="13" fontId="12" numFmtId="0" xfId="0" applyBorder="1" applyFont="1"/>
    <xf borderId="2" fillId="14" fontId="12" numFmtId="0" xfId="0" applyBorder="1" applyFont="1"/>
    <xf borderId="3" fillId="13" fontId="20" numFmtId="0" xfId="0" applyAlignment="1" applyBorder="1" applyFont="1">
      <alignment/>
    </xf>
    <xf borderId="3" fillId="14" fontId="20" numFmtId="0" xfId="0" applyAlignment="1" applyBorder="1" applyFont="1">
      <alignment/>
    </xf>
    <xf borderId="3" fillId="13" fontId="16" numFmtId="0" xfId="0" applyAlignment="1" applyBorder="1" applyFont="1">
      <alignment/>
    </xf>
    <xf borderId="3" fillId="14" fontId="16" numFmtId="0" xfId="0" applyAlignment="1" applyBorder="1" applyFont="1">
      <alignment/>
    </xf>
    <xf borderId="3" fillId="14" fontId="16" numFmtId="0" xfId="0" applyAlignment="1" applyBorder="1" applyFont="1">
      <alignment/>
    </xf>
    <xf borderId="3" fillId="15" fontId="16" numFmtId="0" xfId="0" applyAlignment="1" applyBorder="1" applyFill="1" applyFont="1">
      <alignment vertical="center"/>
    </xf>
    <xf borderId="6" fillId="2" fontId="19" numFmtId="0" xfId="0" applyBorder="1" applyFont="1"/>
    <xf borderId="14" fillId="2" fontId="22" numFmtId="0" xfId="0" applyAlignment="1" applyBorder="1" applyFont="1">
      <alignment horizontal="center"/>
    </xf>
    <xf borderId="1" fillId="2" fontId="19" numFmtId="0" xfId="0" applyAlignment="1" applyBorder="1" applyFont="1">
      <alignment horizontal="center"/>
    </xf>
    <xf borderId="14" fillId="3" fontId="12" numFmtId="0" xfId="0" applyAlignment="1" applyBorder="1" applyFont="1">
      <alignment/>
    </xf>
    <xf borderId="14" fillId="4" fontId="19" numFmtId="0" xfId="0" applyBorder="1" applyFont="1"/>
    <xf borderId="14" fillId="4" fontId="22" numFmtId="0" xfId="0" applyAlignment="1" applyBorder="1" applyFont="1">
      <alignment horizontal="center"/>
    </xf>
    <xf borderId="1" fillId="4" fontId="19" numFmtId="0" xfId="0" applyAlignment="1" applyBorder="1" applyFont="1">
      <alignment horizontal="center"/>
    </xf>
    <xf borderId="12" fillId="2" fontId="23" numFmtId="0" xfId="0" applyAlignment="1" applyBorder="1" applyFont="1">
      <alignment horizontal="center"/>
    </xf>
    <xf borderId="12" fillId="2" fontId="24" numFmtId="0" xfId="0" applyAlignment="1" applyBorder="1" applyFont="1">
      <alignment horizontal="center"/>
    </xf>
    <xf borderId="12" fillId="4" fontId="23" numFmtId="0" xfId="0" applyAlignment="1" applyBorder="1" applyFont="1">
      <alignment horizontal="center"/>
    </xf>
    <xf borderId="12" fillId="4" fontId="24" numFmtId="0" xfId="0" applyAlignment="1" applyBorder="1" applyFont="1">
      <alignment horizontal="center"/>
    </xf>
    <xf borderId="11" fillId="2" fontId="19" numFmtId="0" xfId="0" applyAlignment="1" applyBorder="1" applyFont="1">
      <alignment/>
    </xf>
    <xf borderId="12" fillId="0" fontId="25" numFmtId="0" xfId="0" applyAlignment="1" applyBorder="1" applyFont="1">
      <alignment horizontal="center" vertical="center"/>
    </xf>
    <xf borderId="12" fillId="4" fontId="12" numFmtId="0" xfId="0" applyAlignment="1" applyBorder="1" applyFont="1">
      <alignment/>
    </xf>
    <xf borderId="12" fillId="0" fontId="12" numFmtId="0" xfId="0" applyAlignment="1" applyBorder="1" applyFont="1">
      <alignment horizontal="center"/>
    </xf>
    <xf borderId="11" fillId="2" fontId="19" numFmtId="0" xfId="0" applyAlignment="1" applyBorder="1" applyFont="1">
      <alignment/>
    </xf>
    <xf borderId="12" fillId="0" fontId="25" numFmtId="0" xfId="0" applyAlignment="1" applyBorder="1" applyFont="1">
      <alignment horizontal="center" vertical="center"/>
    </xf>
    <xf borderId="13" fillId="2" fontId="19" numFmtId="0" xfId="0" applyAlignment="1" applyBorder="1" applyFont="1">
      <alignment/>
    </xf>
    <xf borderId="12" fillId="2" fontId="12" numFmtId="0" xfId="0" applyAlignment="1" applyBorder="1" applyFont="1">
      <alignment/>
    </xf>
    <xf borderId="12" fillId="0" fontId="25" numFmtId="0" xfId="0" applyAlignment="1" applyBorder="1" applyFont="1">
      <alignment horizontal="center" vertical="center"/>
    </xf>
    <xf borderId="11" fillId="2" fontId="19" numFmtId="0" xfId="0" applyAlignment="1" applyBorder="1" applyFont="1">
      <alignment horizontal="right"/>
    </xf>
    <xf borderId="12" fillId="0" fontId="24" numFmtId="0" xfId="0" applyAlignment="1" applyBorder="1" applyFont="1">
      <alignment horizontal="center"/>
    </xf>
    <xf borderId="1" fillId="0" fontId="12" numFmtId="0" xfId="0" applyAlignment="1" applyBorder="1" applyFont="1">
      <alignment/>
    </xf>
    <xf borderId="11" fillId="3" fontId="19" numFmtId="0" xfId="0" applyAlignment="1" applyBorder="1" applyFont="1">
      <alignment/>
    </xf>
    <xf borderId="12" fillId="3" fontId="25" numFmtId="0" xfId="0" applyAlignment="1" applyBorder="1" applyFont="1">
      <alignment horizontal="center" vertical="center"/>
    </xf>
    <xf borderId="11" fillId="4" fontId="19" numFmtId="0" xfId="0" applyAlignment="1" applyBorder="1" applyFont="1">
      <alignment/>
    </xf>
    <xf borderId="11" fillId="0" fontId="12" numFmtId="0" xfId="0" applyAlignment="1" applyBorder="1" applyFont="1">
      <alignment/>
    </xf>
    <xf borderId="1" fillId="4" fontId="12" numFmtId="0" xfId="0" applyAlignment="1" applyBorder="1" applyFont="1">
      <alignment horizontal="right"/>
    </xf>
    <xf borderId="11" fillId="4" fontId="19" numFmtId="0" xfId="0" applyAlignment="1" applyBorder="1" applyFont="1">
      <alignment/>
    </xf>
    <xf borderId="1" fillId="4" fontId="19" numFmtId="0" xfId="0" applyAlignment="1" applyBorder="1" applyFont="1">
      <alignment horizontal="right"/>
    </xf>
    <xf borderId="1" fillId="3" fontId="19" numFmtId="0" xfId="0" applyAlignment="1" applyBorder="1" applyFont="1">
      <alignment horizontal="center"/>
    </xf>
    <xf borderId="13" fillId="2" fontId="26" numFmtId="0" xfId="0" applyAlignment="1" applyBorder="1" applyFont="1">
      <alignment horizontal="center" wrapText="1"/>
    </xf>
    <xf borderId="12" fillId="2" fontId="19" numFmtId="0" xfId="0" applyAlignment="1" applyBorder="1" applyFont="1">
      <alignment horizontal="center"/>
    </xf>
    <xf borderId="12" fillId="2" fontId="26" numFmtId="0" xfId="0" applyAlignment="1" applyBorder="1" applyFont="1">
      <alignment horizontal="center" wrapText="1"/>
    </xf>
    <xf borderId="0" fillId="3" fontId="12" numFmtId="0" xfId="0" applyAlignment="1" applyFont="1">
      <alignment/>
    </xf>
    <xf borderId="13" fillId="0" fontId="12" numFmtId="0" xfId="0" applyAlignment="1" applyBorder="1" applyFont="1">
      <alignment/>
    </xf>
    <xf borderId="0" fillId="2" fontId="27" numFmtId="0" xfId="0" applyAlignment="1" applyFont="1">
      <alignment horizontal="center" vertical="center"/>
    </xf>
    <xf borderId="1" fillId="4" fontId="19" numFmtId="0" xfId="0" applyAlignment="1" applyBorder="1" applyFont="1">
      <alignment horizontal="center"/>
    </xf>
    <xf borderId="12" fillId="4" fontId="19" numFmtId="0" xfId="0" applyAlignment="1" applyBorder="1" applyFont="1">
      <alignment horizontal="center"/>
    </xf>
    <xf borderId="0" fillId="0" fontId="12" numFmtId="0" xfId="0" applyAlignment="1" applyFont="1">
      <alignment/>
    </xf>
    <xf borderId="4" fillId="16" fontId="1" numFmtId="0" xfId="0" applyAlignment="1" applyBorder="1" applyFill="1" applyFont="1">
      <alignment horizontal="right"/>
    </xf>
    <xf borderId="15" fillId="16" fontId="14" numFmtId="0" xfId="0" applyAlignment="1" applyBorder="1" applyFont="1">
      <alignment horizontal="center"/>
    </xf>
    <xf borderId="4" fillId="16" fontId="14" numFmtId="0" xfId="0" applyAlignment="1" applyBorder="1" applyFont="1">
      <alignment horizontal="center"/>
    </xf>
    <xf borderId="4" fillId="2" fontId="8" numFmtId="0" xfId="0" applyAlignment="1" applyBorder="1" applyFont="1">
      <alignment horizontal="center" vertical="center"/>
    </xf>
    <xf borderId="4" fillId="2" fontId="8" numFmtId="0" xfId="0" applyAlignment="1" applyBorder="1" applyFont="1">
      <alignment horizontal="center" vertical="center"/>
    </xf>
    <xf borderId="3" fillId="2" fontId="8" numFmtId="0" xfId="0" applyAlignment="1" applyBorder="1" applyFont="1">
      <alignment horizontal="left" vertical="center"/>
    </xf>
    <xf borderId="4" fillId="2" fontId="8" numFmtId="0" xfId="0" applyAlignment="1" applyBorder="1" applyFont="1">
      <alignment horizontal="left" vertical="center"/>
    </xf>
    <xf borderId="13" fillId="9" fontId="10" numFmtId="0" xfId="0" applyAlignment="1" applyBorder="1" applyFont="1">
      <alignment horizontal="center" vertical="center"/>
    </xf>
    <xf borderId="2" fillId="9" fontId="10" numFmtId="0" xfId="0" applyAlignment="1" applyBorder="1" applyFont="1">
      <alignment horizontal="center" vertical="center"/>
    </xf>
    <xf borderId="2" fillId="3" fontId="4" numFmtId="165" xfId="0" applyAlignment="1" applyBorder="1" applyFont="1" applyNumberFormat="1">
      <alignment/>
    </xf>
    <xf borderId="2" fillId="10" fontId="4" numFmtId="0" xfId="0" applyAlignment="1" applyBorder="1" applyFont="1">
      <alignment/>
    </xf>
    <xf borderId="2" fillId="3" fontId="4" numFmtId="0" xfId="0" applyAlignment="1" applyBorder="1" applyFont="1">
      <alignment/>
    </xf>
    <xf borderId="2" fillId="3" fontId="4" numFmtId="0" xfId="0" applyAlignment="1" applyBorder="1" applyFont="1">
      <alignment horizontal="center"/>
    </xf>
    <xf borderId="2" fillId="3" fontId="4" numFmtId="0" xfId="0" applyAlignment="1" applyBorder="1" applyFont="1">
      <alignment horizontal="center"/>
    </xf>
    <xf borderId="2" fillId="3" fontId="4" numFmtId="0" xfId="0" applyAlignment="1" applyBorder="1" applyFont="1">
      <alignment/>
    </xf>
    <xf borderId="2" fillId="0" fontId="4" numFmtId="0" xfId="0" applyAlignment="1" applyBorder="1" applyFont="1">
      <alignment/>
    </xf>
    <xf borderId="2" fillId="0" fontId="4" numFmtId="0" xfId="0" applyBorder="1" applyFont="1"/>
    <xf borderId="2" fillId="0" fontId="28" numFmtId="165" xfId="0" applyBorder="1" applyFont="1" applyNumberFormat="1"/>
    <xf borderId="2" fillId="0" fontId="28" numFmtId="0" xfId="0" applyBorder="1" applyFont="1"/>
    <xf borderId="3" fillId="0" fontId="29" numFmtId="0" xfId="0" applyAlignment="1" applyBorder="1" applyFont="1">
      <alignment horizontal="center"/>
    </xf>
    <xf borderId="4" fillId="0" fontId="3" numFmtId="0" xfId="0" applyAlignment="1" applyBorder="1" applyFont="1">
      <alignment horizontal="center" vertical="center"/>
    </xf>
    <xf borderId="0" fillId="3" fontId="30" numFmtId="0" xfId="0" applyAlignment="1" applyFont="1">
      <alignment horizontal="center" vertical="center"/>
    </xf>
    <xf borderId="15" fillId="3" fontId="24" numFmtId="0" xfId="0" applyAlignment="1" applyBorder="1" applyFont="1">
      <alignment horizontal="center"/>
    </xf>
    <xf borderId="15" fillId="0" fontId="6" numFmtId="0" xfId="0" applyBorder="1" applyFont="1"/>
    <xf borderId="0" fillId="3" fontId="8" numFmtId="0" xfId="0" applyAlignment="1" applyFont="1">
      <alignment horizontal="center"/>
    </xf>
    <xf borderId="0" fillId="3" fontId="31" numFmtId="0" xfId="0" applyAlignment="1" applyFont="1">
      <alignment/>
    </xf>
    <xf borderId="0" fillId="3" fontId="24" numFmtId="0" xfId="0" applyAlignment="1" applyFont="1">
      <alignment/>
    </xf>
    <xf borderId="0" fillId="3" fontId="32" numFmtId="0" xfId="0" applyAlignment="1" applyFont="1">
      <alignment/>
    </xf>
    <xf borderId="0" fillId="0" fontId="4" numFmtId="0" xfId="0" applyAlignment="1" applyFont="1">
      <alignment/>
    </xf>
    <xf borderId="0" fillId="0" fontId="18" numFmtId="0" xfId="0" applyAlignment="1" applyFont="1">
      <alignment/>
    </xf>
    <xf borderId="0" fillId="3" fontId="33" numFmtId="0" xfId="0" applyAlignment="1" applyFont="1">
      <alignment wrapText="1"/>
    </xf>
    <xf borderId="0" fillId="3" fontId="33" numFmtId="0" xfId="0" applyAlignment="1" applyFont="1">
      <alignment/>
    </xf>
    <xf borderId="0" fillId="3" fontId="4" numFmtId="0" xfId="0" applyAlignment="1" applyFont="1">
      <alignment horizontal="left"/>
    </xf>
    <xf borderId="0" fillId="3" fontId="4" numFmtId="0" xfId="0" applyFont="1"/>
    <xf borderId="0" fillId="3" fontId="34" numFmtId="0" xfId="0" applyAlignment="1" applyFont="1">
      <alignment/>
    </xf>
    <xf borderId="0" fillId="3" fontId="5" numFmtId="0" xfId="0" applyAlignment="1" applyFont="1">
      <alignment horizontal="left"/>
    </xf>
    <xf borderId="0" fillId="3" fontId="4" numFmtId="0" xfId="0" applyAlignment="1" applyFont="1">
      <alignment horizontal="left"/>
    </xf>
    <xf borderId="0" fillId="3" fontId="35" numFmtId="0" xfId="0" applyAlignment="1" applyFont="1">
      <alignment horizontal="left"/>
    </xf>
    <xf borderId="0" fillId="3" fontId="5" numFmtId="0" xfId="0" applyAlignment="1" applyFont="1">
      <alignment horizontal="left"/>
    </xf>
    <xf borderId="0" fillId="3" fontId="4" numFmtId="0" xfId="0" applyAlignment="1" applyFont="1">
      <alignment horizontal="left" wrapText="1"/>
    </xf>
    <xf borderId="0" fillId="3" fontId="35" numFmtId="0" xfId="0" applyAlignment="1" applyFont="1">
      <alignment wrapText="1"/>
    </xf>
    <xf borderId="0" fillId="3" fontId="35" numFmtId="0" xfId="0" applyAlignment="1" applyFont="1">
      <alignment horizontal="left" wrapText="1"/>
    </xf>
    <xf borderId="0" fillId="3" fontId="36" numFmtId="0" xfId="0" applyAlignment="1" applyFont="1">
      <alignment/>
    </xf>
    <xf borderId="0" fillId="3" fontId="12" numFmtId="0" xfId="0" applyAlignment="1" applyFont="1">
      <alignment/>
    </xf>
    <xf borderId="0" fillId="3" fontId="35" numFmtId="0" xfId="0" applyFont="1"/>
    <xf borderId="0" fillId="3" fontId="4" numFmtId="0" xfId="0" applyAlignment="1" applyFont="1">
      <alignment/>
    </xf>
    <xf borderId="0" fillId="3" fontId="37" numFmtId="0" xfId="0" applyAlignment="1" applyFont="1">
      <alignment/>
    </xf>
    <xf borderId="0" fillId="3" fontId="12" numFmtId="0" xfId="0" applyAlignment="1" applyFont="1">
      <alignment horizontal="left"/>
    </xf>
    <xf borderId="0" fillId="3" fontId="36" numFmtId="0" xfId="0" applyAlignment="1" applyFont="1">
      <alignment horizontal="left"/>
    </xf>
    <xf borderId="3" fillId="17" fontId="10" numFmtId="0" xfId="0" applyAlignment="1" applyBorder="1" applyFill="1" applyFont="1">
      <alignment horizontal="center" vertical="center"/>
    </xf>
    <xf borderId="3" fillId="0" fontId="4" numFmtId="0" xfId="0" applyAlignment="1" applyBorder="1" applyFont="1">
      <alignment/>
    </xf>
    <xf borderId="3" fillId="0" fontId="38" numFmtId="0" xfId="0" applyAlignment="1" applyBorder="1" applyFont="1">
      <alignment/>
    </xf>
    <xf borderId="2" fillId="0" fontId="4" numFmtId="0" xfId="0" applyAlignment="1" applyBorder="1" applyFont="1">
      <alignment horizontal="left"/>
    </xf>
    <xf borderId="3" fillId="0" fontId="4" numFmtId="0" xfId="0" applyAlignment="1" applyBorder="1" applyFont="1">
      <alignment horizontal="left"/>
    </xf>
    <xf borderId="0" fillId="0" fontId="4" numFmtId="0" xfId="0" applyAlignment="1" applyFont="1">
      <alignment horizontal="left"/>
    </xf>
    <xf borderId="3" fillId="0" fontId="4" numFmtId="0" xfId="0" applyAlignment="1" applyBorder="1" applyFont="1">
      <alignment wrapText="1"/>
    </xf>
    <xf borderId="2" fillId="17" fontId="10" numFmtId="0" xfId="0" applyAlignment="1" applyBorder="1" applyFont="1">
      <alignment horizontal="center" vertical="center"/>
    </xf>
    <xf borderId="2" fillId="2" fontId="4" numFmtId="0" xfId="0" applyAlignment="1" applyBorder="1" applyFont="1">
      <alignment horizontal="left"/>
    </xf>
    <xf borderId="2" fillId="4" fontId="4" numFmtId="0" xfId="0" applyAlignment="1" applyBorder="1" applyFont="1">
      <alignment horizontal="left"/>
    </xf>
    <xf borderId="0" fillId="0" fontId="35" numFmtId="0" xfId="0" applyAlignment="1" applyFont="1">
      <alignment horizontal="left"/>
    </xf>
    <xf borderId="0" fillId="0" fontId="39" numFmtId="0" xfId="0" applyAlignment="1" applyFont="1">
      <alignment horizontal="left"/>
    </xf>
    <xf borderId="0" fillId="0" fontId="22" numFmtId="0" xfId="0" applyAlignment="1" applyFont="1">
      <alignment horizontal="left" vertical="center"/>
    </xf>
    <xf borderId="0" fillId="0" fontId="40" numFmtId="0" xfId="0" applyAlignment="1" applyFont="1">
      <alignment horizontal="left" vertical="center"/>
    </xf>
    <xf borderId="3" fillId="11" fontId="40" numFmtId="0" xfId="0" applyAlignment="1" applyBorder="1" applyFont="1">
      <alignment horizontal="left" vertical="center"/>
    </xf>
    <xf borderId="0" fillId="0" fontId="41" numFmtId="0" xfId="0" applyAlignment="1" applyFont="1">
      <alignment/>
    </xf>
    <xf borderId="1" fillId="0" fontId="42" numFmtId="0" xfId="0" applyAlignment="1" applyBorder="1" applyFont="1">
      <alignment/>
    </xf>
    <xf borderId="0" fillId="0" fontId="6" numFmtId="0" xfId="0" applyAlignment="1" applyFont="1">
      <alignment/>
    </xf>
    <xf borderId="0" fillId="0" fontId="43" numFmtId="0" xfId="0" applyAlignment="1" applyFont="1">
      <alignment/>
    </xf>
    <xf borderId="0" fillId="0" fontId="6"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worksheetdrawing1.xml.rels><?xml version="1.0" encoding="UTF-8" standalone="yes"?><Relationships xmlns="http://schemas.openxmlformats.org/package/2006/relationships"><Relationship Id="rId1" Type="http://schemas.openxmlformats.org/officeDocument/2006/relationships/image" Target="../media/image00.png"/></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11</xdr:col>
      <xdr:colOff>104775</xdr:colOff>
      <xdr:row>1</xdr:row>
      <xdr:rowOff>123825</xdr:rowOff>
    </xdr:from>
    <xdr:to>
      <xdr:col>13</xdr:col>
      <xdr:colOff>466725</xdr:colOff>
      <xdr:row>8</xdr:row>
      <xdr:rowOff>9525</xdr:rowOff>
    </xdr:to>
    <xdr:pic>
      <xdr:nvPicPr>
        <xdr:cNvPr id="0" name="image00.png" title="Image"/>
        <xdr:cNvPicPr preferRelativeResize="0"/>
      </xdr:nvPicPr>
      <xdr:blipFill>
        <a:blip cstate="print" r:embed="rId1"/>
        <a:stretch>
          <a:fillRect/>
        </a:stretch>
      </xdr:blipFill>
      <xdr:spPr>
        <a:xfrm>
          <a:ext cx="1543050" cy="1295400"/>
        </a:xfrm>
        <a:prstGeom prst="rect">
          <a:avLst/>
        </a:prstGeom>
        <a:noFill/>
      </xdr:spPr>
    </xdr:pic>
    <xdr:clientData fLocksWithSheet="0"/>
  </xdr:twoCellAnchor>
</xdr:wsDr>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worksheet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worksheet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www.wftda.com/" TargetMode="External"/><Relationship Id="rId2" Type="http://schemas.openxmlformats.org/officeDocument/2006/relationships/hyperlink" Target="http://www.mensrollerderbyassociation.com/" TargetMode="External"/><Relationship Id="rId3"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cols>
    <col customWidth="1" min="1" max="1" width="9.57"/>
    <col customWidth="1" min="2" max="2" width="19.86"/>
    <col customWidth="1" min="3" max="3" width="7.0"/>
    <col customWidth="1" min="4" max="7" width="9.0"/>
    <col customWidth="1" min="8" max="8" width="1.86"/>
    <col customWidth="1" min="9" max="9" width="22.0"/>
    <col customWidth="1" min="10" max="10" width="6.71"/>
    <col customWidth="1" min="11" max="14" width="8.86"/>
  </cols>
  <sheetData>
    <row r="1" ht="44.25" customHeight="1">
      <c r="A1" s="1" t="s">
        <v>0</v>
      </c>
      <c r="L1" s="2" t="str">
        <f>image("http://wftda.com/wftda-logo.png", 4, 50, 50)</f>
        <v/>
      </c>
      <c r="M1" s="3"/>
      <c r="N1" s="3" t="str">
        <f>image("http://wftda.com/mrda.jpg", 4, 50, 34)</f>
        <v/>
      </c>
    </row>
    <row r="2" ht="12.0" customHeight="1">
      <c r="A2" s="4"/>
      <c r="B2" s="4"/>
      <c r="C2" s="4"/>
      <c r="D2" s="4"/>
      <c r="E2" s="4"/>
      <c r="F2" s="4"/>
      <c r="G2" s="4"/>
      <c r="H2" s="4"/>
      <c r="I2" s="4"/>
      <c r="J2" s="4"/>
      <c r="K2" s="4"/>
      <c r="L2" s="5"/>
      <c r="M2" s="5"/>
      <c r="N2" s="6"/>
    </row>
    <row r="3" ht="16.5" customHeight="1">
      <c r="A3" s="7" t="s">
        <v>1</v>
      </c>
      <c r="B3" s="7"/>
      <c r="C3" s="8" t="s">
        <v>2</v>
      </c>
      <c r="D3" s="9"/>
      <c r="E3" s="9"/>
      <c r="F3" s="9"/>
      <c r="G3" s="9"/>
      <c r="H3" s="10"/>
      <c r="I3" s="7" t="s">
        <v>3</v>
      </c>
      <c r="J3" s="11" t="str">
        <f>TODAY()</f>
        <v>2015-11-20</v>
      </c>
      <c r="K3" s="10"/>
      <c r="L3" s="12"/>
      <c r="M3" s="13"/>
      <c r="N3" s="14"/>
    </row>
    <row r="4" ht="16.5" customHeight="1">
      <c r="A4" s="7" t="s">
        <v>4</v>
      </c>
      <c r="B4" s="7"/>
      <c r="C4" s="8" t="s">
        <v>5</v>
      </c>
      <c r="D4" s="9"/>
      <c r="E4" s="9"/>
      <c r="F4" s="9"/>
      <c r="G4" s="9"/>
      <c r="H4" s="10"/>
      <c r="I4" s="7" t="s">
        <v>6</v>
      </c>
      <c r="J4" s="15">
        <v>40238.0</v>
      </c>
      <c r="K4" s="10"/>
      <c r="L4" s="16"/>
      <c r="M4" s="17"/>
      <c r="N4" s="17"/>
    </row>
    <row r="5" ht="16.5" customHeight="1">
      <c r="A5" s="7" t="s">
        <v>7</v>
      </c>
      <c r="B5" s="7"/>
      <c r="C5" s="18" t="s">
        <v>8</v>
      </c>
      <c r="D5" s="9"/>
      <c r="E5" s="9"/>
      <c r="F5" s="9"/>
      <c r="G5" s="9"/>
      <c r="H5" s="9"/>
      <c r="I5" s="9"/>
      <c r="J5" s="9"/>
      <c r="K5" s="10"/>
      <c r="L5" s="16"/>
      <c r="M5" s="19"/>
      <c r="N5" s="19"/>
    </row>
    <row r="6" ht="16.5" customHeight="1">
      <c r="A6" s="7" t="s">
        <v>9</v>
      </c>
      <c r="B6" s="7"/>
      <c r="C6" s="18">
        <v>82670.0</v>
      </c>
      <c r="D6" s="20"/>
      <c r="E6" s="21"/>
      <c r="F6" s="22" t="s">
        <v>10</v>
      </c>
      <c r="G6" s="10"/>
      <c r="H6" s="18" t="s">
        <v>11</v>
      </c>
      <c r="I6" s="9"/>
      <c r="J6" s="9"/>
      <c r="K6" s="10"/>
      <c r="L6" s="16"/>
      <c r="M6" s="13"/>
      <c r="N6" s="17"/>
    </row>
    <row r="7" ht="16.5" customHeight="1">
      <c r="A7" s="7" t="s">
        <v>12</v>
      </c>
      <c r="B7" s="7"/>
      <c r="C7" s="18">
        <v>4.0</v>
      </c>
      <c r="D7" s="10"/>
      <c r="E7" s="22" t="s">
        <v>13</v>
      </c>
      <c r="F7" s="10"/>
      <c r="G7" s="23" t="s">
        <v>14</v>
      </c>
      <c r="H7" s="9"/>
      <c r="I7" s="9"/>
      <c r="J7" s="9"/>
      <c r="K7" s="10"/>
      <c r="L7" s="16"/>
      <c r="M7" s="13"/>
      <c r="N7" s="14"/>
    </row>
    <row r="8" ht="16.5" customHeight="1">
      <c r="A8" s="24" t="s">
        <v>15</v>
      </c>
      <c r="B8" s="24"/>
      <c r="C8" s="18" t="s">
        <v>16</v>
      </c>
      <c r="D8" s="10"/>
      <c r="E8" s="25" t="s">
        <v>13</v>
      </c>
      <c r="F8" s="10"/>
      <c r="G8" s="26" t="s">
        <v>16</v>
      </c>
      <c r="H8" s="9"/>
      <c r="I8" s="9"/>
      <c r="J8" s="9"/>
      <c r="K8" s="10"/>
      <c r="L8" s="16"/>
      <c r="M8" s="6"/>
      <c r="N8" s="6"/>
    </row>
    <row r="9" ht="9.75" customHeight="1">
      <c r="A9" s="27"/>
      <c r="B9" s="27"/>
      <c r="C9" s="27"/>
      <c r="D9" s="27"/>
      <c r="E9" s="27"/>
      <c r="F9" s="27"/>
      <c r="G9" s="28"/>
      <c r="H9" s="28"/>
      <c r="I9" s="27"/>
      <c r="J9" s="27"/>
      <c r="K9" s="27"/>
      <c r="L9" s="4"/>
      <c r="M9" s="29"/>
      <c r="N9" s="29"/>
    </row>
    <row r="10" ht="18.0" customHeight="1">
      <c r="A10" s="30" t="s">
        <v>11</v>
      </c>
      <c r="B10" s="9"/>
      <c r="C10" s="9"/>
      <c r="D10" s="9"/>
      <c r="E10" s="9"/>
      <c r="F10" s="9"/>
      <c r="G10" s="9"/>
      <c r="H10" s="9"/>
      <c r="I10" s="9"/>
      <c r="J10" s="9"/>
      <c r="K10" s="9"/>
      <c r="L10" s="9"/>
      <c r="M10" s="9"/>
      <c r="N10" s="10"/>
    </row>
    <row r="11" ht="18.0" customHeight="1">
      <c r="A11" s="31" t="s">
        <v>17</v>
      </c>
      <c r="B11" s="32"/>
      <c r="C11" s="33" t="s">
        <v>18</v>
      </c>
      <c r="D11" s="34" t="s">
        <v>19</v>
      </c>
      <c r="E11" s="9"/>
      <c r="F11" s="9"/>
      <c r="G11" s="10"/>
      <c r="H11" s="35"/>
      <c r="I11" s="36" t="s">
        <v>20</v>
      </c>
      <c r="J11" s="37" t="s">
        <v>18</v>
      </c>
      <c r="K11" s="38" t="s">
        <v>19</v>
      </c>
      <c r="L11" s="9"/>
      <c r="M11" s="9"/>
      <c r="N11" s="10"/>
    </row>
    <row r="12" ht="28.5" customHeight="1">
      <c r="A12" s="39"/>
      <c r="B12" s="40"/>
      <c r="C12" s="41"/>
      <c r="D12" s="42" t="s">
        <v>21</v>
      </c>
      <c r="E12" s="43" t="s">
        <v>22</v>
      </c>
      <c r="F12" s="43" t="s">
        <v>23</v>
      </c>
      <c r="G12" s="43" t="s">
        <v>24</v>
      </c>
      <c r="H12" s="35"/>
      <c r="I12" s="41"/>
      <c r="J12" s="41"/>
      <c r="K12" s="44" t="s">
        <v>21</v>
      </c>
      <c r="L12" s="45" t="s">
        <v>22</v>
      </c>
      <c r="M12" s="45" t="s">
        <v>23</v>
      </c>
      <c r="N12" s="45" t="s">
        <v>24</v>
      </c>
    </row>
    <row r="13" ht="15.0" customHeight="1">
      <c r="A13" s="46" t="s">
        <v>25</v>
      </c>
      <c r="B13" s="10"/>
      <c r="C13" s="47" t="s">
        <v>26</v>
      </c>
      <c r="D13" s="48" t="s">
        <v>27</v>
      </c>
      <c r="E13" s="49" t="str">
        <f>COUNTIFS('Game History'!G:G,"WFTDA",'Game History'!H:H,"Sanc",'Game History'!I:I,Instructions!A70)</f>
        <v>11</v>
      </c>
      <c r="F13" s="50" t="str">
        <f>COUNTIFS('Game History'!G:G,"WFTDA",'Game History'!H:H,"Reg",'Game History'!I:I,Instructions!A70)</f>
        <v>16</v>
      </c>
      <c r="G13" s="50" t="str">
        <f>COUNTIFS('Game History'!G:G,"WFTDA",'Game History'!H:H,"Other",'Game History'!I:I,Instructions!A70)</f>
        <v>24</v>
      </c>
      <c r="H13" s="35"/>
      <c r="I13" s="51" t="s">
        <v>28</v>
      </c>
      <c r="J13" s="47" t="s">
        <v>29</v>
      </c>
      <c r="K13" s="52" t="s">
        <v>27</v>
      </c>
      <c r="L13" s="53" t="str">
        <f>COUNTIFS('Game History'!G:G,"WFTDA",'Game History'!H:H,"Sanc",'Game History'!I:I,Instructions!A73)</f>
        <v>0</v>
      </c>
      <c r="M13" s="54" t="str">
        <f>COUNTIFS('Game History'!G:G,"WFTDA",'Game History'!H:H,"Reg",'Game History'!I:I,Instructions!A73)</f>
        <v>0</v>
      </c>
      <c r="N13" s="54" t="str">
        <f>COUNTIFS('Game History'!G:G,"WFTDA",'Game History'!H:H,"Other",'Game History'!I:I,Instructions!A73)</f>
        <v>0</v>
      </c>
    </row>
    <row r="14" ht="15.0" customHeight="1">
      <c r="A14" s="55" t="s">
        <v>30</v>
      </c>
      <c r="B14" s="10"/>
      <c r="C14" s="56" t="s">
        <v>31</v>
      </c>
      <c r="D14" s="57" t="str">
        <f>COUNTIFS('Game History'!G:G,"WFTDA",'Game History'!H:H,"Champs",'Game History'!I:I,Instructions!A74)+COUNTIFS('Game History'!G:G,"WFTDA",'Game History'!H:H,"Playoff",'Game History'!I:I,Instructions!A74)</f>
        <v>22</v>
      </c>
      <c r="E14" s="58" t="str">
        <f>COUNTIFS('Game History'!G:G,"WFTDA",'Game History'!H:H,"Sanc",'Game History'!I:I,Instructions!A74)</f>
        <v>35</v>
      </c>
      <c r="F14" s="59" t="str">
        <f>COUNTIFS('Game History'!G:G,"WFTDA",'Game History'!H:H,"Reg",'Game History'!I:I,Instructions!A74)</f>
        <v>12</v>
      </c>
      <c r="G14" s="59" t="str">
        <f>COUNTIFS('Game History'!G:G,"WFTDA",'Game History'!H:H,"Other",'Game History'!I:I,Instructions!A74)</f>
        <v>26</v>
      </c>
      <c r="H14" s="35"/>
      <c r="I14" s="60" t="s">
        <v>32</v>
      </c>
      <c r="J14" s="56" t="s">
        <v>33</v>
      </c>
      <c r="K14" s="61" t="str">
        <f>COUNTIFS('Game History'!G:G,"WFTDA",'Game History'!H:H,"Champs",'Game History'!I:I,Instructions!A77)+COUNTIFS('Game History'!G:G,"WFTDA",'Game History'!H:H,"Playoff",'Game History'!I:I,Instructions!A77)</f>
        <v>0</v>
      </c>
      <c r="L14" s="53" t="str">
        <f>COUNTIFS('Game History'!G:G,"WFTDA",'Game History'!H:H,"Sanc",'Game History'!I:I,Instructions!A77)</f>
        <v>0</v>
      </c>
      <c r="M14" s="54" t="str">
        <f>COUNTIFS('Game History'!G:G,"WFTDA",'Game History'!H:H,"Reg",'Game History'!I:I,Instructions!A77)</f>
        <v>0</v>
      </c>
      <c r="N14" s="54" t="str">
        <f>COUNTIFS('Game History'!G:G,"WFTDA",'Game History'!H:H,"Other",'Game History'!I:I,Instructions!A77)</f>
        <v>0</v>
      </c>
    </row>
    <row r="15" ht="15.0" customHeight="1">
      <c r="A15" s="62" t="s">
        <v>34</v>
      </c>
      <c r="B15" s="63"/>
      <c r="C15" s="56" t="s">
        <v>35</v>
      </c>
      <c r="D15" s="57" t="str">
        <f>COUNTIFS('Game History'!G:G,"WFTDA",'Game History'!H:H,"Champs",'Game History'!I:I,Instructions!A75)+COUNTIFS('Game History'!G:G,"WFTDA",'Game History'!H:H,"Playoff",'Game History'!I:I,Instructions!A75)</f>
        <v>5</v>
      </c>
      <c r="E15" s="58" t="str">
        <f>COUNTIFS('Game History'!G:G,"WFTDA",'Game History'!H:H,"Sanc",'Game History'!I:I,Instructions!A75)</f>
        <v>10</v>
      </c>
      <c r="F15" s="59" t="str">
        <f>COUNTIFS('Game History'!G:G,"WFTDA",'Game History'!H:H,"Reg",'Game History'!I:I,Instructions!A75)</f>
        <v>7</v>
      </c>
      <c r="G15" s="59" t="str">
        <f>COUNTIFS('Game History'!G:G,"WFTDA",'Game History'!H:H,"Other",'Game History'!I:I,Instructions!A75)</f>
        <v>16</v>
      </c>
      <c r="H15" s="35"/>
      <c r="I15" s="64" t="s">
        <v>36</v>
      </c>
      <c r="J15" s="47" t="s">
        <v>37</v>
      </c>
      <c r="K15" s="61" t="str">
        <f>COUNTIFS('Game History'!G:G,"WFTDA",'Game History'!H:H,"Champs",'Game History'!I:I,Instructions!A78)+COUNTIFS('Game History'!G:G,"WFTDA",'Game History'!H:H,"Playoff",'Game History'!I:I,Instructions!A78)</f>
        <v>0</v>
      </c>
      <c r="L15" s="53" t="str">
        <f>COUNTIFS('Game History'!G:G,"WFTDA",'Game History'!H:H,"Sanc",'Game History'!I:I,Instructions!A78)</f>
        <v>0</v>
      </c>
      <c r="M15" s="54" t="str">
        <f>COUNTIFS('Game History'!G:G,"WFTDA",'Game History'!H:H,"Reg",'Game History'!I:I,Instructions!A78)</f>
        <v>0</v>
      </c>
      <c r="N15" s="54" t="str">
        <f>COUNTIFS('Game History'!G:G,"WFTDA",'Game History'!H:H,"Other",'Game History'!I:I,Instructions!A78)</f>
        <v>0</v>
      </c>
    </row>
    <row r="16" ht="15.0" customHeight="1">
      <c r="A16" s="46" t="s">
        <v>38</v>
      </c>
      <c r="B16" s="10"/>
      <c r="C16" s="47" t="s">
        <v>39</v>
      </c>
      <c r="D16" s="57" t="str">
        <f>COUNTIFS('Game History'!G:G,"WFTDA",'Game History'!H:H,"Champs",'Game History'!I:I,Instructions!A76)+COUNTIFS('Game History'!G:G,"WFTDA",'Game History'!H:H,"Playoff",'Game History'!I:I,Instructions!A76)</f>
        <v>27</v>
      </c>
      <c r="E16" s="58" t="str">
        <f>COUNTIFS('Game History'!G:G,"WFTDA",'Game History'!H:H,"Sanc",'Game History'!I:I,Instructions!A76)</f>
        <v>21</v>
      </c>
      <c r="F16" s="59" t="str">
        <f>COUNTIFS('Game History'!G:G,"WFTDA",'Game History'!H:H,"Reg",'Game History'!I:I,Instructions!A76)</f>
        <v>10</v>
      </c>
      <c r="G16" s="59" t="str">
        <f>COUNTIFS('Game History'!G:G,"WFTDA",'Game History'!H:H,"Other",'Game History'!I:I,Instructions!A76)</f>
        <v>20</v>
      </c>
      <c r="H16" s="35"/>
      <c r="I16" s="64" t="s">
        <v>40</v>
      </c>
      <c r="J16" s="47" t="s">
        <v>41</v>
      </c>
      <c r="K16" s="61" t="str">
        <f>COUNTIFS('Game History'!G:G,"WFTDA",'Game History'!H:H,"Champs",'Game History'!I:I,Instructions!A79)+COUNTIFS('Game History'!G:G,"WFTDA",'Game History'!H:H,"Playoff",'Game History'!I:I,Instructions!A79)</f>
        <v>0</v>
      </c>
      <c r="L16" s="53" t="str">
        <f>COUNTIFS('Game History'!G:G,"WFTDA",'Game History'!H:H,"Sanc",'Game History'!I:I,Instructions!A79)</f>
        <v>0</v>
      </c>
      <c r="M16" s="54" t="str">
        <f>COUNTIFS('Game History'!G:G,"WFTDA",'Game History'!H:H,"Reg",'Game History'!I:I,Instructions!A79)</f>
        <v>0</v>
      </c>
      <c r="N16" s="54" t="str">
        <f>COUNTIFS('Game History'!G:G,"WFTDA",'Game History'!H:H,"Other",'Game History'!I:I,Instructions!A79)</f>
        <v>0</v>
      </c>
    </row>
    <row r="17" ht="15.0" customHeight="1">
      <c r="A17" s="46" t="s">
        <v>42</v>
      </c>
      <c r="B17" s="10"/>
      <c r="C17" s="56" t="s">
        <v>43</v>
      </c>
      <c r="D17" s="57" t="str">
        <f>COUNTIFS('Game History'!G:G,"WFTDA",'Game History'!H:H,"Champs",'Game History'!I:I,Instructions!A87)+COUNTIFS('Game History'!G:G,"WFTDA",'Game History'!H:H,"Playoff",'Game History'!I:I,Instructions!A87)</f>
        <v>0</v>
      </c>
      <c r="E17" s="58" t="str">
        <f>COUNTIFS('Game History'!G:G,"WFTDA",'Game History'!H:H,"Sanc",'Game History'!I:I,Instructions!A87)</f>
        <v>2</v>
      </c>
      <c r="F17" s="59" t="str">
        <f>COUNTIFS('Game History'!G:G,"WFTDA",'Game History'!H:H,"Reg",'Game History'!I:I,Instructions!A87)</f>
        <v>1</v>
      </c>
      <c r="G17" s="59" t="str">
        <f>COUNTIFS('Game History'!G:G,"WFTDA",'Game History'!H:H,"Other",'Game History'!I:I,Instructions!A87)</f>
        <v>1</v>
      </c>
      <c r="H17" s="35"/>
      <c r="I17" s="64" t="s">
        <v>44</v>
      </c>
      <c r="J17" s="47" t="s">
        <v>45</v>
      </c>
      <c r="K17" s="61" t="str">
        <f>COUNTIFS('Game History'!G:G,"WFTDA",'Game History'!H:H,"Champs",'Game History'!I:I,Instructions!A80)+COUNTIFS('Game History'!G:G,"WFTDA",'Game History'!H:H,"Playoff",'Game History'!I:I,Instructions!A80)</f>
        <v>0</v>
      </c>
      <c r="L17" s="53" t="str">
        <f>COUNTIFS('Game History'!G:G,"WFTDA",'Game History'!H:H,"Sanc",'Game History'!I:I,Instructions!A80)</f>
        <v>1</v>
      </c>
      <c r="M17" s="54" t="str">
        <f>COUNTIFS('Game History'!G:G,"WFTDA",'Game History'!H:H,"Reg",'Game History'!I:I,Instructions!A80)</f>
        <v>0</v>
      </c>
      <c r="N17" s="54" t="str">
        <f>COUNTIFS('Game History'!G:G,"WFTDA",'Game History'!H:H,"Other",'Game History'!I:I,Instructions!A80)</f>
        <v>0</v>
      </c>
    </row>
    <row r="18" ht="15.0" customHeight="1">
      <c r="A18" s="65" t="s">
        <v>46</v>
      </c>
      <c r="B18" s="9"/>
      <c r="C18" s="10"/>
      <c r="D18" s="66" t="str">
        <f>SUM(D14:D17)</f>
        <v>54</v>
      </c>
      <c r="E18" s="66" t="str">
        <f t="shared" ref="E18:G18" si="1">SUM(E13:E17)</f>
        <v>79</v>
      </c>
      <c r="F18" s="66" t="str">
        <f t="shared" si="1"/>
        <v>46</v>
      </c>
      <c r="G18" s="66" t="str">
        <f t="shared" si="1"/>
        <v>87</v>
      </c>
      <c r="H18" s="35"/>
      <c r="I18" s="64" t="s">
        <v>47</v>
      </c>
      <c r="J18" s="56" t="s">
        <v>48</v>
      </c>
      <c r="K18" s="61" t="str">
        <f>COUNTIFS('Game History'!G:G,"WFTDA",'Game History'!H:H,"Champs",'Game History'!I:I,Instructions!A81)+COUNTIFS('Game History'!G:G,"WFTDA",'Game History'!H:H,"Playoff",'Game History'!I:I,Instructions!A81)</f>
        <v>0</v>
      </c>
      <c r="L18" s="53" t="str">
        <f>COUNTIFS('Game History'!G:G,"WFTDA",'Game History'!H:H,"Sanc",'Game History'!I:I,Instructions!A81)</f>
        <v>1</v>
      </c>
      <c r="M18" s="54" t="str">
        <f>COUNTIFS('Game History'!G:G,"WFTDA",'Game History'!H:H,"Reg",'Game History'!I:I,Instructions!A81)</f>
        <v>0</v>
      </c>
      <c r="N18" s="54" t="str">
        <f>COUNTIFS('Game History'!G:G,"WFTDA",'Game History'!H:H,"Other",'Game History'!I:I,Instructions!A81)</f>
        <v>0</v>
      </c>
    </row>
    <row r="19" ht="15.0" customHeight="1">
      <c r="A19" s="27"/>
      <c r="B19" s="27"/>
      <c r="C19" s="67"/>
      <c r="D19" s="27"/>
      <c r="E19" s="27"/>
      <c r="F19" s="27"/>
      <c r="G19" s="27"/>
      <c r="H19" s="68"/>
      <c r="I19" s="64" t="s">
        <v>49</v>
      </c>
      <c r="J19" s="56" t="s">
        <v>50</v>
      </c>
      <c r="K19" s="61" t="str">
        <f>COUNTIFS('Game History'!G:G,"WFTDA",'Game History'!H:H,"Champs",'Game History'!I:I,Instructions!A82)+COUNTIFS('Game History'!G:G,"WFTDA",'Game History'!H:H,"Playoff",'Game History'!I:I,Instructions!A82)</f>
        <v>0</v>
      </c>
      <c r="L19" s="53" t="str">
        <f>COUNTIFS('Game History'!G:G,"WFTDA",'Game History'!H:H,"Sanc",'Game History'!I:I,Instructions!A82)</f>
        <v>0</v>
      </c>
      <c r="M19" s="54" t="str">
        <f>COUNTIFS('Game History'!G:G,"WFTDA",'Game History'!H:H,"Reg",'Game History'!I:I,Instructions!A82)</f>
        <v>0</v>
      </c>
      <c r="N19" s="54" t="str">
        <f>COUNTIFS('Game History'!G:G,"WFTDA",'Game History'!H:H,"Other",'Game History'!I:I,Instructions!A82)</f>
        <v>0</v>
      </c>
    </row>
    <row r="20" ht="15.0" customHeight="1">
      <c r="A20" s="46" t="s">
        <v>51</v>
      </c>
      <c r="B20" s="10"/>
      <c r="C20" s="47" t="s">
        <v>52</v>
      </c>
      <c r="D20" s="61" t="str">
        <f>COUNTIFS('Game History'!G:G,"WFTDA",'Game History'!H:H,"Champs",'Game History'!I:I,Instructions!A68)+COUNTIFS('Game History'!G:G,"WFTDA",'Game History'!H:H,"Playoff",'Game History'!I:I,Instructions!A68)</f>
        <v>0</v>
      </c>
      <c r="E20" s="54" t="str">
        <f>COUNTIFS('Game History'!G:G,"WFTDA",'Game History'!H:H,"Sanc",'Game History'!I:I,Instructions!A68)</f>
        <v>1</v>
      </c>
      <c r="F20" s="54" t="str">
        <f>COUNTIFS('Game History'!G:G,"WFTDA",'Game History'!H:H,"Reg",'Game History'!I:I,Instructions!A68)</f>
        <v>1</v>
      </c>
      <c r="G20" s="54" t="str">
        <f>COUNTIFS('Game History'!G:G,"WFTDA",'Game History'!H:H,"Other",'Game History'!I:I,Instructions!A68)</f>
        <v>0</v>
      </c>
      <c r="H20" s="35"/>
      <c r="I20" s="64" t="s">
        <v>53</v>
      </c>
      <c r="J20" s="56" t="s">
        <v>54</v>
      </c>
      <c r="K20" s="61" t="str">
        <f>COUNTIFS('Game History'!G:G,"WFTDA",'Game History'!H:H,"Champs",'Game History'!I:I,Instructions!A83)+COUNTIFS('Game History'!G:G,"WFTDA",'Game History'!H:H,"Playoff",'Game History'!I:I,Instructions!A83)</f>
        <v>0</v>
      </c>
      <c r="L20" s="53" t="str">
        <f>COUNTIFS('Game History'!G:G,"WFTDA",'Game History'!H:H,"Sanc",'Game History'!I:I,Instructions!A83)</f>
        <v>0</v>
      </c>
      <c r="M20" s="54" t="str">
        <f>COUNTIFS('Game History'!G:G,"WFTDA",'Game History'!H:H,"Reg",'Game History'!I:I,Instructions!A83)</f>
        <v>0</v>
      </c>
      <c r="N20" s="54" t="str">
        <f>COUNTIFS('Game History'!G:G,"WFTDA",'Game History'!H:H,"Other",'Game History'!I:I,Instructions!A83)</f>
        <v>0</v>
      </c>
    </row>
    <row r="21" ht="15.0" customHeight="1">
      <c r="A21" s="46" t="s">
        <v>55</v>
      </c>
      <c r="B21" s="10"/>
      <c r="C21" s="47" t="s">
        <v>56</v>
      </c>
      <c r="D21" s="61" t="str">
        <f>COUNTIFS('Game History'!G:G,"WFTDA",'Game History'!H:H,"Champs",'Game History'!I:I,Instructions!A69)+COUNTIFS('Game History'!G:G,"WFTDA",'Game History'!H:H,"Playoff",'Game History'!I:I,Instructions!A69)+COUNTIFS('Game History'!G:G,"WFTDA",'Game History'!H:H,"Champs",'Game History'!I:I,Instructions!A70)+COUNTIFS('Game History'!G:G,"WFTDA",'Game History'!H:H,"Playoff",'Game History'!I:I,Instructions!A70)</f>
        <v>6</v>
      </c>
      <c r="E21" s="54" t="str">
        <f>COUNTIFS('Game History'!G:G,"WFTDA",'Game History'!H:H,"Sanc",'Game History'!I:I,Instructions!A69)</f>
        <v>16</v>
      </c>
      <c r="F21" s="54" t="str">
        <f>COUNTIFS('Game History'!G:G,"WFTDA",'Game History'!H:H,"Reg",'Game History'!I:I,Instructions!A69)</f>
        <v>7</v>
      </c>
      <c r="G21" s="54" t="str">
        <f>COUNTIFS('Game History'!G:G,"WFTDA",'Game History'!H:H,"Other",'Game History'!I:I,Instructions!A69)</f>
        <v>9</v>
      </c>
      <c r="H21" s="35"/>
      <c r="I21" s="64" t="s">
        <v>57</v>
      </c>
      <c r="J21" s="56" t="s">
        <v>58</v>
      </c>
      <c r="K21" s="61" t="str">
        <f>COUNTIFS('Game History'!G:G,"WFTDA",'Game History'!H:H,"Champs",'Game History'!I:I,Instructions!A84)+COUNTIFS('Game History'!G:G,"WFTDA",'Game History'!H:H,"Playoff",'Game History'!I:I,Instructions!A84)</f>
        <v>0</v>
      </c>
      <c r="L21" s="53" t="str">
        <f>COUNTIFS('Game History'!G:G,"WFTDA",'Game History'!H:H,"Sanc",'Game History'!I:I,Instructions!A84)</f>
        <v>0</v>
      </c>
      <c r="M21" s="54" t="str">
        <f>COUNTIFS('Game History'!G:G,"WFTDA",'Game History'!H:H,"Reg",'Game History'!I:I,Instructions!A84)</f>
        <v>0</v>
      </c>
      <c r="N21" s="54" t="str">
        <f>COUNTIFS('Game History'!G:G,"WFTDA",'Game History'!H:H,"Other",'Game History'!I:I,Instructions!A84)</f>
        <v>0</v>
      </c>
    </row>
    <row r="22" ht="15.0" customHeight="1">
      <c r="A22" s="69" t="s">
        <v>59</v>
      </c>
      <c r="B22" s="10"/>
      <c r="C22" s="70" t="s">
        <v>60</v>
      </c>
      <c r="D22" s="61" t="str">
        <f>COUNTIFS('Game History'!G:G,"WFTDA",'Game History'!H:H,"Champs",'Game History'!I:I,Instructions!A67)+COUNTIFS('Game History'!G:G,"WFTDA",'Game History'!H:H,"Playoff",'Game History'!I:I,Instructions!A67)</f>
        <v>0</v>
      </c>
      <c r="E22" s="54" t="str">
        <f>COUNTIFS('Game History'!G:G,"WFTDA",'Game History'!H:H,"Sanc",'Game History'!I:I,Instructions!A67)</f>
        <v>3</v>
      </c>
      <c r="F22" s="54" t="str">
        <f>COUNTIFS('Game History'!G:G,"WFTDA",'Game History'!H:H,"Reg",'Game History'!I:I,Instructions!A67)</f>
        <v>1</v>
      </c>
      <c r="G22" s="54" t="str">
        <f>COUNTIFS('Game History'!G:G,"WFTDA",'Game History'!H:H,"Other",'Game History'!I:I,Instructions!A67)</f>
        <v>8</v>
      </c>
      <c r="H22" s="35"/>
      <c r="I22" s="64" t="s">
        <v>61</v>
      </c>
      <c r="J22" s="47" t="s">
        <v>62</v>
      </c>
      <c r="K22" s="61" t="str">
        <f>COUNTIFS('Game History'!G:G,"WFTDA",'Game History'!H:H,"Champs",'Game History'!I:I,Instructions!A85)+COUNTIFS('Game History'!G:G,"WFTDA",'Game History'!H:H,"Playoff",'Game History'!I:I,Instructions!A85)</f>
        <v>6</v>
      </c>
      <c r="L22" s="53" t="str">
        <f>COUNTIFS('Game History'!G:G,"WFTDA",'Game History'!H:H,"Sanc",'Game History'!I:I,Instructions!A85)</f>
        <v>3</v>
      </c>
      <c r="M22" s="54" t="str">
        <f>COUNTIFS('Game History'!G:G,"WFTDA",'Game History'!H:H,"Reg",'Game History'!I:I,Instructions!A85)</f>
        <v>0</v>
      </c>
      <c r="N22" s="54" t="str">
        <f>COUNTIFS('Game History'!G:G,"WFTDA",'Game History'!H:H,"Other",'Game History'!I:I,Instructions!A85)</f>
        <v>0</v>
      </c>
    </row>
    <row r="23" ht="15.0" customHeight="1">
      <c r="A23" s="71" t="s">
        <v>63</v>
      </c>
      <c r="B23" s="10"/>
      <c r="C23" s="47" t="s">
        <v>64</v>
      </c>
      <c r="D23" s="61" t="str">
        <f>COUNTIFS('Game History'!G:G,"WFTDA",'Game History'!H:H,"Champs",'Game History'!I:I,Instructions!A71)+COUNTIFS('Game History'!G:G,"WFTDA",'Game History'!H:H,"Playoff",'Game History'!I:I,Instructions!A71)</f>
        <v>0</v>
      </c>
      <c r="E23" s="54" t="str">
        <f>COUNTIFS('Game History'!G:G,"WFTDA",'Game History'!H:H,"Sanc",'Game History'!I:I,Instructions!A71)</f>
        <v>0</v>
      </c>
      <c r="F23" s="54" t="str">
        <f>COUNTIFS('Game History'!G:G,"WFTDA",'Game History'!H:H,"Reg",'Game History'!I:I,Instructions!A71)</f>
        <v>0</v>
      </c>
      <c r="G23" s="54" t="str">
        <f>COUNTIFS('Game History'!G:G,"WFTDA",'Game History'!H:H,"Other",'Game History'!I:I,Instructions!A71)</f>
        <v>0</v>
      </c>
      <c r="H23" s="35"/>
      <c r="I23" s="64" t="s">
        <v>65</v>
      </c>
      <c r="J23" s="56" t="s">
        <v>66</v>
      </c>
      <c r="K23" s="61" t="str">
        <f>COUNTIFS('Game History'!G:G,"WFTDA",'Game History'!H:H,"Champs",'Game History'!I:I,Instructions!A86)+COUNTIFS('Game History'!G:G,"WFTDA",'Game History'!H:H,"Playoff",'Game History'!I:I,Instructions!A86)</f>
        <v>0</v>
      </c>
      <c r="L23" s="53" t="str">
        <f>COUNTIFS('Game History'!G:G,"WFTDA",'Game History'!H:H,"Sanc",'Game History'!I:I,Instructions!A86)</f>
        <v>1</v>
      </c>
      <c r="M23" s="54" t="str">
        <f>COUNTIFS('Game History'!G:G,"WFTDA",'Game History'!H:H,"Reg",'Game History'!I:I,Instructions!A86)</f>
        <v>0</v>
      </c>
      <c r="N23" s="54" t="str">
        <f>COUNTIFS('Game History'!G:G,"WFTDA",'Game History'!H:H,"Other",'Game History'!I:I,Instructions!A86)</f>
        <v>0</v>
      </c>
    </row>
    <row r="24" ht="15.0" customHeight="1">
      <c r="A24" s="71" t="s">
        <v>67</v>
      </c>
      <c r="B24" s="10"/>
      <c r="C24" s="47" t="s">
        <v>68</v>
      </c>
      <c r="D24" s="61" t="str">
        <f>COUNTIFS('Game History'!G:G,"WFTDA",'Game History'!H:H,"Champs",'Game History'!I:I,Instructions!A72)+COUNTIFS('Game History'!G:G,"WFTDA",'Game History'!H:H,"Playoff",'Game History'!I:I,Instructions!A72)+COUNTIFS('Game History'!G:G,"WFTDA",'Game History'!H:H,"Champs",'Game History'!I:I,Instructions!A73)+COUNTIFS('Game History'!G:G,"WFTDA",'Game History'!H:H,"Playoff",'Game History'!I:I,Instructions!A73)</f>
        <v>0</v>
      </c>
      <c r="E24" s="54" t="str">
        <f>COUNTIFS('Game History'!G:G,"WFTDA",'Game History'!H:H,"Sanc",'Game History'!I:I,Instructions!A72)</f>
        <v>0</v>
      </c>
      <c r="F24" s="54" t="str">
        <f>COUNTIFS('Game History'!G:G,"WFTDA",'Game History'!H:H,"Reg",'Game History'!I:I,Instructions!A72)</f>
        <v>0</v>
      </c>
      <c r="G24" s="54" t="str">
        <f>COUNTIFS('Game History'!G:G,"WFTDA",'Game History'!H:H,"Other",'Game History'!I:I,Instructions!A72)</f>
        <v>0</v>
      </c>
      <c r="H24" s="35"/>
      <c r="I24" s="64" t="s">
        <v>69</v>
      </c>
      <c r="J24" s="56" t="s">
        <v>70</v>
      </c>
      <c r="K24" s="61" t="str">
        <f>COUNTIFS('Game History'!G:G,"WFTDA",'Game History'!H:H,"Champs",'Game History'!I:I,Instructions!A88)+COUNTIFS('Game History'!G:G,"WFTDA",'Game History'!H:H,"Playoff",'Game History'!I:I,Instructions!A88)</f>
        <v>0</v>
      </c>
      <c r="L24" s="53" t="str">
        <f>COUNTIFS('Game History'!G:G,"WFTDA",'Game History'!H:H,"Sanc",'Game History'!I:I,Instructions!A88)</f>
        <v>0</v>
      </c>
      <c r="M24" s="54" t="str">
        <f>COUNTIFS('Game History'!G:G,"WFTDA",'Game History'!H:H,"Reg",'Game History'!I:I,Instructions!A88)</f>
        <v>0</v>
      </c>
      <c r="N24" s="54" t="str">
        <f>COUNTIFS('Game History'!G:G,"WFTDA",'Game History'!H:H,"Other",'Game History'!I:I,Instructions!A88)</f>
        <v>0</v>
      </c>
    </row>
    <row r="25" ht="15.0" customHeight="1">
      <c r="A25" s="72"/>
      <c r="B25" s="27"/>
      <c r="C25" s="27"/>
      <c r="D25" s="27"/>
      <c r="E25" s="27"/>
      <c r="F25" s="27"/>
      <c r="G25" s="27"/>
      <c r="H25" s="68"/>
      <c r="I25" s="73" t="s">
        <v>71</v>
      </c>
      <c r="J25" s="10"/>
      <c r="K25" s="74" t="str">
        <f>SUM(K14:K24)</f>
        <v>6</v>
      </c>
      <c r="L25" s="74" t="str">
        <f t="shared" ref="L25:N25" si="2">SUM(L13:L24)</f>
        <v>6</v>
      </c>
      <c r="M25" s="74" t="str">
        <f t="shared" si="2"/>
        <v>0</v>
      </c>
      <c r="N25" s="74" t="str">
        <f t="shared" si="2"/>
        <v>0</v>
      </c>
    </row>
    <row r="26" ht="15.75" customHeight="1">
      <c r="A26" s="71" t="s">
        <v>72</v>
      </c>
      <c r="B26" s="9"/>
      <c r="C26" s="9"/>
      <c r="D26" s="9"/>
      <c r="E26" s="9"/>
      <c r="F26" s="9"/>
      <c r="G26" s="10"/>
      <c r="H26" s="35"/>
      <c r="I26" s="75" t="s">
        <v>73</v>
      </c>
      <c r="J26" s="9"/>
      <c r="K26" s="9"/>
      <c r="L26" s="10"/>
      <c r="M26" s="76" t="str">
        <f>COUNTIFS('Game History'!G:G,"WFTDA",'Game History'!K:K,"Y")</f>
        <v>0</v>
      </c>
      <c r="N26" s="10"/>
    </row>
    <row r="27" ht="1.5" customHeight="1">
      <c r="A27" s="77" t="s">
        <v>74</v>
      </c>
      <c r="B27" s="78" t="s">
        <v>75</v>
      </c>
      <c r="C27" s="78" t="s">
        <v>76</v>
      </c>
      <c r="D27" s="77" t="s">
        <v>74</v>
      </c>
      <c r="E27" s="79" t="s">
        <v>75</v>
      </c>
      <c r="F27" s="9"/>
      <c r="G27" s="78" t="s">
        <v>76</v>
      </c>
      <c r="H27" s="12"/>
      <c r="I27" s="27"/>
      <c r="J27" s="27"/>
      <c r="K27" s="27"/>
      <c r="L27" s="27"/>
      <c r="M27" s="80"/>
      <c r="N27" s="27"/>
    </row>
    <row r="28">
      <c r="A28" s="81" t="s">
        <v>77</v>
      </c>
      <c r="B28" s="81" t="s">
        <v>78</v>
      </c>
      <c r="C28" s="81">
        <v>2011.0</v>
      </c>
      <c r="D28" s="82"/>
      <c r="E28" s="82"/>
      <c r="F28" s="9"/>
      <c r="G28" s="83"/>
      <c r="H28" s="35"/>
      <c r="I28" s="84" t="s">
        <v>79</v>
      </c>
      <c r="J28" s="32"/>
      <c r="K28" s="85" t="s">
        <v>80</v>
      </c>
      <c r="L28" s="10"/>
      <c r="M28" s="86" t="s">
        <v>81</v>
      </c>
      <c r="N28" s="10"/>
    </row>
    <row r="29" ht="16.5" customHeight="1">
      <c r="A29" s="81" t="s">
        <v>77</v>
      </c>
      <c r="B29" s="81" t="s">
        <v>78</v>
      </c>
      <c r="C29" s="81">
        <v>2011.0</v>
      </c>
      <c r="D29" s="82"/>
      <c r="E29" s="82"/>
      <c r="F29" s="9"/>
      <c r="G29" s="83"/>
      <c r="H29" s="35"/>
      <c r="I29" s="87"/>
      <c r="J29" s="88"/>
      <c r="K29" s="89" t="s">
        <v>82</v>
      </c>
      <c r="L29" s="89" t="s">
        <v>83</v>
      </c>
      <c r="M29" s="89" t="s">
        <v>82</v>
      </c>
      <c r="N29" s="89" t="s">
        <v>83</v>
      </c>
    </row>
    <row r="30">
      <c r="A30" s="90"/>
      <c r="B30" s="90"/>
      <c r="C30" s="90"/>
      <c r="D30" s="91"/>
      <c r="E30" s="91"/>
      <c r="F30" s="9"/>
      <c r="G30" s="90"/>
      <c r="H30" s="35"/>
      <c r="I30" s="39"/>
      <c r="J30" s="40"/>
      <c r="K30" s="61" t="str">
        <f>COUNTIFS('Game History'!A:A,("&gt;="&amp;Instructions!B103),'Game History'!G:G,"WFTDA",'Game History'!I:I,Instructions!A68)+COUNTIFS('Game History'!A:A,("&gt;="&amp;Instructions!B103),'Game History'!G:G,"WFTDA",'Game History'!I:I,Instructions!A69)+COUNTIFS('Game History'!A:A,("&gt;="&amp;Instructions!B103),'Game History'!G:G,"WFTDA",'Game History'!I:I,Instructions!A70)+COUNTIFS('Game History'!A:A,("&gt;="&amp;Instructions!B103),'Game History'!G:G,"WFTDA",'Game History'!I:I,Instructions!A74)+COUNTIFS('Game History'!A:A,("&gt;="&amp;Instructions!B103),'Game History'!G:G,"WFTDA",'Game History'!I:I,Instructions!A75)+COUNTIFS('Game History'!A:A,("&gt;="&amp;Instructions!B103),'Game History'!G:G,"WFTDA",'Game History'!I:I,Instructions!A76)+COUNTIFS('Game History'!A:A,("&gt;="&amp;Instructions!B103),'Game History'!G:G,"WFTDA",'Game History'!I:I,Instructions!A87)</f>
        <v>61</v>
      </c>
      <c r="L30" s="61" t="str">
        <f>COUNTIFS('Game History'!A:A,("&gt;="&amp;Instructions!B103),'Game History'!G:G,"WFTDA",'Game History'!I:I,Instructions!A71)+COUNTIFS('Game History'!A:A,("&gt;="&amp;Instructions!B103),'Game History'!G:G,"WFTDA",'Game History'!I:I,Instructions!A72)+COUNTIFS('Game History'!A:A,("&gt;="&amp;Instructions!B103),'Game History'!G:G,"WFTDA",'Game History'!I:I,Instructions!A73)+COUNTIFS('Game History'!A:A,("&gt;="&amp;Instructions!B103),'Game History'!G:G,"WFTDA",'Game History'!I:I,Instructions!A77)+COUNTIFS('Game History'!A:A,("&gt;="&amp;Instructions!B103),'Game History'!G:G,"WFTDA",'Game History'!I:I,Instructions!A78)+COUNTIFS('Game History'!A:A,("&gt;="&amp;Instructions!B103),'Game History'!G:G,"WFTDA",'Game History'!I:I,Instructions!A79)+COUNTIFS('Game History'!A:A,("&gt;="&amp;Instructions!B103),'Game History'!G:G,"WFTDA",'Game History'!I:I,Instructions!A80)+COUNTIFS('Game History'!A:A,("&gt;="&amp;Instructions!B103),'Game History'!G:G,"WFTDA",'Game History'!I:I,Instructions!A81)+COUNTIFS('Game History'!A:A,("&gt;="&amp;Instructions!B103),'Game History'!G:G,"WFTDA",'Game History'!I:I,Instructions!A82)+COUNTIFS('Game History'!A:A,("&gt;="&amp;Instructions!B103),'Game History'!G:G,"WFTDA",'Game History'!I:I,Instructions!A83)+COUNTIFS('Game History'!A:A,("&gt;="&amp;Instructions!B103),'Game History'!G:G,"WFTDA",'Game History'!I:I,Instructions!A84)+COUNTIFS('Game History'!A:A,("&gt;="&amp;Instructions!B103),'Game History'!G:G,"WFTDA",'Game History'!I:I,Instructions!A85)+COUNTIFS('Game History'!A:A,("&gt;="&amp;Instructions!B103),'Game History'!G:G,"WFTDA",'Game History'!I:I,Instructions!A86)+COUNTIFS('Game History'!A:A,("&gt;="&amp;Instructions!B103),'Game History'!G:G,"WFTDA",'Game History'!I:I,Instructions!A88)</f>
        <v>0</v>
      </c>
      <c r="M30" s="92" t="str">
        <f>SUM(D18+E18+F18+G18+D20+E20+F20+G20+D21+E21+F21+G21)</f>
        <v>306</v>
      </c>
      <c r="N30" s="92" t="str">
        <f>SUM(K25+L25+M25+N25+D23+E23+F23+G23+D24+E24+F24+G24)</f>
        <v>12</v>
      </c>
    </row>
    <row r="31" ht="16.5" customHeight="1">
      <c r="A31" s="93"/>
      <c r="B31" s="93"/>
      <c r="C31" s="93"/>
      <c r="D31" s="93"/>
      <c r="E31" s="93"/>
      <c r="F31" s="93"/>
      <c r="G31" s="94"/>
      <c r="H31" s="94"/>
      <c r="I31" s="93"/>
      <c r="J31" s="93"/>
      <c r="K31" s="93"/>
      <c r="L31" s="5"/>
      <c r="M31" s="6"/>
      <c r="N31" s="6"/>
    </row>
    <row r="32" ht="13.5" customHeight="1">
      <c r="A32" s="4"/>
      <c r="B32" s="4"/>
      <c r="C32" s="4"/>
      <c r="D32" s="4"/>
      <c r="E32" s="4"/>
      <c r="F32" s="4"/>
      <c r="G32" s="95"/>
      <c r="H32" s="95"/>
      <c r="I32" s="4"/>
      <c r="J32" s="4"/>
      <c r="K32" s="4"/>
      <c r="L32" s="4"/>
      <c r="M32" s="29"/>
      <c r="N32" s="29"/>
    </row>
    <row r="33" ht="18.0" customHeight="1">
      <c r="A33" s="96" t="s">
        <v>84</v>
      </c>
      <c r="B33" s="9"/>
      <c r="C33" s="9"/>
      <c r="D33" s="9"/>
      <c r="E33" s="9"/>
      <c r="F33" s="9"/>
      <c r="G33" s="9"/>
      <c r="H33" s="9"/>
      <c r="I33" s="9"/>
      <c r="J33" s="9"/>
      <c r="K33" s="9"/>
      <c r="L33" s="9"/>
      <c r="M33" s="9"/>
      <c r="N33" s="10"/>
    </row>
    <row r="34" ht="18.0" customHeight="1">
      <c r="A34" s="31" t="s">
        <v>17</v>
      </c>
      <c r="B34" s="32"/>
      <c r="C34" s="33" t="s">
        <v>18</v>
      </c>
      <c r="D34" s="34" t="s">
        <v>19</v>
      </c>
      <c r="E34" s="9"/>
      <c r="F34" s="9"/>
      <c r="G34" s="10"/>
      <c r="H34" s="35"/>
      <c r="I34" s="36" t="s">
        <v>20</v>
      </c>
      <c r="J34" s="37" t="s">
        <v>18</v>
      </c>
      <c r="K34" s="38" t="s">
        <v>19</v>
      </c>
      <c r="L34" s="9"/>
      <c r="M34" s="9"/>
      <c r="N34" s="10"/>
    </row>
    <row r="35" ht="28.5" customHeight="1">
      <c r="A35" s="39"/>
      <c r="B35" s="40"/>
      <c r="C35" s="41"/>
      <c r="D35" s="42" t="s">
        <v>21</v>
      </c>
      <c r="E35" s="43" t="s">
        <v>22</v>
      </c>
      <c r="F35" s="43" t="s">
        <v>23</v>
      </c>
      <c r="G35" s="43" t="s">
        <v>24</v>
      </c>
      <c r="H35" s="35"/>
      <c r="I35" s="41"/>
      <c r="J35" s="41"/>
      <c r="K35" s="44" t="s">
        <v>21</v>
      </c>
      <c r="L35" s="45" t="s">
        <v>22</v>
      </c>
      <c r="M35" s="45" t="s">
        <v>23</v>
      </c>
      <c r="N35" s="45" t="s">
        <v>24</v>
      </c>
    </row>
    <row r="36" ht="15.0" customHeight="1">
      <c r="A36" s="46" t="s">
        <v>25</v>
      </c>
      <c r="B36" s="10"/>
      <c r="C36" s="47" t="s">
        <v>26</v>
      </c>
      <c r="D36" s="48" t="s">
        <v>27</v>
      </c>
      <c r="E36" s="49" t="str">
        <f>COUNTIFS('Game History'!G:G,"MRDA",'Game History'!H:H,"Sanc",'Game History'!I:I,Instructions!A70)</f>
        <v>1</v>
      </c>
      <c r="F36" s="50" t="str">
        <f>COUNTIFS('Game History'!G:G,"MRDA",'Game History'!H:H,"Reg",'Game History'!I:I,Instructions!A70)</f>
        <v>0</v>
      </c>
      <c r="G36" s="50" t="str">
        <f>COUNTIFS('Game History'!G:G,"MRDA",'Game History'!H:H,"Other",'Game History'!I:I,Instructions!A70)</f>
        <v>0</v>
      </c>
      <c r="H36" s="35"/>
      <c r="I36" s="51" t="s">
        <v>28</v>
      </c>
      <c r="J36" s="47" t="s">
        <v>29</v>
      </c>
      <c r="K36" s="52" t="s">
        <v>27</v>
      </c>
      <c r="L36" s="53" t="str">
        <f>COUNTIFS('Game History'!G:G,"MRDA",'Game History'!H:H,"Sanc",'Game History'!I:I,Instructions!A73)</f>
        <v>0</v>
      </c>
      <c r="M36" s="54" t="str">
        <f>COUNTIFS('Game History'!G:G,"MRDA",'Game History'!H:H,"Reg",'Game History'!I:I,Instructions!A73)</f>
        <v>0</v>
      </c>
      <c r="N36" s="54" t="str">
        <f>COUNTIFS('Game History'!G:G,"MRDA",'Game History'!H:H,"Other",'Game History'!I:I,Instructions!A73)</f>
        <v>0</v>
      </c>
    </row>
    <row r="37" ht="15.0" customHeight="1">
      <c r="A37" s="55" t="s">
        <v>30</v>
      </c>
      <c r="B37" s="10"/>
      <c r="C37" s="56" t="s">
        <v>31</v>
      </c>
      <c r="D37" s="57" t="str">
        <f>COUNTIFS('Game History'!G:G,"MRDA",'Game History'!H:H,"Champs",'Game History'!I:I,Instructions!A74)+COUNTIFS('Game History'!G:G,"MRDA",'Game History'!H:H,"Playoff",'Game History'!I:I,Instructions!A74)</f>
        <v>0</v>
      </c>
      <c r="E37" s="58" t="str">
        <f>COUNTIFS('Game History'!G:G,"MRDA",'Game History'!H:H,"Sanc",'Game History'!I:I,Instructions!A74)</f>
        <v>2</v>
      </c>
      <c r="F37" s="59" t="str">
        <f>COUNTIFS('Game History'!G:G,"MRDA",'Game History'!H:H,"Reg",'Game History'!I:I,Instructions!A74)</f>
        <v>0</v>
      </c>
      <c r="G37" s="59" t="str">
        <f>COUNTIFS('Game History'!G:G,"MRDA",'Game History'!H:H,"Other",'Game History'!I:I,Instructions!A74)</f>
        <v>0</v>
      </c>
      <c r="H37" s="35"/>
      <c r="I37" s="60" t="s">
        <v>32</v>
      </c>
      <c r="J37" s="56" t="s">
        <v>33</v>
      </c>
      <c r="K37" s="61" t="str">
        <f>COUNTIFS('Game History'!G:G,"MRDA",'Game History'!H:H,"Champs",'Game History'!I:I,Instructions!A77)+COUNTIFS('Game History'!G:G,"MRDA",'Game History'!H:H,"Playoff",'Game History'!I:I,Instructions!A77)</f>
        <v>0</v>
      </c>
      <c r="L37" s="53" t="str">
        <f>COUNTIFS('Game History'!G:G,"MRDA",'Game History'!H:H,"Sanc",'Game History'!I:I,Instructions!A77)</f>
        <v>0</v>
      </c>
      <c r="M37" s="54" t="str">
        <f>COUNTIFS('Game History'!G:G,"MRDA",'Game History'!H:H,"Reg",'Game History'!I:I,Instructions!A77)</f>
        <v>0</v>
      </c>
      <c r="N37" s="54" t="str">
        <f>COUNTIFS('Game History'!G:G,"MRDA",'Game History'!H:H,"Other",'Game History'!I:I,Instructions!A77)</f>
        <v>0</v>
      </c>
    </row>
    <row r="38" ht="15.0" customHeight="1">
      <c r="A38" s="62" t="s">
        <v>34</v>
      </c>
      <c r="B38" s="63"/>
      <c r="C38" s="56" t="s">
        <v>35</v>
      </c>
      <c r="D38" s="57" t="str">
        <f>COUNTIFS('Game History'!G:G,"MRDA",'Game History'!H:H,"Champs",'Game History'!I:I,Instructions!A75)+COUNTIFS('Game History'!G:G,"MRDA",'Game History'!H:H,"Playoff",'Game History'!I:I,Instructions!A75)</f>
        <v>0</v>
      </c>
      <c r="E38" s="58" t="str">
        <f>COUNTIFS('Game History'!G:G,"MRDA",'Game History'!H:H,"Sanc",'Game History'!I:I,Instructions!A75)</f>
        <v>1</v>
      </c>
      <c r="F38" s="59" t="str">
        <f>COUNTIFS('Game History'!G:G,"MRDA",'Game History'!H:H,"Reg",'Game History'!I:I,Instructions!A75)</f>
        <v>0</v>
      </c>
      <c r="G38" s="59" t="str">
        <f>COUNTIFS('Game History'!G:G,"MRDA",'Game History'!H:H,"Other",'Game History'!I:I,Instructions!A75)</f>
        <v>0</v>
      </c>
      <c r="H38" s="35"/>
      <c r="I38" s="64" t="s">
        <v>36</v>
      </c>
      <c r="J38" s="47" t="s">
        <v>37</v>
      </c>
      <c r="K38" s="61" t="str">
        <f>COUNTIFS('Game History'!G:G,"MRDA",'Game History'!H:H,"Champs",'Game History'!I:I,Instructions!A78)+COUNTIFS('Game History'!G:G,"MRDA",'Game History'!H:H,"Playoff",'Game History'!I:I,Instructions!A78)</f>
        <v>0</v>
      </c>
      <c r="L38" s="53" t="str">
        <f>COUNTIFS('Game History'!G:G,"MRDA",'Game History'!H:H,"Sanc",'Game History'!I:I,Instructions!A78)</f>
        <v>0</v>
      </c>
      <c r="M38" s="54" t="str">
        <f>COUNTIFS('Game History'!G:G,"MRDA",'Game History'!H:H,"Reg",'Game History'!I:I,Instructions!A78)</f>
        <v>0</v>
      </c>
      <c r="N38" s="54" t="str">
        <f>COUNTIFS('Game History'!G:G,"MRDA",'Game History'!H:H,"Other",'Game History'!I:I,Instructions!A78)</f>
        <v>0</v>
      </c>
    </row>
    <row r="39" ht="15.0" customHeight="1">
      <c r="A39" s="46" t="s">
        <v>38</v>
      </c>
      <c r="B39" s="10"/>
      <c r="C39" s="47" t="s">
        <v>39</v>
      </c>
      <c r="D39" s="57" t="str">
        <f>COUNTIFS('Game History'!G:G,"MRDA",'Game History'!H:H,"Champs",'Game History'!I:I,Instructions!A76)+COUNTIFS('Game History'!G:G,"MRDA",'Game History'!H:H,"Playoff",'Game History'!I:I,Instructions!A76)</f>
        <v>0</v>
      </c>
      <c r="E39" s="58" t="str">
        <f>COUNTIFS('Game History'!G:G,"MRDA",'Game History'!H:H,"Sanc",'Game History'!I:I,Instructions!A76)</f>
        <v>0</v>
      </c>
      <c r="F39" s="59" t="str">
        <f>COUNTIFS('Game History'!G:G,"MRDA",'Game History'!H:H,"Reg",'Game History'!I:I,Instructions!A76)</f>
        <v>0</v>
      </c>
      <c r="G39" s="59" t="str">
        <f>COUNTIFS('Game History'!G:G,"MRDA",'Game History'!H:H,"Other",'Game History'!I:I,Instructions!A76)</f>
        <v>0</v>
      </c>
      <c r="H39" s="35"/>
      <c r="I39" s="64" t="s">
        <v>40</v>
      </c>
      <c r="J39" s="47" t="s">
        <v>41</v>
      </c>
      <c r="K39" s="61" t="str">
        <f>COUNTIFS('Game History'!G:G,"MRDA",'Game History'!H:H,"Champs",'Game History'!I:I,Instructions!A79)+COUNTIFS('Game History'!G:G,"MRDA",'Game History'!H:H,"Playoff",'Game History'!I:I,Instructions!A79)</f>
        <v>0</v>
      </c>
      <c r="L39" s="53" t="str">
        <f>COUNTIFS('Game History'!G:G,"MRDA",'Game History'!H:H,"Sanc",'Game History'!I:I,Instructions!A79)</f>
        <v>0</v>
      </c>
      <c r="M39" s="54" t="str">
        <f>COUNTIFS('Game History'!G:G,"MRDA",'Game History'!H:H,"Reg",'Game History'!I:I,Instructions!A79)</f>
        <v>0</v>
      </c>
      <c r="N39" s="54" t="str">
        <f>COUNTIFS('Game History'!G:G,"MRDA",'Game History'!H:H,"Other",'Game History'!I:I,Instructions!A79)</f>
        <v>0</v>
      </c>
    </row>
    <row r="40" ht="15.0" customHeight="1">
      <c r="A40" s="46" t="s">
        <v>42</v>
      </c>
      <c r="B40" s="10"/>
      <c r="C40" s="56" t="s">
        <v>43</v>
      </c>
      <c r="D40" s="57" t="str">
        <f>COUNTIFS('Game History'!G:G,"MRDA",'Game History'!H:H,"Champs",'Game History'!I:I,Instructions!A87)+COUNTIFS('Game History'!G:G,"MRDA",'Game History'!H:H,"Playoff",'Game History'!I:I,Instructions!A87)</f>
        <v>0</v>
      </c>
      <c r="E40" s="58" t="str">
        <f>COUNTIFS('Game History'!G:G,"MRDA",'Game History'!H:H,"Sanc",'Game History'!I:I,Instructions!A87)</f>
        <v>0</v>
      </c>
      <c r="F40" s="59" t="str">
        <f>COUNTIFS('Game History'!G:G,"MRDA",'Game History'!H:H,"Reg",'Game History'!I:I,Instructions!A87)</f>
        <v>1</v>
      </c>
      <c r="G40" s="59" t="str">
        <f>COUNTIFS('Game History'!G:G,"MRDA",'Game History'!H:H,"Other",'Game History'!I:I,Instructions!A87)</f>
        <v>0</v>
      </c>
      <c r="H40" s="35"/>
      <c r="I40" s="64" t="s">
        <v>44</v>
      </c>
      <c r="J40" s="47" t="s">
        <v>45</v>
      </c>
      <c r="K40" s="61" t="str">
        <f>COUNTIFS('Game History'!G:G,"MRDA",'Game History'!H:H,"Champs",'Game History'!I:I,Instructions!A80)+COUNTIFS('Game History'!G:G,"MRDA",'Game History'!H:H,"Playoff",'Game History'!I:I,Instructions!A80)</f>
        <v>0</v>
      </c>
      <c r="L40" s="53" t="str">
        <f>COUNTIFS('Game History'!G:G,"MRDA",'Game History'!H:H,"Sanc",'Game History'!I:I,Instructions!A80)</f>
        <v>0</v>
      </c>
      <c r="M40" s="54" t="str">
        <f>COUNTIFS('Game History'!G:G,"MRDA",'Game History'!H:H,"Reg",'Game History'!I:I,Instructions!A80)</f>
        <v>0</v>
      </c>
      <c r="N40" s="54" t="str">
        <f>COUNTIFS('Game History'!G:G,"MRDA",'Game History'!H:H,"Other",'Game History'!I:I,Instructions!A80)</f>
        <v>0</v>
      </c>
    </row>
    <row r="41" ht="15.0" customHeight="1">
      <c r="A41" s="65" t="s">
        <v>46</v>
      </c>
      <c r="B41" s="9"/>
      <c r="C41" s="10"/>
      <c r="D41" s="66" t="str">
        <f t="shared" ref="D41:G41" si="3">SUM(D36:D40)</f>
        <v>0</v>
      </c>
      <c r="E41" s="66" t="str">
        <f t="shared" si="3"/>
        <v>4</v>
      </c>
      <c r="F41" s="66" t="str">
        <f t="shared" si="3"/>
        <v>1</v>
      </c>
      <c r="G41" s="66" t="str">
        <f t="shared" si="3"/>
        <v>0</v>
      </c>
      <c r="H41" s="35"/>
      <c r="I41" s="64" t="s">
        <v>47</v>
      </c>
      <c r="J41" s="56" t="s">
        <v>48</v>
      </c>
      <c r="K41" s="61" t="str">
        <f>COUNTIFS('Game History'!G:G,"MRDA",'Game History'!H:H,"Champs",'Game History'!I:I,Instructions!A81)+COUNTIFS('Game History'!G:G,"MRDA",'Game History'!H:H,"Playoff",'Game History'!I:I,Instructions!A81)</f>
        <v>0</v>
      </c>
      <c r="L41" s="53" t="str">
        <f>COUNTIFS('Game History'!G:G,"MRDA",'Game History'!H:H,"Sanc",'Game History'!I:I,Instructions!A81)</f>
        <v>0</v>
      </c>
      <c r="M41" s="54" t="str">
        <f>COUNTIFS('Game History'!G:G,"MRDA",'Game History'!H:H,"Reg",'Game History'!I:I,Instructions!A81)</f>
        <v>0</v>
      </c>
      <c r="N41" s="54" t="str">
        <f>COUNTIFS('Game History'!G:G,"MRDA",'Game History'!H:H,"Other",'Game History'!I:I,Instructions!A81)</f>
        <v>0</v>
      </c>
    </row>
    <row r="42" ht="15.0" customHeight="1">
      <c r="A42" s="27"/>
      <c r="B42" s="27"/>
      <c r="C42" s="67"/>
      <c r="D42" s="27"/>
      <c r="E42" s="27"/>
      <c r="F42" s="27"/>
      <c r="G42" s="27"/>
      <c r="H42" s="68"/>
      <c r="I42" s="64" t="s">
        <v>49</v>
      </c>
      <c r="J42" s="56" t="s">
        <v>50</v>
      </c>
      <c r="K42" s="61" t="str">
        <f>COUNTIFS('Game History'!G:G,"MRDA",'Game History'!H:H,"Champs",'Game History'!I:I,Instructions!A82)+COUNTIFS('Game History'!G:G,"MRDA",'Game History'!H:H,"Playoff",'Game History'!I:I,Instructions!A82)</f>
        <v>0</v>
      </c>
      <c r="L42" s="53" t="str">
        <f>COUNTIFS('Game History'!G:G,"MRDA",'Game History'!H:H,"Sanc",'Game History'!I:I,Instructions!A82)</f>
        <v>0</v>
      </c>
      <c r="M42" s="54" t="str">
        <f>COUNTIFS('Game History'!G:G,"MRDA",'Game History'!H:H,"Reg",'Game History'!I:I,Instructions!A82)</f>
        <v>0</v>
      </c>
      <c r="N42" s="54" t="str">
        <f>COUNTIFS('Game History'!G:G,"MRDA",'Game History'!H:H,"Other",'Game History'!I:I,Instructions!A82)</f>
        <v>0</v>
      </c>
    </row>
    <row r="43" ht="15.0" customHeight="1">
      <c r="A43" s="46" t="s">
        <v>51</v>
      </c>
      <c r="B43" s="10"/>
      <c r="C43" s="47" t="s">
        <v>52</v>
      </c>
      <c r="D43" s="61" t="str">
        <f>COUNTIFS('Game History'!G:G,"MRDA",'Game History'!H:H,"Champs",'Game History'!I:I,Instructions!A68)+COUNTIFS('Game History'!G:G,"MRDA",'Game History'!H:H,"Playoff",'Game History'!I:I,Instructions!A68)</f>
        <v>0</v>
      </c>
      <c r="E43" s="54" t="str">
        <f>COUNTIFS('Game History'!G:G,"MRDA",'Game History'!H:H,"Sanc",'Game History'!I:I,Instructions!A68)</f>
        <v>0</v>
      </c>
      <c r="F43" s="54" t="str">
        <f>COUNTIFS('Game History'!G:G,"MRDA",'Game History'!H:H,"Reg",'Game History'!I:I,Instructions!A68)</f>
        <v>0</v>
      </c>
      <c r="G43" s="54" t="str">
        <f>COUNTIFS('Game History'!G:G,"MRDA",'Game History'!H:H,"Other",'Game History'!I:I,Instructions!A68)</f>
        <v>0</v>
      </c>
      <c r="H43" s="35"/>
      <c r="I43" s="64" t="s">
        <v>53</v>
      </c>
      <c r="J43" s="56" t="s">
        <v>54</v>
      </c>
      <c r="K43" s="61" t="str">
        <f>COUNTIFS('Game History'!G:G,"MRDA",'Game History'!H:H,"Champs",'Game History'!I:I,Instructions!A83)+COUNTIFS('Game History'!G:G,"MRDA",'Game History'!H:H,"Playoff",'Game History'!I:I,Instructions!A83)</f>
        <v>0</v>
      </c>
      <c r="L43" s="53" t="str">
        <f>COUNTIFS('Game History'!G:G,"MRDA",'Game History'!H:H,"Sanc",'Game History'!I:I,Instructions!A83)</f>
        <v>0</v>
      </c>
      <c r="M43" s="54" t="str">
        <f>COUNTIFS('Game History'!G:G,"MRDA",'Game History'!H:H,"Reg",'Game History'!I:I,Instructions!A83)</f>
        <v>0</v>
      </c>
      <c r="N43" s="54" t="str">
        <f>COUNTIFS('Game History'!G:G,"MRDA",'Game History'!H:H,"Other",'Game History'!I:I,Instructions!A83)</f>
        <v>0</v>
      </c>
    </row>
    <row r="44" ht="15.0" customHeight="1">
      <c r="A44" s="46" t="s">
        <v>55</v>
      </c>
      <c r="B44" s="10"/>
      <c r="C44" s="47" t="s">
        <v>56</v>
      </c>
      <c r="D44" s="61" t="str">
        <f>COUNTIFS('Game History'!G:G,"MRDA",'Game History'!H:H,"Champs",'Game History'!I:I,Instructions!A69)+COUNTIFS('Game History'!G:G,"MRDA",'Game History'!H:H,"Playoff",'Game History'!I:I,Instructions!A69)+COUNTIFS('Game History'!G:G,"MRDA",'Game History'!H:H,"Champs",'Game History'!I:I,Instructions!A70)+COUNTIFS('Game History'!G:G,"MRDA",'Game History'!H:H,"Playoff",'Game History'!I:I,Instructions!A70)</f>
        <v>0</v>
      </c>
      <c r="E44" s="54" t="str">
        <f>COUNTIFS('Game History'!G:G,"MRDA",'Game History'!H:H,"Sanc",'Game History'!I:I,Instructions!A69)</f>
        <v>0</v>
      </c>
      <c r="F44" s="54" t="str">
        <f>COUNTIFS('Game History'!G:G,"MRDA",'Game History'!H:H,"Reg",'Game History'!I:I,Instructions!A69)</f>
        <v>0</v>
      </c>
      <c r="G44" s="54" t="str">
        <f>COUNTIFS('Game History'!G:G,"MRDA",'Game History'!H:H,"Other",'Game History'!I:I,Instructions!A69)</f>
        <v>0</v>
      </c>
      <c r="H44" s="35"/>
      <c r="I44" s="64" t="s">
        <v>57</v>
      </c>
      <c r="J44" s="56" t="s">
        <v>58</v>
      </c>
      <c r="K44" s="61" t="str">
        <f>COUNTIFS('Game History'!G:G,"MRDA",'Game History'!H:H,"Champs",'Game History'!I:I,Instructions!A84)+COUNTIFS('Game History'!G:G,"MRDA",'Game History'!H:H,"Playoff",'Game History'!I:I,Instructions!A84)</f>
        <v>0</v>
      </c>
      <c r="L44" s="53" t="str">
        <f>COUNTIFS('Game History'!G:G,"MRDA",'Game History'!H:H,"Sanc",'Game History'!I:I,Instructions!A84)</f>
        <v>0</v>
      </c>
      <c r="M44" s="54" t="str">
        <f>COUNTIFS('Game History'!G:G,"MRDA",'Game History'!H:H,"Reg",'Game History'!I:I,Instructions!A84)</f>
        <v>0</v>
      </c>
      <c r="N44" s="54" t="str">
        <f>COUNTIFS('Game History'!G:G,"MRDA",'Game History'!H:H,"Other",'Game History'!I:I,Instructions!A84)</f>
        <v>0</v>
      </c>
    </row>
    <row r="45" ht="15.0" customHeight="1">
      <c r="A45" s="69" t="s">
        <v>59</v>
      </c>
      <c r="B45" s="10"/>
      <c r="C45" s="70" t="s">
        <v>60</v>
      </c>
      <c r="D45" s="61" t="str">
        <f>COUNTIFS('Game History'!G:G,"MRDA",'Game History'!H:H,"Champs",'Game History'!I:I,Instructions!A67)+COUNTIFS('Game History'!G:G,"MRDA",'Game History'!H:H,"Playoff",'Game History'!I:I,Instructions!A67)</f>
        <v>0</v>
      </c>
      <c r="E45" s="54" t="str">
        <f>COUNTIFS('Game History'!G:G,"MRDA",'Game History'!H:H,"Sanc",'Game History'!I:I,Instructions!A67)</f>
        <v>0</v>
      </c>
      <c r="F45" s="54" t="str">
        <f>COUNTIFS('Game History'!G:G,"MRDA",'Game History'!H:H,"Reg",'Game History'!I:I,Instructions!A67)</f>
        <v>0</v>
      </c>
      <c r="G45" s="54" t="str">
        <f>COUNTIFS('Game History'!G:G,"MRDA",'Game History'!H:H,"Other",'Game History'!I:I,Instructions!A67)</f>
        <v>0</v>
      </c>
      <c r="H45" s="35"/>
      <c r="I45" s="64" t="s">
        <v>61</v>
      </c>
      <c r="J45" s="47" t="s">
        <v>62</v>
      </c>
      <c r="K45" s="61" t="str">
        <f>COUNTIFS('Game History'!G:G,"MRDA",'Game History'!H:H,"Champs",'Game History'!I:I,Instructions!A85)+COUNTIFS('Game History'!G:G,"MRDA",'Game History'!H:H,"Playoff",'Game History'!I:I,Instructions!A85)</f>
        <v>0</v>
      </c>
      <c r="L45" s="53" t="str">
        <f>COUNTIFS('Game History'!G:G,"MRDA",'Game History'!H:H,"Sanc",'Game History'!I:I,Instructions!A85)</f>
        <v>0</v>
      </c>
      <c r="M45" s="54" t="str">
        <f>COUNTIFS('Game History'!G:G,"MRDA",'Game History'!H:H,"Reg",'Game History'!I:I,Instructions!A85)</f>
        <v>0</v>
      </c>
      <c r="N45" s="54" t="str">
        <f>COUNTIFS('Game History'!G:G,"MRDA",'Game History'!H:H,"Other",'Game History'!I:I,Instructions!A85)</f>
        <v>0</v>
      </c>
    </row>
    <row r="46" ht="15.0" customHeight="1">
      <c r="A46" s="71" t="s">
        <v>63</v>
      </c>
      <c r="B46" s="10"/>
      <c r="C46" s="47" t="s">
        <v>64</v>
      </c>
      <c r="D46" s="61" t="str">
        <f>COUNTIFS('Game History'!G:G,"MRDA",'Game History'!H:H,"Champs",'Game History'!I:I,Instructions!A71)+COUNTIFS('Game History'!G:G,"MRDA",'Game History'!H:H,"Playoff",'Game History'!I:I,Instructions!A71)</f>
        <v>0</v>
      </c>
      <c r="E46" s="54" t="str">
        <f>COUNTIFS('Game History'!G:G,"MRDA",'Game History'!H:H,"Sanc",'Game History'!I:I,Instructions!A71)</f>
        <v>0</v>
      </c>
      <c r="F46" s="54" t="str">
        <f>COUNTIFS('Game History'!G:G,"MRDA",'Game History'!H:H,"Reg",'Game History'!I:I,Instructions!A71)</f>
        <v>0</v>
      </c>
      <c r="G46" s="54" t="str">
        <f>COUNTIFS('Game History'!G:G,"MRDA",'Game History'!H:H,"Other",'Game History'!I:I,Instructions!A71)</f>
        <v>0</v>
      </c>
      <c r="H46" s="35"/>
      <c r="I46" s="64" t="s">
        <v>65</v>
      </c>
      <c r="J46" s="56" t="s">
        <v>66</v>
      </c>
      <c r="K46" s="61" t="str">
        <f>COUNTIFS('Game History'!G:G,"MRDA",'Game History'!H:H,"Champs",'Game History'!I:I,Instructions!A86)+COUNTIFS('Game History'!G:G,"MRDA",'Game History'!H:H,"Playoff",'Game History'!I:I,Instructions!A86)</f>
        <v>0</v>
      </c>
      <c r="L46" s="53" t="str">
        <f>COUNTIFS('Game History'!G:G,"MRDA",'Game History'!H:H,"Sanc",'Game History'!I:I,Instructions!A86)</f>
        <v>0</v>
      </c>
      <c r="M46" s="54" t="str">
        <f>COUNTIFS('Game History'!G:G,"MRDA",'Game History'!H:H,"Reg",'Game History'!I:I,Instructions!A86)</f>
        <v>0</v>
      </c>
      <c r="N46" s="54" t="str">
        <f>COUNTIFS('Game History'!G:G,"MRDA",'Game History'!H:H,"Other",'Game History'!I:I,Instructions!A86)</f>
        <v>0</v>
      </c>
    </row>
    <row r="47" ht="15.0" customHeight="1">
      <c r="A47" s="71" t="s">
        <v>67</v>
      </c>
      <c r="B47" s="10"/>
      <c r="C47" s="47" t="s">
        <v>68</v>
      </c>
      <c r="D47" s="61" t="str">
        <f>COUNTIFS('Game History'!G:G,"MRDA",'Game History'!H:H,"Champs",'Game History'!I:I,Instructions!A72)+COUNTIFS('Game History'!G:G,"MRDA",'Game History'!H:H,"Playoff",'Game History'!I:I,Instructions!A72)+COUNTIFS('Game History'!G:G,"MRDA",'Game History'!H:H,"Champs",'Game History'!I:I,Instructions!A73)+COUNTIFS('Game History'!G:G,"MRDA",'Game History'!H:H,"Playoff",'Game History'!I:I,Instructions!A73)</f>
        <v>0</v>
      </c>
      <c r="E47" s="54" t="str">
        <f>COUNTIFS('Game History'!G:G,"MRDA",'Game History'!H:H,"Sanc",'Game History'!I:I,Instructions!A72)</f>
        <v>0</v>
      </c>
      <c r="F47" s="54" t="str">
        <f>COUNTIFS('Game History'!G:G,"MRDA",'Game History'!H:H,"Reg",'Game History'!I:I,Instructions!A72)</f>
        <v>0</v>
      </c>
      <c r="G47" s="54" t="str">
        <f>COUNTIFS('Game History'!G:G,"MRDA",'Game History'!H:H,"Other",'Game History'!I:I,Instructions!A72)</f>
        <v>0</v>
      </c>
      <c r="H47" s="35"/>
      <c r="I47" s="64" t="s">
        <v>69</v>
      </c>
      <c r="J47" s="56" t="s">
        <v>70</v>
      </c>
      <c r="K47" s="61" t="str">
        <f>COUNTIFS('Game History'!G:G,"MRDA",'Game History'!H:H,"Champs",'Game History'!I:I,Instructions!A88)+COUNTIFS('Game History'!G:G,"MRDA",'Game History'!H:H,"Playoff",'Game History'!I:I,Instructions!A88)</f>
        <v>0</v>
      </c>
      <c r="L47" s="53" t="str">
        <f>COUNTIFS('Game History'!G:G,"MRDA",'Game History'!H:H,"Sanc",'Game History'!I:I,Instructions!A88)</f>
        <v>0</v>
      </c>
      <c r="M47" s="54" t="str">
        <f>COUNTIFS('Game History'!G:G,"MRDA",'Game History'!H:H,"Reg",'Game History'!I:I,Instructions!A88)</f>
        <v>0</v>
      </c>
      <c r="N47" s="54" t="str">
        <f>COUNTIFS('Game History'!G:G,"MRDA",'Game History'!H:H,"Other",'Game History'!I:I,Instructions!A88)</f>
        <v>0</v>
      </c>
    </row>
    <row r="48" ht="15.0" customHeight="1">
      <c r="A48" s="72"/>
      <c r="B48" s="27"/>
      <c r="C48" s="27"/>
      <c r="D48" s="27"/>
      <c r="E48" s="27"/>
      <c r="F48" s="27"/>
      <c r="G48" s="27"/>
      <c r="H48" s="68"/>
      <c r="I48" s="73" t="s">
        <v>71</v>
      </c>
      <c r="J48" s="10"/>
      <c r="K48" s="74" t="str">
        <f t="shared" ref="K48:N48" si="4">SUM(K36:K47)</f>
        <v>0</v>
      </c>
      <c r="L48" s="74" t="str">
        <f t="shared" si="4"/>
        <v>0</v>
      </c>
      <c r="M48" s="74" t="str">
        <f t="shared" si="4"/>
        <v>0</v>
      </c>
      <c r="N48" s="74" t="str">
        <f t="shared" si="4"/>
        <v>0</v>
      </c>
    </row>
    <row r="49" ht="15.75" customHeight="1">
      <c r="A49" s="97" t="s">
        <v>85</v>
      </c>
      <c r="B49" s="9"/>
      <c r="C49" s="9"/>
      <c r="D49" s="9"/>
      <c r="E49" s="9"/>
      <c r="F49" s="9"/>
      <c r="G49" s="10"/>
      <c r="H49" s="35"/>
      <c r="I49" s="75" t="s">
        <v>73</v>
      </c>
      <c r="J49" s="9"/>
      <c r="K49" s="9"/>
      <c r="L49" s="10"/>
      <c r="M49" s="76" t="str">
        <f>COUNTIFS('Game History'!G:G,"MRDA",'Game History'!K:K,"Y")</f>
        <v>0</v>
      </c>
      <c r="N49" s="10"/>
    </row>
    <row r="50" ht="1.5" customHeight="1">
      <c r="A50" s="77" t="s">
        <v>74</v>
      </c>
      <c r="B50" s="78" t="s">
        <v>75</v>
      </c>
      <c r="C50" s="78" t="s">
        <v>76</v>
      </c>
      <c r="D50" s="77" t="s">
        <v>74</v>
      </c>
      <c r="E50" s="79" t="s">
        <v>75</v>
      </c>
      <c r="F50" s="9"/>
      <c r="G50" s="78" t="s">
        <v>76</v>
      </c>
      <c r="H50" s="12"/>
      <c r="I50" s="27"/>
      <c r="J50" s="27"/>
      <c r="K50" s="27"/>
      <c r="L50" s="27"/>
      <c r="M50" s="80"/>
      <c r="N50" s="27"/>
    </row>
    <row r="51">
      <c r="A51" s="83"/>
      <c r="B51" s="81"/>
      <c r="C51" s="81"/>
      <c r="D51" s="82"/>
      <c r="E51" s="82"/>
      <c r="F51" s="9"/>
      <c r="G51" s="83"/>
      <c r="H51" s="35"/>
      <c r="I51" s="84" t="s">
        <v>86</v>
      </c>
      <c r="J51" s="32"/>
      <c r="K51" s="85" t="s">
        <v>80</v>
      </c>
      <c r="L51" s="10"/>
      <c r="M51" s="86" t="s">
        <v>81</v>
      </c>
      <c r="N51" s="10"/>
    </row>
    <row r="52" ht="16.5" customHeight="1">
      <c r="A52" s="83"/>
      <c r="B52" s="83"/>
      <c r="C52" s="83"/>
      <c r="D52" s="82"/>
      <c r="E52" s="82"/>
      <c r="F52" s="9"/>
      <c r="G52" s="83"/>
      <c r="H52" s="35"/>
      <c r="I52" s="87"/>
      <c r="J52" s="88"/>
      <c r="K52" s="89" t="s">
        <v>82</v>
      </c>
      <c r="L52" s="89" t="s">
        <v>83</v>
      </c>
      <c r="M52" s="89" t="s">
        <v>82</v>
      </c>
      <c r="N52" s="89" t="s">
        <v>83</v>
      </c>
    </row>
    <row r="53">
      <c r="A53" s="90"/>
      <c r="B53" s="90"/>
      <c r="C53" s="90"/>
      <c r="D53" s="91"/>
      <c r="E53" s="91"/>
      <c r="F53" s="9"/>
      <c r="G53" s="90"/>
      <c r="H53" s="35"/>
      <c r="I53" s="39"/>
      <c r="J53" s="40"/>
      <c r="K53" s="61" t="str">
        <f>COUNTIFS('Game History'!A:A,("&gt;="&amp;Instructions!B103),'Game History'!G:G,"MRDA",'Game History'!I:I,Instructions!A68)+COUNTIFS('Game History'!A:A,("&gt;="&amp;Instructions!B103),'Game History'!G:G,"MRDA",'Game History'!I:I,Instructions!A69)+COUNTIFS('Game History'!A:A,("&gt;="&amp;Instructions!B103),'Game History'!G:G,"MRDA",'Game History'!I:I,Instructions!A70)+COUNTIFS('Game History'!A:A,("&gt;="&amp;Instructions!B103),'Game History'!G:G,"MRDA",'Game History'!I:I,Instructions!A74)+COUNTIFS('Game History'!A:A,("&gt;="&amp;Instructions!B103),'Game History'!G:G,"MRDA",'Game History'!I:I,Instructions!A75)+COUNTIFS('Game History'!A:A,("&gt;="&amp;Instructions!B103),'Game History'!G:G,"MRDA",'Game History'!I:I,Instructions!A76)+COUNTIFS('Game History'!A:A,("&gt;="&amp;Instructions!B103),'Game History'!G:G,"MRDA",'Game History'!I:I,Instructions!A87)</f>
        <v>5</v>
      </c>
      <c r="L53" s="61" t="str">
        <f>COUNTIFS('Game History'!A:A,("&gt;="&amp;Instructions!B103),'Game History'!G:G,"MRDA",'Game History'!I:I,Instructions!A71)+COUNTIFS('Game History'!A:A,("&gt;="&amp;Instructions!B103),'Game History'!G:G,"MRDA",'Game History'!I:I,Instructions!A72)+COUNTIFS('Game History'!A:A,("&gt;="&amp;Instructions!B103),'Game History'!G:G,"MRDA",'Game History'!I:I,Instructions!A73)+COUNTIFS('Game History'!A:A,("&gt;="&amp;Instructions!B103),'Game History'!G:G,"MRDA",'Game History'!I:I,Instructions!A77)+COUNTIFS('Game History'!A:A,("&gt;="&amp;Instructions!B103),'Game History'!G:G,"MRDA",'Game History'!I:I,Instructions!A78)+COUNTIFS('Game History'!A:A,("&gt;="&amp;Instructions!B103),'Game History'!G:G,"MRDA",'Game History'!I:I,Instructions!A79)+COUNTIFS('Game History'!A:A,("&gt;="&amp;Instructions!B103),'Game History'!G:G,"MRDA",'Game History'!I:I,Instructions!A80)+COUNTIFS('Game History'!A:A,("&gt;="&amp;Instructions!B103),'Game History'!G:G,"MRDA",'Game History'!I:I,Instructions!A81)+COUNTIFS('Game History'!A:A,("&gt;="&amp;Instructions!B103),'Game History'!G:G,"MRDA",'Game History'!I:I,Instructions!A82)+COUNTIFS('Game History'!A:A,("&gt;="&amp;Instructions!B103),'Game History'!G:G,"MRDA",'Game History'!I:I,Instructions!A83)+COUNTIFS('Game History'!A:A,("&gt;="&amp;Instructions!B103),'Game History'!G:G,"MRDA",'Game History'!I:I,Instructions!A84)+COUNTIFS('Game History'!A:A,("&gt;="&amp;Instructions!B103),'Game History'!G:G,"MRDA",'Game History'!I:I,Instructions!A85)+COUNTIFS('Game History'!A:A,("&gt;="&amp;Instructions!B103),'Game History'!G:G,"MRDA",'Game History'!I:I,Instructions!A86)+COUNTIFS('Game History'!A:A,("&gt;="&amp;Instructions!B103),'Game History'!G:G,"MRDA",'Game History'!I:I,Instructions!A88)</f>
        <v>0</v>
      </c>
      <c r="M53" s="92" t="str">
        <f>SUM(D41+E41+F41+G41+D43+E43+F43+G43+D44+E44+F44+G44)</f>
        <v>5</v>
      </c>
      <c r="N53" s="92" t="str">
        <f>SUM(K48+L48+M48+N48+D46+E46+F46+G46+D47+E47+F47+G47)</f>
        <v>0</v>
      </c>
    </row>
    <row r="54">
      <c r="A54" s="5"/>
      <c r="B54" s="5"/>
      <c r="C54" s="5"/>
      <c r="D54" s="5"/>
      <c r="E54" s="5"/>
      <c r="F54" s="5"/>
      <c r="G54" s="5"/>
      <c r="H54" s="5"/>
      <c r="I54" s="5"/>
      <c r="J54" s="5"/>
      <c r="K54" s="5"/>
      <c r="L54" s="5"/>
      <c r="M54" s="5"/>
      <c r="N54" s="5"/>
    </row>
  </sheetData>
  <mergeCells count="70">
    <mergeCell ref="A43:B43"/>
    <mergeCell ref="A44:B44"/>
    <mergeCell ref="A46:B46"/>
    <mergeCell ref="A47:B47"/>
    <mergeCell ref="A41:C41"/>
    <mergeCell ref="A39:B39"/>
    <mergeCell ref="A40:B40"/>
    <mergeCell ref="I34:I35"/>
    <mergeCell ref="D34:G34"/>
    <mergeCell ref="A36:B36"/>
    <mergeCell ref="A34:B35"/>
    <mergeCell ref="A45:B45"/>
    <mergeCell ref="E50:F50"/>
    <mergeCell ref="A49:G49"/>
    <mergeCell ref="I49:L49"/>
    <mergeCell ref="I48:J48"/>
    <mergeCell ref="J34:J35"/>
    <mergeCell ref="A17:B17"/>
    <mergeCell ref="A18:C18"/>
    <mergeCell ref="A20:B20"/>
    <mergeCell ref="A16:B16"/>
    <mergeCell ref="A23:B23"/>
    <mergeCell ref="A24:B24"/>
    <mergeCell ref="C34:C35"/>
    <mergeCell ref="A37:B37"/>
    <mergeCell ref="E28:F28"/>
    <mergeCell ref="E7:F7"/>
    <mergeCell ref="G7:K7"/>
    <mergeCell ref="E8:F8"/>
    <mergeCell ref="G8:K8"/>
    <mergeCell ref="C11:C12"/>
    <mergeCell ref="K11:N11"/>
    <mergeCell ref="D11:G11"/>
    <mergeCell ref="I11:I12"/>
    <mergeCell ref="J11:J12"/>
    <mergeCell ref="C7:D7"/>
    <mergeCell ref="C8:D8"/>
    <mergeCell ref="A21:B21"/>
    <mergeCell ref="A22:B22"/>
    <mergeCell ref="E30:F30"/>
    <mergeCell ref="E29:F29"/>
    <mergeCell ref="I28:J30"/>
    <mergeCell ref="A33:N33"/>
    <mergeCell ref="K34:N34"/>
    <mergeCell ref="E27:F27"/>
    <mergeCell ref="A26:G26"/>
    <mergeCell ref="I26:L26"/>
    <mergeCell ref="K28:L28"/>
    <mergeCell ref="M28:N28"/>
    <mergeCell ref="I25:J25"/>
    <mergeCell ref="M26:N26"/>
    <mergeCell ref="M49:N49"/>
    <mergeCell ref="M51:N51"/>
    <mergeCell ref="K51:L51"/>
    <mergeCell ref="E52:F52"/>
    <mergeCell ref="E53:F53"/>
    <mergeCell ref="I51:J53"/>
    <mergeCell ref="E51:F51"/>
    <mergeCell ref="A11:B12"/>
    <mergeCell ref="A13:B13"/>
    <mergeCell ref="A14:B14"/>
    <mergeCell ref="A10:N10"/>
    <mergeCell ref="C5:K5"/>
    <mergeCell ref="H6:K6"/>
    <mergeCell ref="F6:G6"/>
    <mergeCell ref="C3:H3"/>
    <mergeCell ref="A1:K1"/>
    <mergeCell ref="J3:K3"/>
    <mergeCell ref="C4:H4"/>
    <mergeCell ref="J4:K4"/>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75"/>
  <cols>
    <col customWidth="1" min="1" max="1" width="13.14"/>
    <col customWidth="1" min="2" max="2" width="24.29"/>
    <col customWidth="1" min="3" max="3" width="26.86"/>
    <col customWidth="1" min="4" max="4" width="30.0"/>
    <col customWidth="1" min="5" max="5" width="31.71"/>
    <col customWidth="1" min="6" max="6" width="27.57"/>
    <col customWidth="1" min="7" max="7" width="9.57"/>
    <col customWidth="1" min="8" max="8" width="9.86"/>
    <col customWidth="1" min="9" max="9" width="9.0"/>
    <col customWidth="1" min="10" max="11" width="10.0"/>
    <col customWidth="1" min="12" max="12" width="30.43"/>
    <col customWidth="1" min="13" max="13" width="28.86"/>
    <col customWidth="1" min="14" max="14" width="35.43"/>
  </cols>
  <sheetData>
    <row r="1" ht="45.0" customHeight="1">
      <c r="A1" s="98"/>
      <c r="B1" s="98" t="s">
        <v>87</v>
      </c>
      <c r="C1" s="9"/>
      <c r="D1" s="9"/>
      <c r="E1" s="9"/>
      <c r="F1" s="9"/>
      <c r="G1" s="99"/>
      <c r="H1" s="100"/>
      <c r="I1" s="100"/>
      <c r="J1" s="100"/>
      <c r="K1" s="99"/>
      <c r="L1" s="100"/>
      <c r="M1" s="9"/>
      <c r="N1" s="9"/>
    </row>
    <row r="2" ht="15.75" customHeight="1">
      <c r="A2" s="101"/>
      <c r="B2" s="101" t="s">
        <v>88</v>
      </c>
      <c r="C2" s="102"/>
      <c r="D2" s="103" t="s">
        <v>89</v>
      </c>
      <c r="E2" s="9"/>
      <c r="F2" s="10"/>
      <c r="G2" s="104"/>
      <c r="H2" s="105"/>
      <c r="I2" s="101" t="s">
        <v>90</v>
      </c>
      <c r="J2" s="103"/>
      <c r="K2" s="106"/>
      <c r="L2" s="107" t="s">
        <v>91</v>
      </c>
      <c r="M2" s="108" t="s">
        <v>92</v>
      </c>
      <c r="N2" s="108" t="s">
        <v>93</v>
      </c>
    </row>
    <row r="3" ht="27.75" customHeight="1">
      <c r="A3" s="109" t="s">
        <v>94</v>
      </c>
      <c r="B3" s="110" t="s">
        <v>95</v>
      </c>
      <c r="C3" s="111" t="s">
        <v>75</v>
      </c>
      <c r="D3" s="112" t="s">
        <v>96</v>
      </c>
      <c r="E3" s="113" t="s">
        <v>97</v>
      </c>
      <c r="F3" s="112" t="s">
        <v>98</v>
      </c>
      <c r="G3" s="114" t="s">
        <v>99</v>
      </c>
      <c r="H3" s="110" t="s">
        <v>100</v>
      </c>
      <c r="I3" s="110" t="s">
        <v>101</v>
      </c>
      <c r="J3" s="115" t="s">
        <v>102</v>
      </c>
      <c r="K3" s="116" t="s">
        <v>103</v>
      </c>
      <c r="L3" s="117"/>
      <c r="M3" s="118"/>
      <c r="N3" s="118"/>
    </row>
    <row r="4">
      <c r="A4" s="119">
        <v>42682.0</v>
      </c>
      <c r="B4" s="120" t="s">
        <v>104</v>
      </c>
      <c r="C4" s="121" t="s">
        <v>105</v>
      </c>
      <c r="D4" s="121" t="s">
        <v>106</v>
      </c>
      <c r="E4" s="122"/>
      <c r="F4" s="122"/>
      <c r="G4" s="123" t="s">
        <v>11</v>
      </c>
      <c r="H4" s="124" t="s">
        <v>107</v>
      </c>
      <c r="I4" s="124" t="s">
        <v>39</v>
      </c>
      <c r="J4" s="125"/>
      <c r="K4" s="126"/>
      <c r="L4" s="127" t="s">
        <v>108</v>
      </c>
      <c r="M4" s="127" t="s">
        <v>109</v>
      </c>
      <c r="N4" s="128" t="s">
        <v>110</v>
      </c>
    </row>
    <row r="5">
      <c r="A5" s="119">
        <v>42316.0</v>
      </c>
      <c r="B5" s="120" t="s">
        <v>104</v>
      </c>
      <c r="C5" s="121" t="s">
        <v>105</v>
      </c>
      <c r="D5" s="121" t="s">
        <v>106</v>
      </c>
      <c r="E5" s="122"/>
      <c r="F5" s="122"/>
      <c r="G5" s="123" t="s">
        <v>11</v>
      </c>
      <c r="H5" s="124" t="s">
        <v>107</v>
      </c>
      <c r="I5" s="124" t="s">
        <v>39</v>
      </c>
      <c r="J5" s="125"/>
      <c r="K5" s="126"/>
      <c r="L5" s="127" t="s">
        <v>108</v>
      </c>
      <c r="M5" s="127" t="s">
        <v>109</v>
      </c>
      <c r="N5" s="128" t="s">
        <v>110</v>
      </c>
    </row>
    <row r="6">
      <c r="A6" s="119">
        <v>42315.0</v>
      </c>
      <c r="B6" s="120" t="s">
        <v>104</v>
      </c>
      <c r="C6" s="121" t="s">
        <v>105</v>
      </c>
      <c r="D6" s="121" t="s">
        <v>106</v>
      </c>
      <c r="E6" s="122"/>
      <c r="F6" s="122"/>
      <c r="G6" s="123" t="s">
        <v>11</v>
      </c>
      <c r="H6" s="124" t="s">
        <v>107</v>
      </c>
      <c r="I6" s="124" t="s">
        <v>39</v>
      </c>
      <c r="J6" s="125"/>
      <c r="K6" s="126"/>
      <c r="L6" s="127" t="s">
        <v>108</v>
      </c>
      <c r="M6" s="127" t="s">
        <v>109</v>
      </c>
      <c r="N6" s="128" t="s">
        <v>110</v>
      </c>
    </row>
    <row r="7">
      <c r="A7" s="119">
        <v>42315.0</v>
      </c>
      <c r="B7" s="120" t="s">
        <v>104</v>
      </c>
      <c r="C7" s="121" t="s">
        <v>105</v>
      </c>
      <c r="D7" s="121" t="s">
        <v>106</v>
      </c>
      <c r="E7" s="122"/>
      <c r="F7" s="122"/>
      <c r="G7" s="123" t="s">
        <v>11</v>
      </c>
      <c r="H7" s="124" t="s">
        <v>107</v>
      </c>
      <c r="I7" s="124" t="s">
        <v>39</v>
      </c>
      <c r="J7" s="125"/>
      <c r="K7" s="126"/>
      <c r="L7" s="127" t="s">
        <v>108</v>
      </c>
      <c r="M7" s="127" t="s">
        <v>109</v>
      </c>
      <c r="N7" s="128" t="s">
        <v>110</v>
      </c>
    </row>
    <row r="8">
      <c r="A8" s="119">
        <v>42314.0</v>
      </c>
      <c r="B8" s="120" t="s">
        <v>104</v>
      </c>
      <c r="C8" s="121" t="s">
        <v>105</v>
      </c>
      <c r="D8" s="121" t="s">
        <v>106</v>
      </c>
      <c r="E8" s="127" t="s">
        <v>111</v>
      </c>
      <c r="F8" s="127" t="s">
        <v>112</v>
      </c>
      <c r="G8" s="123" t="s">
        <v>11</v>
      </c>
      <c r="H8" s="124" t="s">
        <v>107</v>
      </c>
      <c r="I8" s="124" t="s">
        <v>39</v>
      </c>
      <c r="J8" s="125"/>
      <c r="K8" s="126"/>
      <c r="L8" s="127" t="s">
        <v>108</v>
      </c>
      <c r="M8" s="127" t="s">
        <v>109</v>
      </c>
      <c r="N8" s="128" t="s">
        <v>110</v>
      </c>
    </row>
    <row r="9">
      <c r="A9" s="119">
        <v>42314.0</v>
      </c>
      <c r="B9" s="120" t="s">
        <v>104</v>
      </c>
      <c r="C9" s="121" t="s">
        <v>105</v>
      </c>
      <c r="D9" s="121" t="s">
        <v>106</v>
      </c>
      <c r="E9" s="129" t="s">
        <v>113</v>
      </c>
      <c r="F9" s="122" t="s">
        <v>114</v>
      </c>
      <c r="G9" s="123" t="s">
        <v>11</v>
      </c>
      <c r="H9" s="124" t="s">
        <v>107</v>
      </c>
      <c r="I9" s="124" t="s">
        <v>39</v>
      </c>
      <c r="J9" s="125"/>
      <c r="K9" s="126"/>
      <c r="L9" s="127" t="s">
        <v>108</v>
      </c>
      <c r="M9" s="127" t="s">
        <v>109</v>
      </c>
      <c r="N9" s="128" t="s">
        <v>110</v>
      </c>
    </row>
    <row r="10">
      <c r="A10" s="119">
        <v>42295.0</v>
      </c>
      <c r="B10" s="120" t="s">
        <v>115</v>
      </c>
      <c r="C10" s="121" t="s">
        <v>116</v>
      </c>
      <c r="D10" s="130" t="s">
        <v>117</v>
      </c>
      <c r="E10" s="127" t="s">
        <v>118</v>
      </c>
      <c r="F10" s="127" t="s">
        <v>118</v>
      </c>
      <c r="G10" s="123" t="s">
        <v>11</v>
      </c>
      <c r="H10" s="124" t="s">
        <v>23</v>
      </c>
      <c r="I10" s="124" t="s">
        <v>52</v>
      </c>
      <c r="J10" s="125"/>
      <c r="K10" s="126"/>
      <c r="L10" s="127" t="s">
        <v>119</v>
      </c>
      <c r="M10" s="127" t="s">
        <v>120</v>
      </c>
      <c r="N10" s="128" t="s">
        <v>121</v>
      </c>
    </row>
    <row r="11">
      <c r="A11" s="119">
        <v>42295.0</v>
      </c>
      <c r="B11" s="120" t="s">
        <v>115</v>
      </c>
      <c r="C11" s="121" t="s">
        <v>116</v>
      </c>
      <c r="D11" s="130" t="s">
        <v>117</v>
      </c>
      <c r="E11" s="122" t="s">
        <v>122</v>
      </c>
      <c r="F11" s="122" t="s">
        <v>123</v>
      </c>
      <c r="G11" s="123" t="s">
        <v>11</v>
      </c>
      <c r="H11" s="124" t="s">
        <v>23</v>
      </c>
      <c r="I11" s="124" t="s">
        <v>56</v>
      </c>
      <c r="J11" s="125" t="s">
        <v>35</v>
      </c>
      <c r="K11" s="126"/>
      <c r="L11" s="127" t="s">
        <v>119</v>
      </c>
      <c r="M11" s="127" t="s">
        <v>124</v>
      </c>
      <c r="N11" s="131" t="s">
        <v>125</v>
      </c>
    </row>
    <row r="12">
      <c r="A12" s="119">
        <v>42295.0</v>
      </c>
      <c r="B12" s="120" t="s">
        <v>115</v>
      </c>
      <c r="C12" s="121" t="s">
        <v>116</v>
      </c>
      <c r="D12" s="130" t="s">
        <v>117</v>
      </c>
      <c r="E12" s="122" t="s">
        <v>122</v>
      </c>
      <c r="F12" s="127" t="s">
        <v>126</v>
      </c>
      <c r="G12" s="123" t="s">
        <v>11</v>
      </c>
      <c r="H12" s="124" t="s">
        <v>24</v>
      </c>
      <c r="I12" s="124" t="s">
        <v>56</v>
      </c>
      <c r="J12" s="125" t="s">
        <v>39</v>
      </c>
      <c r="K12" s="126"/>
      <c r="L12" s="127" t="s">
        <v>119</v>
      </c>
      <c r="M12" s="127" t="s">
        <v>124</v>
      </c>
      <c r="N12" s="131" t="s">
        <v>125</v>
      </c>
    </row>
    <row r="13">
      <c r="A13" s="119">
        <v>42294.0</v>
      </c>
      <c r="B13" s="120" t="s">
        <v>115</v>
      </c>
      <c r="C13" s="121" t="s">
        <v>116</v>
      </c>
      <c r="D13" s="130" t="s">
        <v>117</v>
      </c>
      <c r="E13" s="122" t="s">
        <v>127</v>
      </c>
      <c r="F13" s="122" t="s">
        <v>122</v>
      </c>
      <c r="G13" s="123" t="s">
        <v>11</v>
      </c>
      <c r="H13" s="124" t="s">
        <v>23</v>
      </c>
      <c r="I13" s="124" t="s">
        <v>56</v>
      </c>
      <c r="J13" s="125" t="s">
        <v>35</v>
      </c>
      <c r="K13" s="126"/>
      <c r="L13" s="127" t="s">
        <v>119</v>
      </c>
      <c r="M13" s="127" t="s">
        <v>124</v>
      </c>
      <c r="N13" s="131" t="s">
        <v>125</v>
      </c>
    </row>
    <row r="14">
      <c r="A14" s="119">
        <v>42294.0</v>
      </c>
      <c r="B14" s="120" t="s">
        <v>115</v>
      </c>
      <c r="C14" s="121" t="s">
        <v>116</v>
      </c>
      <c r="D14" s="130" t="s">
        <v>117</v>
      </c>
      <c r="E14" s="127" t="s">
        <v>126</v>
      </c>
      <c r="F14" s="122" t="s">
        <v>123</v>
      </c>
      <c r="G14" s="123" t="s">
        <v>11</v>
      </c>
      <c r="H14" s="124" t="s">
        <v>24</v>
      </c>
      <c r="I14" s="124" t="s">
        <v>56</v>
      </c>
      <c r="J14" s="125" t="s">
        <v>39</v>
      </c>
      <c r="K14" s="126"/>
      <c r="L14" s="127" t="s">
        <v>119</v>
      </c>
      <c r="M14" s="127" t="s">
        <v>124</v>
      </c>
      <c r="N14" s="131" t="s">
        <v>125</v>
      </c>
    </row>
    <row r="15">
      <c r="A15" s="119">
        <v>42294.0</v>
      </c>
      <c r="B15" s="120" t="s">
        <v>115</v>
      </c>
      <c r="C15" s="121" t="s">
        <v>116</v>
      </c>
      <c r="D15" s="130" t="s">
        <v>117</v>
      </c>
      <c r="E15" s="127" t="s">
        <v>128</v>
      </c>
      <c r="F15" s="132" t="s">
        <v>129</v>
      </c>
      <c r="G15" s="123" t="s">
        <v>11</v>
      </c>
      <c r="H15" s="124" t="s">
        <v>24</v>
      </c>
      <c r="I15" s="124" t="s">
        <v>56</v>
      </c>
      <c r="J15" s="125" t="s">
        <v>39</v>
      </c>
      <c r="K15" s="126"/>
      <c r="L15" s="127" t="s">
        <v>119</v>
      </c>
      <c r="M15" s="127" t="s">
        <v>124</v>
      </c>
      <c r="N15" s="131" t="s">
        <v>125</v>
      </c>
    </row>
    <row r="16">
      <c r="A16" s="119">
        <v>42294.0</v>
      </c>
      <c r="B16" s="120" t="s">
        <v>115</v>
      </c>
      <c r="C16" s="121" t="s">
        <v>116</v>
      </c>
      <c r="D16" s="130" t="s">
        <v>117</v>
      </c>
      <c r="E16" s="122" t="s">
        <v>123</v>
      </c>
      <c r="F16" s="122" t="s">
        <v>130</v>
      </c>
      <c r="G16" s="123" t="s">
        <v>11</v>
      </c>
      <c r="H16" s="124" t="s">
        <v>24</v>
      </c>
      <c r="I16" s="124" t="s">
        <v>56</v>
      </c>
      <c r="J16" s="125" t="s">
        <v>35</v>
      </c>
      <c r="K16" s="126"/>
      <c r="L16" s="127" t="s">
        <v>119</v>
      </c>
      <c r="M16" s="127" t="s">
        <v>124</v>
      </c>
      <c r="N16" s="131" t="s">
        <v>125</v>
      </c>
    </row>
    <row r="17">
      <c r="A17" s="119">
        <v>42281.0</v>
      </c>
      <c r="B17" s="120" t="s">
        <v>131</v>
      </c>
      <c r="C17" s="120" t="s">
        <v>132</v>
      </c>
      <c r="D17" s="120" t="s">
        <v>133</v>
      </c>
      <c r="E17" s="127" t="s">
        <v>134</v>
      </c>
      <c r="F17" s="130" t="s">
        <v>135</v>
      </c>
      <c r="G17" s="123" t="s">
        <v>11</v>
      </c>
      <c r="H17" s="124" t="s">
        <v>21</v>
      </c>
      <c r="I17" s="124" t="s">
        <v>31</v>
      </c>
      <c r="J17" s="125"/>
      <c r="K17" s="126"/>
      <c r="L17" s="127" t="s">
        <v>136</v>
      </c>
      <c r="M17" s="127" t="s">
        <v>137</v>
      </c>
      <c r="N17" s="131" t="s">
        <v>138</v>
      </c>
    </row>
    <row r="18">
      <c r="A18" s="119">
        <v>42281.0</v>
      </c>
      <c r="B18" s="120" t="s">
        <v>131</v>
      </c>
      <c r="C18" s="120" t="s">
        <v>132</v>
      </c>
      <c r="D18" s="120" t="s">
        <v>133</v>
      </c>
      <c r="E18" s="133" t="s">
        <v>139</v>
      </c>
      <c r="F18" s="127" t="s">
        <v>140</v>
      </c>
      <c r="G18" s="123" t="s">
        <v>11</v>
      </c>
      <c r="H18" s="124" t="s">
        <v>21</v>
      </c>
      <c r="I18" s="124" t="s">
        <v>31</v>
      </c>
      <c r="J18" s="125"/>
      <c r="K18" s="126"/>
      <c r="L18" s="127" t="s">
        <v>136</v>
      </c>
      <c r="M18" s="127" t="s">
        <v>137</v>
      </c>
      <c r="N18" s="131" t="s">
        <v>138</v>
      </c>
    </row>
    <row r="19">
      <c r="A19" s="119">
        <v>42280.0</v>
      </c>
      <c r="B19" s="120" t="s">
        <v>131</v>
      </c>
      <c r="C19" s="120" t="s">
        <v>132</v>
      </c>
      <c r="D19" s="120" t="s">
        <v>133</v>
      </c>
      <c r="E19" s="130" t="s">
        <v>135</v>
      </c>
      <c r="F19" s="130" t="s">
        <v>141</v>
      </c>
      <c r="G19" s="123" t="s">
        <v>11</v>
      </c>
      <c r="H19" s="124" t="s">
        <v>21</v>
      </c>
      <c r="I19" s="124" t="s">
        <v>31</v>
      </c>
      <c r="J19" s="125"/>
      <c r="K19" s="126"/>
      <c r="L19" s="127" t="s">
        <v>136</v>
      </c>
      <c r="M19" s="127" t="s">
        <v>137</v>
      </c>
      <c r="N19" s="131" t="s">
        <v>138</v>
      </c>
    </row>
    <row r="20">
      <c r="A20" s="119">
        <v>42280.0</v>
      </c>
      <c r="B20" s="120" t="s">
        <v>131</v>
      </c>
      <c r="C20" s="120" t="s">
        <v>132</v>
      </c>
      <c r="D20" s="120" t="s">
        <v>133</v>
      </c>
      <c r="E20" s="122" t="s">
        <v>142</v>
      </c>
      <c r="F20" s="122" t="s">
        <v>143</v>
      </c>
      <c r="G20" s="123" t="s">
        <v>11</v>
      </c>
      <c r="H20" s="124" t="s">
        <v>21</v>
      </c>
      <c r="I20" s="124" t="s">
        <v>31</v>
      </c>
      <c r="J20" s="125"/>
      <c r="K20" s="126"/>
      <c r="L20" s="127" t="s">
        <v>136</v>
      </c>
      <c r="M20" s="127" t="s">
        <v>137</v>
      </c>
      <c r="N20" s="131" t="s">
        <v>138</v>
      </c>
    </row>
    <row r="21">
      <c r="A21" s="119">
        <v>42279.0</v>
      </c>
      <c r="B21" s="120" t="s">
        <v>131</v>
      </c>
      <c r="C21" s="120" t="s">
        <v>132</v>
      </c>
      <c r="D21" s="120" t="s">
        <v>133</v>
      </c>
      <c r="E21" s="122" t="s">
        <v>144</v>
      </c>
      <c r="F21" s="122" t="s">
        <v>142</v>
      </c>
      <c r="G21" s="123" t="s">
        <v>11</v>
      </c>
      <c r="H21" s="124" t="s">
        <v>21</v>
      </c>
      <c r="I21" s="124" t="s">
        <v>31</v>
      </c>
      <c r="J21" s="125"/>
      <c r="K21" s="126"/>
      <c r="L21" s="127" t="s">
        <v>136</v>
      </c>
      <c r="M21" s="127" t="s">
        <v>137</v>
      </c>
      <c r="N21" s="131" t="s">
        <v>138</v>
      </c>
    </row>
    <row r="22">
      <c r="A22" s="119">
        <v>42279.0</v>
      </c>
      <c r="B22" s="120" t="s">
        <v>131</v>
      </c>
      <c r="C22" s="120" t="s">
        <v>132</v>
      </c>
      <c r="D22" s="120" t="s">
        <v>133</v>
      </c>
      <c r="E22" s="122" t="s">
        <v>145</v>
      </c>
      <c r="F22" s="132" t="s">
        <v>140</v>
      </c>
      <c r="G22" s="123" t="s">
        <v>11</v>
      </c>
      <c r="H22" s="124" t="s">
        <v>21</v>
      </c>
      <c r="I22" s="124" t="s">
        <v>31</v>
      </c>
      <c r="J22" s="125"/>
      <c r="K22" s="126"/>
      <c r="L22" s="127" t="s">
        <v>136</v>
      </c>
      <c r="M22" s="127" t="s">
        <v>137</v>
      </c>
      <c r="N22" s="131" t="s">
        <v>138</v>
      </c>
    </row>
    <row r="23">
      <c r="A23" s="119">
        <v>42260.0</v>
      </c>
      <c r="B23" s="120" t="s">
        <v>146</v>
      </c>
      <c r="C23" s="120" t="s">
        <v>147</v>
      </c>
      <c r="D23" s="120" t="s">
        <v>148</v>
      </c>
      <c r="E23" s="127" t="s">
        <v>149</v>
      </c>
      <c r="F23" s="122" t="s">
        <v>150</v>
      </c>
      <c r="G23" s="123" t="s">
        <v>11</v>
      </c>
      <c r="H23" s="124" t="s">
        <v>21</v>
      </c>
      <c r="I23" s="124" t="s">
        <v>35</v>
      </c>
      <c r="J23" s="125"/>
      <c r="K23" s="126"/>
      <c r="L23" s="127" t="s">
        <v>151</v>
      </c>
      <c r="M23" s="127" t="s">
        <v>152</v>
      </c>
      <c r="N23" s="131" t="s">
        <v>153</v>
      </c>
    </row>
    <row r="24">
      <c r="A24" s="119">
        <v>42259.0</v>
      </c>
      <c r="B24" s="120" t="s">
        <v>146</v>
      </c>
      <c r="C24" s="120" t="s">
        <v>147</v>
      </c>
      <c r="D24" s="120" t="s">
        <v>148</v>
      </c>
      <c r="E24" s="122" t="s">
        <v>150</v>
      </c>
      <c r="F24" s="127" t="s">
        <v>154</v>
      </c>
      <c r="G24" s="123" t="s">
        <v>11</v>
      </c>
      <c r="H24" s="124" t="s">
        <v>21</v>
      </c>
      <c r="I24" s="124" t="s">
        <v>35</v>
      </c>
      <c r="J24" s="125"/>
      <c r="K24" s="126"/>
      <c r="L24" s="127" t="s">
        <v>151</v>
      </c>
      <c r="M24" s="127" t="s">
        <v>152</v>
      </c>
      <c r="N24" s="131" t="s">
        <v>153</v>
      </c>
    </row>
    <row r="25">
      <c r="A25" s="119">
        <v>42259.0</v>
      </c>
      <c r="B25" s="120" t="s">
        <v>146</v>
      </c>
      <c r="C25" s="120" t="s">
        <v>147</v>
      </c>
      <c r="D25" s="120" t="s">
        <v>148</v>
      </c>
      <c r="E25" s="127" t="s">
        <v>155</v>
      </c>
      <c r="F25" s="132" t="s">
        <v>156</v>
      </c>
      <c r="G25" s="123" t="s">
        <v>11</v>
      </c>
      <c r="H25" s="124" t="s">
        <v>21</v>
      </c>
      <c r="I25" s="124" t="s">
        <v>35</v>
      </c>
      <c r="J25" s="125"/>
      <c r="K25" s="126"/>
      <c r="L25" s="127" t="s">
        <v>151</v>
      </c>
      <c r="M25" s="127" t="s">
        <v>152</v>
      </c>
      <c r="N25" s="131" t="s">
        <v>153</v>
      </c>
    </row>
    <row r="26">
      <c r="A26" s="119">
        <v>42258.0</v>
      </c>
      <c r="B26" s="120" t="s">
        <v>146</v>
      </c>
      <c r="C26" s="120" t="s">
        <v>147</v>
      </c>
      <c r="D26" s="120" t="s">
        <v>148</v>
      </c>
      <c r="E26" s="122" t="s">
        <v>150</v>
      </c>
      <c r="F26" s="127" t="s">
        <v>157</v>
      </c>
      <c r="G26" s="123" t="s">
        <v>11</v>
      </c>
      <c r="H26" s="124" t="s">
        <v>21</v>
      </c>
      <c r="I26" s="124" t="s">
        <v>35</v>
      </c>
      <c r="J26" s="125"/>
      <c r="K26" s="126"/>
      <c r="L26" s="127" t="s">
        <v>151</v>
      </c>
      <c r="M26" s="127" t="s">
        <v>152</v>
      </c>
      <c r="N26" s="131" t="s">
        <v>153</v>
      </c>
    </row>
    <row r="27">
      <c r="A27" s="119">
        <v>42258.0</v>
      </c>
      <c r="B27" s="120" t="s">
        <v>146</v>
      </c>
      <c r="C27" s="120" t="s">
        <v>147</v>
      </c>
      <c r="D27" s="120" t="s">
        <v>148</v>
      </c>
      <c r="E27" s="127" t="s">
        <v>157</v>
      </c>
      <c r="F27" s="132" t="s">
        <v>158</v>
      </c>
      <c r="G27" s="123" t="s">
        <v>11</v>
      </c>
      <c r="H27" s="124" t="s">
        <v>21</v>
      </c>
      <c r="I27" s="124" t="s">
        <v>35</v>
      </c>
      <c r="J27" s="125"/>
      <c r="K27" s="126"/>
      <c r="L27" s="127" t="s">
        <v>151</v>
      </c>
      <c r="M27" s="127" t="s">
        <v>152</v>
      </c>
      <c r="N27" s="131" t="s">
        <v>153</v>
      </c>
    </row>
    <row r="28">
      <c r="A28" s="119">
        <v>42246.0</v>
      </c>
      <c r="B28" s="120" t="s">
        <v>159</v>
      </c>
      <c r="C28" s="120" t="s">
        <v>160</v>
      </c>
      <c r="D28" s="120" t="s">
        <v>161</v>
      </c>
      <c r="E28" s="122" t="s">
        <v>127</v>
      </c>
      <c r="F28" s="127" t="s">
        <v>162</v>
      </c>
      <c r="G28" s="123" t="s">
        <v>11</v>
      </c>
      <c r="H28" s="124" t="s">
        <v>21</v>
      </c>
      <c r="I28" s="124" t="s">
        <v>31</v>
      </c>
      <c r="J28" s="125"/>
      <c r="K28" s="126"/>
      <c r="L28" s="127" t="s">
        <v>163</v>
      </c>
      <c r="M28" s="127" t="s">
        <v>164</v>
      </c>
      <c r="N28" s="128" t="s">
        <v>165</v>
      </c>
    </row>
    <row r="29">
      <c r="A29" s="119">
        <v>42245.0</v>
      </c>
      <c r="B29" s="120" t="s">
        <v>159</v>
      </c>
      <c r="C29" s="120" t="s">
        <v>160</v>
      </c>
      <c r="D29" s="120" t="s">
        <v>161</v>
      </c>
      <c r="E29" s="127" t="s">
        <v>162</v>
      </c>
      <c r="F29" s="122" t="s">
        <v>166</v>
      </c>
      <c r="G29" s="123" t="s">
        <v>11</v>
      </c>
      <c r="H29" s="124" t="s">
        <v>21</v>
      </c>
      <c r="I29" s="124" t="s">
        <v>31</v>
      </c>
      <c r="J29" s="125"/>
      <c r="K29" s="126"/>
      <c r="L29" s="127" t="s">
        <v>163</v>
      </c>
      <c r="M29" s="127" t="s">
        <v>164</v>
      </c>
      <c r="N29" s="128" t="s">
        <v>165</v>
      </c>
    </row>
    <row r="30">
      <c r="A30" s="119">
        <v>42245.0</v>
      </c>
      <c r="B30" s="120" t="s">
        <v>159</v>
      </c>
      <c r="C30" s="120" t="s">
        <v>160</v>
      </c>
      <c r="D30" s="120" t="s">
        <v>161</v>
      </c>
      <c r="E30" s="122" t="s">
        <v>167</v>
      </c>
      <c r="F30" s="122" t="s">
        <v>168</v>
      </c>
      <c r="G30" s="123" t="s">
        <v>11</v>
      </c>
      <c r="H30" s="124" t="s">
        <v>21</v>
      </c>
      <c r="I30" s="124" t="s">
        <v>31</v>
      </c>
      <c r="J30" s="125"/>
      <c r="K30" s="126"/>
      <c r="L30" s="127" t="s">
        <v>163</v>
      </c>
      <c r="M30" s="127" t="s">
        <v>164</v>
      </c>
      <c r="N30" s="128" t="s">
        <v>165</v>
      </c>
    </row>
    <row r="31">
      <c r="A31" s="119">
        <v>42244.0</v>
      </c>
      <c r="B31" s="120" t="s">
        <v>159</v>
      </c>
      <c r="C31" s="120" t="s">
        <v>160</v>
      </c>
      <c r="D31" s="120" t="s">
        <v>161</v>
      </c>
      <c r="E31" s="122" t="s">
        <v>167</v>
      </c>
      <c r="F31" s="122" t="s">
        <v>169</v>
      </c>
      <c r="G31" s="123" t="s">
        <v>11</v>
      </c>
      <c r="H31" s="124" t="s">
        <v>21</v>
      </c>
      <c r="I31" s="124" t="s">
        <v>31</v>
      </c>
      <c r="J31" s="125"/>
      <c r="K31" s="126"/>
      <c r="L31" s="127" t="s">
        <v>163</v>
      </c>
      <c r="M31" s="127" t="s">
        <v>164</v>
      </c>
      <c r="N31" s="128" t="s">
        <v>165</v>
      </c>
    </row>
    <row r="32">
      <c r="A32" s="119">
        <v>42244.0</v>
      </c>
      <c r="B32" s="120" t="s">
        <v>159</v>
      </c>
      <c r="C32" s="120" t="s">
        <v>160</v>
      </c>
      <c r="D32" s="120" t="s">
        <v>161</v>
      </c>
      <c r="E32" s="122" t="s">
        <v>169</v>
      </c>
      <c r="F32" s="122" t="s">
        <v>170</v>
      </c>
      <c r="G32" s="123" t="s">
        <v>11</v>
      </c>
      <c r="H32" s="124" t="s">
        <v>21</v>
      </c>
      <c r="I32" s="124" t="s">
        <v>31</v>
      </c>
      <c r="J32" s="125"/>
      <c r="K32" s="126"/>
      <c r="L32" s="127" t="s">
        <v>163</v>
      </c>
      <c r="M32" s="127" t="s">
        <v>164</v>
      </c>
      <c r="N32" s="128" t="s">
        <v>165</v>
      </c>
    </row>
    <row r="33">
      <c r="A33" s="119">
        <v>42239.0</v>
      </c>
      <c r="B33" s="120" t="s">
        <v>171</v>
      </c>
      <c r="C33" s="134" t="s">
        <v>172</v>
      </c>
      <c r="D33" s="135" t="s">
        <v>8</v>
      </c>
      <c r="E33" s="127" t="s">
        <v>173</v>
      </c>
      <c r="F33" s="122" t="s">
        <v>174</v>
      </c>
      <c r="G33" s="123" t="s">
        <v>84</v>
      </c>
      <c r="H33" s="124" t="s">
        <v>23</v>
      </c>
      <c r="I33" s="136"/>
      <c r="J33" s="125"/>
      <c r="K33" s="126"/>
      <c r="L33" s="127" t="s">
        <v>136</v>
      </c>
      <c r="M33" s="127" t="s">
        <v>175</v>
      </c>
      <c r="N33" s="128" t="s">
        <v>153</v>
      </c>
    </row>
    <row r="34">
      <c r="A34" s="119">
        <v>42239.0</v>
      </c>
      <c r="B34" s="120" t="s">
        <v>171</v>
      </c>
      <c r="C34" s="134" t="s">
        <v>172</v>
      </c>
      <c r="D34" s="135" t="s">
        <v>8</v>
      </c>
      <c r="E34" s="127" t="s">
        <v>176</v>
      </c>
      <c r="F34" s="127" t="s">
        <v>177</v>
      </c>
      <c r="G34" s="123" t="s">
        <v>11</v>
      </c>
      <c r="H34" s="124" t="s">
        <v>23</v>
      </c>
      <c r="I34" s="136"/>
      <c r="J34" s="125"/>
      <c r="K34" s="126"/>
      <c r="L34" s="127" t="s">
        <v>136</v>
      </c>
      <c r="M34" s="127" t="s">
        <v>175</v>
      </c>
      <c r="N34" s="128" t="s">
        <v>153</v>
      </c>
    </row>
    <row r="35">
      <c r="A35" s="119">
        <v>42239.0</v>
      </c>
      <c r="B35" s="120" t="s">
        <v>171</v>
      </c>
      <c r="C35" s="134" t="s">
        <v>172</v>
      </c>
      <c r="D35" s="135" t="s">
        <v>8</v>
      </c>
      <c r="E35" s="122" t="s">
        <v>178</v>
      </c>
      <c r="F35" s="122" t="s">
        <v>174</v>
      </c>
      <c r="G35" s="123" t="s">
        <v>11</v>
      </c>
      <c r="H35" s="124" t="s">
        <v>22</v>
      </c>
      <c r="I35" s="124" t="s">
        <v>31</v>
      </c>
      <c r="J35" s="125"/>
      <c r="K35" s="126"/>
      <c r="L35" s="127" t="s">
        <v>136</v>
      </c>
      <c r="M35" s="127" t="s">
        <v>175</v>
      </c>
      <c r="N35" s="128" t="s">
        <v>153</v>
      </c>
    </row>
    <row r="36">
      <c r="A36" s="119">
        <v>42239.0</v>
      </c>
      <c r="B36" s="120" t="s">
        <v>171</v>
      </c>
      <c r="C36" s="134" t="s">
        <v>172</v>
      </c>
      <c r="D36" s="135" t="s">
        <v>8</v>
      </c>
      <c r="E36" s="127" t="s">
        <v>176</v>
      </c>
      <c r="F36" s="127" t="s">
        <v>179</v>
      </c>
      <c r="G36" s="123" t="s">
        <v>11</v>
      </c>
      <c r="H36" s="124" t="s">
        <v>23</v>
      </c>
      <c r="I36" s="136"/>
      <c r="J36" s="125"/>
      <c r="K36" s="126"/>
      <c r="L36" s="127" t="s">
        <v>136</v>
      </c>
      <c r="M36" s="127" t="s">
        <v>175</v>
      </c>
      <c r="N36" s="128" t="s">
        <v>153</v>
      </c>
    </row>
    <row r="37">
      <c r="A37" s="119">
        <v>42232.0</v>
      </c>
      <c r="B37" s="120" t="s">
        <v>180</v>
      </c>
      <c r="C37" s="134" t="s">
        <v>172</v>
      </c>
      <c r="D37" s="135" t="s">
        <v>8</v>
      </c>
      <c r="E37" s="127" t="s">
        <v>181</v>
      </c>
      <c r="F37" s="127" t="s">
        <v>182</v>
      </c>
      <c r="G37" s="123" t="s">
        <v>11</v>
      </c>
      <c r="H37" s="124" t="s">
        <v>24</v>
      </c>
      <c r="I37" s="124" t="s">
        <v>39</v>
      </c>
      <c r="J37" s="125"/>
      <c r="K37" s="126"/>
      <c r="L37" s="127" t="s">
        <v>183</v>
      </c>
      <c r="M37" s="127" t="s">
        <v>175</v>
      </c>
      <c r="N37" s="137"/>
    </row>
    <row r="38">
      <c r="A38" s="119">
        <v>42232.0</v>
      </c>
      <c r="B38" s="120" t="s">
        <v>180</v>
      </c>
      <c r="C38" s="134" t="s">
        <v>172</v>
      </c>
      <c r="D38" s="135" t="s">
        <v>8</v>
      </c>
      <c r="E38" s="127" t="s">
        <v>176</v>
      </c>
      <c r="F38" s="132" t="s">
        <v>184</v>
      </c>
      <c r="G38" s="123" t="s">
        <v>11</v>
      </c>
      <c r="H38" s="124" t="s">
        <v>23</v>
      </c>
      <c r="I38" s="124" t="s">
        <v>31</v>
      </c>
      <c r="J38" s="125"/>
      <c r="K38" s="126"/>
      <c r="L38" s="127" t="s">
        <v>183</v>
      </c>
      <c r="M38" s="127" t="s">
        <v>175</v>
      </c>
      <c r="N38" s="137"/>
    </row>
    <row r="39">
      <c r="A39" s="119">
        <v>42232.0</v>
      </c>
      <c r="B39" s="120" t="s">
        <v>180</v>
      </c>
      <c r="C39" s="134" t="s">
        <v>172</v>
      </c>
      <c r="D39" s="135" t="s">
        <v>8</v>
      </c>
      <c r="E39" s="127" t="s">
        <v>185</v>
      </c>
      <c r="F39" s="122" t="s">
        <v>186</v>
      </c>
      <c r="G39" s="123" t="s">
        <v>11</v>
      </c>
      <c r="H39" s="124" t="s">
        <v>23</v>
      </c>
      <c r="I39" s="124" t="s">
        <v>39</v>
      </c>
      <c r="J39" s="125"/>
      <c r="K39" s="126"/>
      <c r="L39" s="127" t="s">
        <v>183</v>
      </c>
      <c r="M39" s="127" t="s">
        <v>175</v>
      </c>
      <c r="N39" s="137"/>
    </row>
    <row r="40">
      <c r="A40" s="119">
        <v>42231.0</v>
      </c>
      <c r="B40" s="120" t="s">
        <v>180</v>
      </c>
      <c r="C40" s="134" t="s">
        <v>172</v>
      </c>
      <c r="D40" s="135" t="s">
        <v>8</v>
      </c>
      <c r="E40" s="127" t="s">
        <v>173</v>
      </c>
      <c r="F40" s="127" t="s">
        <v>187</v>
      </c>
      <c r="G40" s="123" t="s">
        <v>84</v>
      </c>
      <c r="H40" s="124" t="s">
        <v>22</v>
      </c>
      <c r="I40" s="124" t="s">
        <v>31</v>
      </c>
      <c r="J40" s="125"/>
      <c r="K40" s="126"/>
      <c r="L40" s="127" t="s">
        <v>183</v>
      </c>
      <c r="M40" s="127" t="s">
        <v>175</v>
      </c>
      <c r="N40" s="137"/>
    </row>
    <row r="41">
      <c r="A41" s="119">
        <v>42231.0</v>
      </c>
      <c r="B41" s="120" t="s">
        <v>180</v>
      </c>
      <c r="C41" s="134" t="s">
        <v>172</v>
      </c>
      <c r="D41" s="135" t="s">
        <v>8</v>
      </c>
      <c r="E41" s="127" t="s">
        <v>188</v>
      </c>
      <c r="F41" s="132" t="s">
        <v>184</v>
      </c>
      <c r="G41" s="123" t="s">
        <v>11</v>
      </c>
      <c r="H41" s="124" t="s">
        <v>23</v>
      </c>
      <c r="I41" s="124" t="s">
        <v>31</v>
      </c>
      <c r="J41" s="125"/>
      <c r="K41" s="126"/>
      <c r="L41" s="127" t="s">
        <v>183</v>
      </c>
      <c r="M41" s="127" t="s">
        <v>175</v>
      </c>
      <c r="N41" s="137"/>
    </row>
    <row r="42">
      <c r="A42" s="119">
        <v>42231.0</v>
      </c>
      <c r="B42" s="120" t="s">
        <v>180</v>
      </c>
      <c r="C42" s="134" t="s">
        <v>172</v>
      </c>
      <c r="D42" s="135" t="s">
        <v>8</v>
      </c>
      <c r="E42" s="127" t="s">
        <v>176</v>
      </c>
      <c r="F42" s="122" t="s">
        <v>186</v>
      </c>
      <c r="G42" s="123" t="s">
        <v>11</v>
      </c>
      <c r="H42" s="124" t="s">
        <v>23</v>
      </c>
      <c r="I42" s="124" t="s">
        <v>31</v>
      </c>
      <c r="J42" s="125"/>
      <c r="K42" s="126"/>
      <c r="L42" s="127" t="s">
        <v>183</v>
      </c>
      <c r="M42" s="127" t="s">
        <v>175</v>
      </c>
      <c r="N42" s="137"/>
    </row>
    <row r="43">
      <c r="A43" s="119">
        <v>42196.0</v>
      </c>
      <c r="B43" s="133"/>
      <c r="C43" s="120" t="s">
        <v>189</v>
      </c>
      <c r="D43" s="135" t="s">
        <v>8</v>
      </c>
      <c r="E43" s="127" t="s">
        <v>190</v>
      </c>
      <c r="F43" s="127" t="s">
        <v>149</v>
      </c>
      <c r="G43" s="123" t="s">
        <v>11</v>
      </c>
      <c r="H43" s="124" t="s">
        <v>22</v>
      </c>
      <c r="I43" s="124" t="s">
        <v>60</v>
      </c>
      <c r="J43" s="125"/>
      <c r="K43" s="126"/>
      <c r="L43" s="127" t="s">
        <v>191</v>
      </c>
      <c r="M43" s="122"/>
      <c r="N43" s="137"/>
    </row>
    <row r="44">
      <c r="A44" s="119">
        <v>42196.0</v>
      </c>
      <c r="B44" s="133"/>
      <c r="C44" s="120" t="s">
        <v>189</v>
      </c>
      <c r="D44" s="135" t="s">
        <v>8</v>
      </c>
      <c r="E44" s="127" t="s">
        <v>176</v>
      </c>
      <c r="F44" s="127" t="s">
        <v>192</v>
      </c>
      <c r="G44" s="123" t="s">
        <v>11</v>
      </c>
      <c r="H44" s="124" t="s">
        <v>23</v>
      </c>
      <c r="I44" s="124" t="s">
        <v>26</v>
      </c>
      <c r="J44" s="125" t="s">
        <v>35</v>
      </c>
      <c r="K44" s="126"/>
      <c r="L44" s="127" t="s">
        <v>5</v>
      </c>
      <c r="M44" s="127" t="s">
        <v>193</v>
      </c>
      <c r="N44" s="137"/>
    </row>
    <row r="45">
      <c r="A45" s="138">
        <v>42168.0</v>
      </c>
      <c r="B45" s="139"/>
      <c r="C45" s="134" t="s">
        <v>172</v>
      </c>
      <c r="D45" s="135" t="s">
        <v>8</v>
      </c>
      <c r="E45" s="127" t="s">
        <v>194</v>
      </c>
      <c r="F45" s="127" t="s">
        <v>195</v>
      </c>
      <c r="G45" s="123" t="s">
        <v>11</v>
      </c>
      <c r="H45" s="124" t="s">
        <v>23</v>
      </c>
      <c r="I45" s="124" t="s">
        <v>26</v>
      </c>
      <c r="J45" s="125" t="s">
        <v>35</v>
      </c>
      <c r="K45" s="126"/>
      <c r="L45" s="127" t="s">
        <v>5</v>
      </c>
      <c r="M45" s="127" t="s">
        <v>193</v>
      </c>
      <c r="N45" s="137"/>
    </row>
    <row r="46">
      <c r="A46" s="119">
        <v>42162.0</v>
      </c>
      <c r="B46" s="120" t="s">
        <v>196</v>
      </c>
      <c r="C46" s="120" t="s">
        <v>197</v>
      </c>
      <c r="D46" s="120" t="s">
        <v>198</v>
      </c>
      <c r="E46" s="127" t="s">
        <v>141</v>
      </c>
      <c r="F46" s="127" t="s">
        <v>112</v>
      </c>
      <c r="G46" s="123" t="s">
        <v>11</v>
      </c>
      <c r="H46" s="124" t="s">
        <v>22</v>
      </c>
      <c r="I46" s="124" t="s">
        <v>31</v>
      </c>
      <c r="J46" s="125"/>
      <c r="K46" s="126"/>
      <c r="L46" s="127" t="s">
        <v>199</v>
      </c>
      <c r="M46" s="127" t="s">
        <v>200</v>
      </c>
      <c r="N46" s="128" t="s">
        <v>201</v>
      </c>
    </row>
    <row r="47">
      <c r="A47" s="119">
        <v>42162.0</v>
      </c>
      <c r="B47" s="120" t="s">
        <v>196</v>
      </c>
      <c r="C47" s="120" t="s">
        <v>197</v>
      </c>
      <c r="D47" s="120" t="s">
        <v>198</v>
      </c>
      <c r="E47" s="127" t="s">
        <v>202</v>
      </c>
      <c r="F47" s="127" t="s">
        <v>203</v>
      </c>
      <c r="G47" s="123" t="s">
        <v>84</v>
      </c>
      <c r="H47" s="124" t="s">
        <v>22</v>
      </c>
      <c r="I47" s="124" t="s">
        <v>35</v>
      </c>
      <c r="J47" s="125"/>
      <c r="K47" s="126"/>
      <c r="L47" s="127" t="s">
        <v>199</v>
      </c>
      <c r="M47" s="127" t="s">
        <v>204</v>
      </c>
      <c r="N47" s="128" t="s">
        <v>201</v>
      </c>
    </row>
    <row r="48">
      <c r="A48" s="119">
        <v>42161.0</v>
      </c>
      <c r="B48" s="120" t="s">
        <v>196</v>
      </c>
      <c r="C48" s="120" t="s">
        <v>197</v>
      </c>
      <c r="D48" s="120" t="s">
        <v>198</v>
      </c>
      <c r="E48" s="127" t="s">
        <v>170</v>
      </c>
      <c r="F48" s="127" t="s">
        <v>205</v>
      </c>
      <c r="G48" s="123" t="s">
        <v>11</v>
      </c>
      <c r="H48" s="124" t="s">
        <v>22</v>
      </c>
      <c r="I48" s="124" t="s">
        <v>43</v>
      </c>
      <c r="J48" s="125"/>
      <c r="K48" s="126"/>
      <c r="L48" s="127" t="s">
        <v>199</v>
      </c>
      <c r="M48" s="127" t="s">
        <v>206</v>
      </c>
      <c r="N48" s="128" t="s">
        <v>207</v>
      </c>
    </row>
    <row r="49">
      <c r="A49" s="119">
        <v>42161.0</v>
      </c>
      <c r="B49" s="120" t="s">
        <v>196</v>
      </c>
      <c r="C49" s="120" t="s">
        <v>197</v>
      </c>
      <c r="D49" s="120" t="s">
        <v>198</v>
      </c>
      <c r="E49" s="127" t="s">
        <v>141</v>
      </c>
      <c r="F49" s="122" t="s">
        <v>208</v>
      </c>
      <c r="G49" s="123" t="s">
        <v>11</v>
      </c>
      <c r="H49" s="124" t="s">
        <v>22</v>
      </c>
      <c r="I49" s="124" t="s">
        <v>31</v>
      </c>
      <c r="J49" s="125"/>
      <c r="K49" s="126"/>
      <c r="L49" s="127" t="s">
        <v>199</v>
      </c>
      <c r="M49" s="127" t="s">
        <v>209</v>
      </c>
      <c r="N49" s="128" t="s">
        <v>210</v>
      </c>
    </row>
    <row r="50">
      <c r="A50" s="119">
        <v>42161.0</v>
      </c>
      <c r="B50" s="120" t="s">
        <v>196</v>
      </c>
      <c r="C50" s="120" t="s">
        <v>197</v>
      </c>
      <c r="D50" s="120" t="s">
        <v>198</v>
      </c>
      <c r="E50" s="127" t="s">
        <v>112</v>
      </c>
      <c r="F50" s="127" t="s">
        <v>211</v>
      </c>
      <c r="G50" s="123" t="s">
        <v>11</v>
      </c>
      <c r="H50" s="124" t="s">
        <v>22</v>
      </c>
      <c r="I50" s="124" t="s">
        <v>26</v>
      </c>
      <c r="J50" s="125" t="s">
        <v>35</v>
      </c>
      <c r="K50" s="126"/>
      <c r="L50" s="127" t="s">
        <v>199</v>
      </c>
      <c r="M50" s="127" t="s">
        <v>212</v>
      </c>
      <c r="N50" s="137"/>
    </row>
    <row r="51">
      <c r="A51" s="119">
        <v>42160.0</v>
      </c>
      <c r="B51" s="120" t="s">
        <v>196</v>
      </c>
      <c r="C51" s="120" t="s">
        <v>197</v>
      </c>
      <c r="D51" s="120" t="s">
        <v>198</v>
      </c>
      <c r="E51" s="122" t="s">
        <v>170</v>
      </c>
      <c r="F51" s="127" t="s">
        <v>213</v>
      </c>
      <c r="G51" s="123" t="s">
        <v>11</v>
      </c>
      <c r="H51" s="124" t="s">
        <v>22</v>
      </c>
      <c r="I51" s="124" t="s">
        <v>39</v>
      </c>
      <c r="J51" s="125"/>
      <c r="K51" s="126"/>
      <c r="L51" s="127" t="s">
        <v>199</v>
      </c>
      <c r="M51" s="127" t="s">
        <v>214</v>
      </c>
      <c r="N51" s="128" t="s">
        <v>215</v>
      </c>
    </row>
    <row r="52">
      <c r="A52" s="119">
        <v>42160.0</v>
      </c>
      <c r="B52" s="120" t="s">
        <v>196</v>
      </c>
      <c r="C52" s="120" t="s">
        <v>197</v>
      </c>
      <c r="D52" s="120" t="s">
        <v>198</v>
      </c>
      <c r="E52" s="127" t="s">
        <v>216</v>
      </c>
      <c r="F52" s="127" t="s">
        <v>217</v>
      </c>
      <c r="G52" s="123" t="s">
        <v>84</v>
      </c>
      <c r="H52" s="124" t="s">
        <v>23</v>
      </c>
      <c r="I52" s="124" t="s">
        <v>43</v>
      </c>
      <c r="J52" s="125"/>
      <c r="K52" s="126"/>
      <c r="L52" s="127" t="s">
        <v>199</v>
      </c>
      <c r="M52" s="127" t="s">
        <v>200</v>
      </c>
      <c r="N52" s="128" t="s">
        <v>218</v>
      </c>
    </row>
    <row r="53">
      <c r="A53" s="138">
        <v>42154.0</v>
      </c>
      <c r="B53" s="139"/>
      <c r="C53" s="134" t="s">
        <v>172</v>
      </c>
      <c r="D53" s="135" t="s">
        <v>8</v>
      </c>
      <c r="E53" s="127" t="s">
        <v>176</v>
      </c>
      <c r="F53" s="127" t="s">
        <v>179</v>
      </c>
      <c r="G53" s="123" t="s">
        <v>11</v>
      </c>
      <c r="H53" s="124" t="s">
        <v>23</v>
      </c>
      <c r="I53" s="124" t="s">
        <v>26</v>
      </c>
      <c r="J53" s="125" t="s">
        <v>35</v>
      </c>
      <c r="K53" s="126"/>
      <c r="L53" s="127" t="s">
        <v>5</v>
      </c>
      <c r="M53" s="127" t="s">
        <v>193</v>
      </c>
      <c r="N53" s="137"/>
    </row>
    <row r="54">
      <c r="A54" s="140">
        <v>42127.0</v>
      </c>
      <c r="B54" s="133" t="s">
        <v>219</v>
      </c>
      <c r="C54" s="133" t="s">
        <v>220</v>
      </c>
      <c r="D54" s="133" t="s">
        <v>221</v>
      </c>
      <c r="E54" s="122" t="s">
        <v>167</v>
      </c>
      <c r="F54" s="122" t="s">
        <v>139</v>
      </c>
      <c r="G54" s="141" t="s">
        <v>11</v>
      </c>
      <c r="H54" s="141" t="s">
        <v>22</v>
      </c>
      <c r="I54" s="141" t="s">
        <v>26</v>
      </c>
      <c r="J54" s="125" t="s">
        <v>35</v>
      </c>
      <c r="K54" s="142"/>
      <c r="L54" s="122" t="s">
        <v>222</v>
      </c>
      <c r="M54" s="122" t="s">
        <v>223</v>
      </c>
      <c r="N54" s="137"/>
    </row>
    <row r="55">
      <c r="A55" s="143">
        <v>42126.0</v>
      </c>
      <c r="B55" s="144" t="s">
        <v>219</v>
      </c>
      <c r="C55" s="130" t="s">
        <v>220</v>
      </c>
      <c r="D55" s="130" t="s">
        <v>221</v>
      </c>
      <c r="E55" s="122" t="s">
        <v>224</v>
      </c>
      <c r="F55" s="122" t="s">
        <v>225</v>
      </c>
      <c r="G55" s="145" t="s">
        <v>11</v>
      </c>
      <c r="H55" s="145" t="s">
        <v>22</v>
      </c>
      <c r="I55" s="145" t="s">
        <v>39</v>
      </c>
      <c r="J55" s="146"/>
      <c r="K55" s="126"/>
      <c r="L55" s="122" t="s">
        <v>222</v>
      </c>
      <c r="M55" s="122" t="s">
        <v>223</v>
      </c>
      <c r="N55" s="122" t="s">
        <v>226</v>
      </c>
    </row>
    <row r="56">
      <c r="A56" s="143">
        <v>42126.0</v>
      </c>
      <c r="B56" s="144" t="s">
        <v>219</v>
      </c>
      <c r="C56" s="130" t="s">
        <v>220</v>
      </c>
      <c r="D56" s="130" t="s">
        <v>221</v>
      </c>
      <c r="E56" s="127" t="s">
        <v>227</v>
      </c>
      <c r="F56" s="127" t="s">
        <v>228</v>
      </c>
      <c r="G56" s="123" t="s">
        <v>84</v>
      </c>
      <c r="H56" s="123" t="s">
        <v>22</v>
      </c>
      <c r="I56" s="123" t="s">
        <v>26</v>
      </c>
      <c r="J56" s="147" t="s">
        <v>35</v>
      </c>
      <c r="K56" s="126"/>
      <c r="L56" s="122" t="s">
        <v>222</v>
      </c>
      <c r="M56" s="122" t="s">
        <v>223</v>
      </c>
      <c r="N56" s="137"/>
    </row>
    <row r="57">
      <c r="A57" s="143">
        <v>42125.0</v>
      </c>
      <c r="B57" s="144" t="s">
        <v>219</v>
      </c>
      <c r="C57" s="130" t="s">
        <v>220</v>
      </c>
      <c r="D57" s="130" t="s">
        <v>221</v>
      </c>
      <c r="E57" s="122" t="s">
        <v>229</v>
      </c>
      <c r="F57" s="122" t="s">
        <v>224</v>
      </c>
      <c r="G57" s="145" t="s">
        <v>11</v>
      </c>
      <c r="H57" s="145" t="s">
        <v>22</v>
      </c>
      <c r="I57" s="145" t="s">
        <v>26</v>
      </c>
      <c r="J57" s="147" t="s">
        <v>35</v>
      </c>
      <c r="K57" s="126"/>
      <c r="L57" s="122" t="s">
        <v>222</v>
      </c>
      <c r="M57" s="122" t="s">
        <v>223</v>
      </c>
      <c r="N57" s="137"/>
    </row>
    <row r="58">
      <c r="A58" s="143">
        <v>42125.0</v>
      </c>
      <c r="B58" s="144" t="s">
        <v>219</v>
      </c>
      <c r="C58" s="130" t="s">
        <v>220</v>
      </c>
      <c r="D58" s="130" t="s">
        <v>221</v>
      </c>
      <c r="E58" s="127" t="s">
        <v>230</v>
      </c>
      <c r="F58" s="127" t="s">
        <v>231</v>
      </c>
      <c r="G58" s="123" t="s">
        <v>84</v>
      </c>
      <c r="H58" s="123" t="s">
        <v>22</v>
      </c>
      <c r="I58" s="123" t="s">
        <v>31</v>
      </c>
      <c r="J58" s="126"/>
      <c r="K58" s="126"/>
      <c r="L58" s="122" t="s">
        <v>222</v>
      </c>
      <c r="M58" s="122" t="s">
        <v>223</v>
      </c>
      <c r="N58" s="127" t="s">
        <v>232</v>
      </c>
    </row>
    <row r="59">
      <c r="A59" s="143">
        <v>42125.0</v>
      </c>
      <c r="B59" s="130" t="s">
        <v>219</v>
      </c>
      <c r="C59" s="130" t="s">
        <v>220</v>
      </c>
      <c r="D59" s="130" t="s">
        <v>221</v>
      </c>
      <c r="E59" s="122" t="s">
        <v>225</v>
      </c>
      <c r="F59" s="122" t="s">
        <v>139</v>
      </c>
      <c r="G59" s="145" t="s">
        <v>11</v>
      </c>
      <c r="H59" s="145" t="s">
        <v>22</v>
      </c>
      <c r="I59" s="145" t="s">
        <v>31</v>
      </c>
      <c r="J59" s="126"/>
      <c r="K59" s="126"/>
      <c r="L59" s="122" t="s">
        <v>222</v>
      </c>
      <c r="M59" s="122" t="s">
        <v>223</v>
      </c>
      <c r="N59" s="122" t="s">
        <v>233</v>
      </c>
    </row>
    <row r="60">
      <c r="A60" s="148">
        <v>42120.0</v>
      </c>
      <c r="B60" s="147" t="s">
        <v>234</v>
      </c>
      <c r="C60" s="121" t="s">
        <v>235</v>
      </c>
      <c r="D60" s="130" t="s">
        <v>236</v>
      </c>
      <c r="E60" s="127" t="s">
        <v>118</v>
      </c>
      <c r="F60" s="127" t="s">
        <v>118</v>
      </c>
      <c r="G60" s="123" t="s">
        <v>11</v>
      </c>
      <c r="H60" s="123" t="s">
        <v>22</v>
      </c>
      <c r="I60" s="123" t="s">
        <v>52</v>
      </c>
      <c r="J60" s="147"/>
      <c r="K60" s="146"/>
      <c r="L60" s="127" t="s">
        <v>237</v>
      </c>
      <c r="M60" s="127" t="s">
        <v>238</v>
      </c>
      <c r="N60" s="128" t="s">
        <v>239</v>
      </c>
    </row>
    <row r="61">
      <c r="A61" s="143">
        <v>42123.0</v>
      </c>
      <c r="B61" s="146"/>
      <c r="C61" s="130" t="s">
        <v>172</v>
      </c>
      <c r="D61" s="130" t="s">
        <v>8</v>
      </c>
      <c r="E61" s="122" t="s">
        <v>178</v>
      </c>
      <c r="F61" s="122" t="s">
        <v>139</v>
      </c>
      <c r="G61" s="149" t="s">
        <v>11</v>
      </c>
      <c r="H61" s="145" t="s">
        <v>22</v>
      </c>
      <c r="I61" s="149" t="s">
        <v>26</v>
      </c>
      <c r="J61" s="147" t="s">
        <v>35</v>
      </c>
      <c r="K61" s="146"/>
      <c r="L61" s="122" t="s">
        <v>240</v>
      </c>
      <c r="M61" s="122" t="s">
        <v>241</v>
      </c>
      <c r="N61" s="137"/>
    </row>
    <row r="62">
      <c r="A62" s="143">
        <v>42122.0</v>
      </c>
      <c r="B62" s="146"/>
      <c r="C62" s="130" t="s">
        <v>172</v>
      </c>
      <c r="D62" s="130" t="s">
        <v>8</v>
      </c>
      <c r="E62" s="122" t="s">
        <v>178</v>
      </c>
      <c r="F62" s="122" t="s">
        <v>139</v>
      </c>
      <c r="G62" s="149" t="s">
        <v>11</v>
      </c>
      <c r="H62" s="149" t="s">
        <v>22</v>
      </c>
      <c r="I62" s="149" t="s">
        <v>31</v>
      </c>
      <c r="J62" s="146"/>
      <c r="K62" s="146"/>
      <c r="L62" s="122" t="s">
        <v>242</v>
      </c>
      <c r="M62" s="122" t="s">
        <v>193</v>
      </c>
      <c r="N62" s="137"/>
    </row>
    <row r="63">
      <c r="A63" s="143">
        <v>42105.0</v>
      </c>
      <c r="B63" s="146"/>
      <c r="C63" s="130" t="s">
        <v>172</v>
      </c>
      <c r="D63" s="130" t="s">
        <v>8</v>
      </c>
      <c r="E63" s="122" t="s">
        <v>243</v>
      </c>
      <c r="F63" s="122" t="s">
        <v>244</v>
      </c>
      <c r="G63" s="149" t="s">
        <v>11</v>
      </c>
      <c r="H63" s="150" t="s">
        <v>24</v>
      </c>
      <c r="I63" s="149" t="s">
        <v>26</v>
      </c>
      <c r="J63" s="147" t="s">
        <v>35</v>
      </c>
      <c r="K63" s="146"/>
      <c r="L63" s="122" t="s">
        <v>245</v>
      </c>
      <c r="M63" s="122" t="s">
        <v>193</v>
      </c>
      <c r="N63" s="137"/>
    </row>
    <row r="64">
      <c r="A64" s="143">
        <v>42105.0</v>
      </c>
      <c r="B64" s="146"/>
      <c r="C64" s="130" t="s">
        <v>172</v>
      </c>
      <c r="D64" s="130" t="s">
        <v>8</v>
      </c>
      <c r="E64" s="122" t="s">
        <v>246</v>
      </c>
      <c r="F64" s="122" t="s">
        <v>247</v>
      </c>
      <c r="G64" s="149" t="s">
        <v>11</v>
      </c>
      <c r="H64" s="150" t="s">
        <v>24</v>
      </c>
      <c r="I64" s="149" t="s">
        <v>60</v>
      </c>
      <c r="J64" s="146"/>
      <c r="K64" s="146"/>
      <c r="L64" s="122" t="s">
        <v>248</v>
      </c>
      <c r="M64" s="122" t="s">
        <v>249</v>
      </c>
      <c r="N64" s="137"/>
    </row>
    <row r="65">
      <c r="A65" s="143">
        <v>42092.0</v>
      </c>
      <c r="B65" s="130" t="s">
        <v>250</v>
      </c>
      <c r="C65" s="130" t="s">
        <v>147</v>
      </c>
      <c r="D65" s="130" t="s">
        <v>148</v>
      </c>
      <c r="E65" s="122" t="s">
        <v>251</v>
      </c>
      <c r="F65" s="122" t="s">
        <v>252</v>
      </c>
      <c r="G65" s="149" t="s">
        <v>11</v>
      </c>
      <c r="H65" s="149" t="s">
        <v>22</v>
      </c>
      <c r="I65" s="149" t="s">
        <v>56</v>
      </c>
      <c r="J65" s="147" t="s">
        <v>35</v>
      </c>
      <c r="K65" s="146"/>
      <c r="L65" s="122" t="s">
        <v>253</v>
      </c>
      <c r="M65" s="122" t="s">
        <v>254</v>
      </c>
      <c r="N65" s="122" t="s">
        <v>255</v>
      </c>
    </row>
    <row r="66">
      <c r="A66" s="143">
        <v>42091.0</v>
      </c>
      <c r="B66" s="130" t="s">
        <v>250</v>
      </c>
      <c r="C66" s="130" t="s">
        <v>147</v>
      </c>
      <c r="D66" s="130" t="s">
        <v>148</v>
      </c>
      <c r="E66" s="122" t="s">
        <v>256</v>
      </c>
      <c r="F66" s="122" t="s">
        <v>113</v>
      </c>
      <c r="G66" s="149" t="s">
        <v>11</v>
      </c>
      <c r="H66" s="149" t="s">
        <v>22</v>
      </c>
      <c r="I66" s="149" t="s">
        <v>56</v>
      </c>
      <c r="J66" s="147" t="s">
        <v>35</v>
      </c>
      <c r="K66" s="146"/>
      <c r="L66" s="122" t="s">
        <v>253</v>
      </c>
      <c r="M66" s="122" t="s">
        <v>254</v>
      </c>
      <c r="N66" s="122" t="s">
        <v>255</v>
      </c>
    </row>
    <row r="67">
      <c r="A67" s="143">
        <v>42091.0</v>
      </c>
      <c r="B67" s="130" t="s">
        <v>250</v>
      </c>
      <c r="C67" s="130" t="s">
        <v>147</v>
      </c>
      <c r="D67" s="130" t="s">
        <v>148</v>
      </c>
      <c r="E67" s="122" t="s">
        <v>257</v>
      </c>
      <c r="F67" s="122" t="s">
        <v>258</v>
      </c>
      <c r="G67" s="149" t="s">
        <v>11</v>
      </c>
      <c r="H67" s="149" t="s">
        <v>22</v>
      </c>
      <c r="I67" s="149" t="s">
        <v>56</v>
      </c>
      <c r="J67" s="147" t="s">
        <v>35</v>
      </c>
      <c r="K67" s="146"/>
      <c r="L67" s="122" t="s">
        <v>253</v>
      </c>
      <c r="M67" s="122" t="s">
        <v>254</v>
      </c>
      <c r="N67" s="122" t="s">
        <v>255</v>
      </c>
    </row>
    <row r="68">
      <c r="A68" s="143">
        <v>42090.0</v>
      </c>
      <c r="B68" s="130" t="s">
        <v>250</v>
      </c>
      <c r="C68" s="130" t="s">
        <v>147</v>
      </c>
      <c r="D68" s="130" t="s">
        <v>148</v>
      </c>
      <c r="E68" s="122" t="s">
        <v>259</v>
      </c>
      <c r="F68" s="122" t="s">
        <v>258</v>
      </c>
      <c r="G68" s="149" t="s">
        <v>11</v>
      </c>
      <c r="H68" s="149" t="s">
        <v>22</v>
      </c>
      <c r="I68" s="149" t="s">
        <v>56</v>
      </c>
      <c r="J68" s="147" t="s">
        <v>35</v>
      </c>
      <c r="K68" s="146"/>
      <c r="L68" s="122" t="s">
        <v>253</v>
      </c>
      <c r="M68" s="122" t="s">
        <v>254</v>
      </c>
      <c r="N68" s="122" t="s">
        <v>255</v>
      </c>
    </row>
    <row r="69">
      <c r="A69" s="140">
        <v>42070.0</v>
      </c>
      <c r="B69" s="151"/>
      <c r="C69" s="133" t="s">
        <v>172</v>
      </c>
      <c r="D69" s="133" t="s">
        <v>8</v>
      </c>
      <c r="E69" s="122" t="s">
        <v>247</v>
      </c>
      <c r="F69" s="122" t="s">
        <v>244</v>
      </c>
      <c r="G69" s="152" t="s">
        <v>11</v>
      </c>
      <c r="H69" s="153" t="s">
        <v>24</v>
      </c>
      <c r="I69" s="152" t="s">
        <v>26</v>
      </c>
      <c r="J69" s="125" t="s">
        <v>35</v>
      </c>
      <c r="K69" s="151"/>
      <c r="L69" s="122" t="s">
        <v>5</v>
      </c>
      <c r="M69" s="122" t="s">
        <v>193</v>
      </c>
      <c r="N69" s="137"/>
    </row>
    <row r="70" ht="14.25" customHeight="1">
      <c r="A70" s="143">
        <v>42064.0</v>
      </c>
      <c r="B70" s="130" t="s">
        <v>260</v>
      </c>
      <c r="C70" s="130" t="s">
        <v>261</v>
      </c>
      <c r="D70" s="130" t="s">
        <v>262</v>
      </c>
      <c r="E70" s="122" t="s">
        <v>166</v>
      </c>
      <c r="F70" s="122" t="s">
        <v>263</v>
      </c>
      <c r="G70" s="149" t="s">
        <v>11</v>
      </c>
      <c r="H70" s="149" t="s">
        <v>22</v>
      </c>
      <c r="I70" s="149" t="s">
        <v>31</v>
      </c>
      <c r="J70" s="146"/>
      <c r="K70" s="126"/>
      <c r="L70" s="122" t="s">
        <v>264</v>
      </c>
      <c r="M70" s="122" t="s">
        <v>193</v>
      </c>
      <c r="N70" s="137"/>
    </row>
    <row r="71" ht="14.25" customHeight="1">
      <c r="A71" s="143">
        <v>42062.0</v>
      </c>
      <c r="B71" s="130" t="s">
        <v>260</v>
      </c>
      <c r="C71" s="130" t="s">
        <v>261</v>
      </c>
      <c r="D71" s="130" t="s">
        <v>262</v>
      </c>
      <c r="E71" s="122" t="s">
        <v>265</v>
      </c>
      <c r="F71" s="122" t="s">
        <v>263</v>
      </c>
      <c r="G71" s="149" t="s">
        <v>11</v>
      </c>
      <c r="H71" s="149" t="s">
        <v>22</v>
      </c>
      <c r="I71" s="149" t="s">
        <v>31</v>
      </c>
      <c r="J71" s="151"/>
      <c r="K71" s="146"/>
      <c r="L71" s="122" t="s">
        <v>264</v>
      </c>
      <c r="M71" s="122" t="s">
        <v>193</v>
      </c>
      <c r="N71" s="137"/>
    </row>
    <row r="72" ht="14.25" customHeight="1">
      <c r="A72" s="143">
        <v>42056.0</v>
      </c>
      <c r="B72" s="146"/>
      <c r="C72" s="130" t="s">
        <v>172</v>
      </c>
      <c r="D72" s="130" t="s">
        <v>8</v>
      </c>
      <c r="E72" s="122" t="s">
        <v>247</v>
      </c>
      <c r="F72" s="122" t="s">
        <v>243</v>
      </c>
      <c r="G72" s="149" t="s">
        <v>11</v>
      </c>
      <c r="H72" s="150" t="s">
        <v>24</v>
      </c>
      <c r="I72" s="149" t="s">
        <v>39</v>
      </c>
      <c r="J72" s="146"/>
      <c r="K72" s="146"/>
      <c r="L72" s="122" t="s">
        <v>242</v>
      </c>
      <c r="M72" s="122" t="s">
        <v>193</v>
      </c>
      <c r="N72" s="137"/>
    </row>
    <row r="73" ht="14.25" customHeight="1">
      <c r="A73" s="143">
        <v>42042.0</v>
      </c>
      <c r="B73" s="146"/>
      <c r="C73" s="130" t="s">
        <v>172</v>
      </c>
      <c r="D73" s="130" t="s">
        <v>8</v>
      </c>
      <c r="E73" s="122" t="s">
        <v>244</v>
      </c>
      <c r="F73" s="122" t="s">
        <v>243</v>
      </c>
      <c r="G73" s="149" t="s">
        <v>11</v>
      </c>
      <c r="H73" s="150" t="s">
        <v>24</v>
      </c>
      <c r="I73" s="149" t="s">
        <v>35</v>
      </c>
      <c r="J73" s="151"/>
      <c r="K73" s="146"/>
      <c r="L73" s="122" t="s">
        <v>248</v>
      </c>
      <c r="M73" s="122" t="s">
        <v>193</v>
      </c>
      <c r="N73" s="137"/>
    </row>
    <row r="74" ht="14.25" customHeight="1">
      <c r="A74" s="143">
        <v>42015.0</v>
      </c>
      <c r="B74" s="146"/>
      <c r="C74" s="130" t="s">
        <v>189</v>
      </c>
      <c r="D74" s="130" t="s">
        <v>8</v>
      </c>
      <c r="E74" s="122" t="s">
        <v>244</v>
      </c>
      <c r="F74" s="122" t="s">
        <v>247</v>
      </c>
      <c r="G74" s="149" t="s">
        <v>11</v>
      </c>
      <c r="H74" s="150" t="s">
        <v>24</v>
      </c>
      <c r="I74" s="149" t="s">
        <v>26</v>
      </c>
      <c r="J74" s="147" t="s">
        <v>35</v>
      </c>
      <c r="K74" s="146"/>
      <c r="L74" s="122" t="s">
        <v>5</v>
      </c>
      <c r="M74" s="122" t="s">
        <v>193</v>
      </c>
      <c r="N74" s="137"/>
    </row>
    <row r="75" ht="14.25" customHeight="1">
      <c r="A75" s="143">
        <v>41979.0</v>
      </c>
      <c r="B75" s="146"/>
      <c r="C75" s="130" t="s">
        <v>172</v>
      </c>
      <c r="D75" s="130" t="s">
        <v>8</v>
      </c>
      <c r="E75" s="122" t="s">
        <v>246</v>
      </c>
      <c r="F75" s="122" t="s">
        <v>243</v>
      </c>
      <c r="G75" s="149" t="s">
        <v>11</v>
      </c>
      <c r="H75" s="150" t="s">
        <v>24</v>
      </c>
      <c r="I75" s="149" t="s">
        <v>26</v>
      </c>
      <c r="J75" s="125" t="s">
        <v>35</v>
      </c>
      <c r="K75" s="146"/>
      <c r="L75" s="122" t="s">
        <v>5</v>
      </c>
      <c r="M75" s="122" t="s">
        <v>193</v>
      </c>
      <c r="N75" s="122" t="s">
        <v>266</v>
      </c>
    </row>
    <row r="76" ht="14.25" customHeight="1">
      <c r="A76" s="143">
        <v>41979.0</v>
      </c>
      <c r="B76" s="146"/>
      <c r="C76" s="130" t="s">
        <v>172</v>
      </c>
      <c r="D76" s="130" t="s">
        <v>8</v>
      </c>
      <c r="E76" s="122" t="s">
        <v>244</v>
      </c>
      <c r="F76" s="122" t="s">
        <v>247</v>
      </c>
      <c r="G76" s="149" t="s">
        <v>11</v>
      </c>
      <c r="H76" s="150" t="s">
        <v>24</v>
      </c>
      <c r="I76" s="149" t="s">
        <v>26</v>
      </c>
      <c r="J76" s="147" t="s">
        <v>35</v>
      </c>
      <c r="K76" s="146"/>
      <c r="L76" s="122" t="s">
        <v>5</v>
      </c>
      <c r="M76" s="122" t="s">
        <v>193</v>
      </c>
      <c r="N76" s="122" t="s">
        <v>266</v>
      </c>
    </row>
    <row r="77" ht="14.25" customHeight="1">
      <c r="A77" s="143">
        <v>41958.0</v>
      </c>
      <c r="B77" s="146"/>
      <c r="C77" s="130" t="s">
        <v>172</v>
      </c>
      <c r="D77" s="130" t="s">
        <v>8</v>
      </c>
      <c r="E77" s="122" t="s">
        <v>267</v>
      </c>
      <c r="F77" s="122" t="s">
        <v>268</v>
      </c>
      <c r="G77" s="149" t="s">
        <v>11</v>
      </c>
      <c r="H77" s="150" t="s">
        <v>24</v>
      </c>
      <c r="I77" s="149" t="s">
        <v>26</v>
      </c>
      <c r="J77" s="125" t="s">
        <v>35</v>
      </c>
      <c r="K77" s="146"/>
      <c r="L77" s="122" t="s">
        <v>5</v>
      </c>
      <c r="M77" s="122" t="s">
        <v>193</v>
      </c>
      <c r="N77" s="137"/>
    </row>
    <row r="78" ht="14.25" customHeight="1">
      <c r="A78" s="143">
        <v>41909.0</v>
      </c>
      <c r="B78" s="130" t="s">
        <v>269</v>
      </c>
      <c r="C78" s="130" t="s">
        <v>270</v>
      </c>
      <c r="D78" s="130" t="s">
        <v>117</v>
      </c>
      <c r="E78" s="122" t="s">
        <v>143</v>
      </c>
      <c r="F78" s="122" t="s">
        <v>127</v>
      </c>
      <c r="G78" s="149" t="s">
        <v>11</v>
      </c>
      <c r="H78" s="149" t="s">
        <v>21</v>
      </c>
      <c r="I78" s="149" t="s">
        <v>31</v>
      </c>
      <c r="J78" s="151"/>
      <c r="K78" s="146"/>
      <c r="L78" s="122" t="s">
        <v>271</v>
      </c>
      <c r="M78" s="137"/>
      <c r="N78" s="122" t="s">
        <v>110</v>
      </c>
    </row>
    <row r="79" ht="14.25" customHeight="1">
      <c r="A79" s="143">
        <v>41908.0</v>
      </c>
      <c r="B79" s="130" t="s">
        <v>269</v>
      </c>
      <c r="C79" s="130" t="s">
        <v>270</v>
      </c>
      <c r="D79" s="130" t="s">
        <v>117</v>
      </c>
      <c r="E79" s="122" t="s">
        <v>143</v>
      </c>
      <c r="F79" s="122" t="s">
        <v>144</v>
      </c>
      <c r="G79" s="149" t="s">
        <v>11</v>
      </c>
      <c r="H79" s="149" t="s">
        <v>21</v>
      </c>
      <c r="I79" s="149" t="s">
        <v>31</v>
      </c>
      <c r="J79" s="151"/>
      <c r="K79" s="146"/>
      <c r="L79" s="122" t="s">
        <v>271</v>
      </c>
      <c r="M79" s="137"/>
      <c r="N79" s="122" t="s">
        <v>110</v>
      </c>
    </row>
    <row r="80" ht="14.25" customHeight="1">
      <c r="A80" s="143">
        <v>41908.0</v>
      </c>
      <c r="B80" s="130" t="s">
        <v>269</v>
      </c>
      <c r="C80" s="130" t="s">
        <v>270</v>
      </c>
      <c r="D80" s="130" t="s">
        <v>117</v>
      </c>
      <c r="E80" s="122" t="s">
        <v>272</v>
      </c>
      <c r="F80" s="122" t="s">
        <v>144</v>
      </c>
      <c r="G80" s="149" t="s">
        <v>11</v>
      </c>
      <c r="H80" s="149" t="s">
        <v>21</v>
      </c>
      <c r="I80" s="149" t="s">
        <v>31</v>
      </c>
      <c r="J80" s="151"/>
      <c r="K80" s="146"/>
      <c r="L80" s="122" t="s">
        <v>271</v>
      </c>
      <c r="M80" s="137"/>
      <c r="N80" s="122" t="s">
        <v>110</v>
      </c>
    </row>
    <row r="81" ht="14.25" customHeight="1">
      <c r="A81" s="143">
        <v>41907.0</v>
      </c>
      <c r="B81" s="130" t="s">
        <v>269</v>
      </c>
      <c r="C81" s="130" t="s">
        <v>270</v>
      </c>
      <c r="D81" s="130" t="s">
        <v>117</v>
      </c>
      <c r="E81" s="154" t="s">
        <v>273</v>
      </c>
      <c r="F81" s="122" t="s">
        <v>127</v>
      </c>
      <c r="G81" s="149" t="s">
        <v>11</v>
      </c>
      <c r="H81" s="149" t="s">
        <v>21</v>
      </c>
      <c r="I81" s="149" t="s">
        <v>31</v>
      </c>
      <c r="J81" s="151"/>
      <c r="K81" s="146"/>
      <c r="L81" s="122" t="s">
        <v>271</v>
      </c>
      <c r="M81" s="137"/>
      <c r="N81" s="122" t="s">
        <v>110</v>
      </c>
    </row>
    <row r="82" ht="14.25" customHeight="1">
      <c r="A82" s="143">
        <v>41907.0</v>
      </c>
      <c r="B82" s="130" t="s">
        <v>269</v>
      </c>
      <c r="C82" s="130" t="s">
        <v>270</v>
      </c>
      <c r="D82" s="130" t="s">
        <v>117</v>
      </c>
      <c r="E82" s="122" t="s">
        <v>274</v>
      </c>
      <c r="F82" s="122" t="s">
        <v>144</v>
      </c>
      <c r="G82" s="149" t="s">
        <v>11</v>
      </c>
      <c r="H82" s="149" t="s">
        <v>21</v>
      </c>
      <c r="I82" s="149" t="s">
        <v>31</v>
      </c>
      <c r="J82" s="146"/>
      <c r="K82" s="146"/>
      <c r="L82" s="122" t="s">
        <v>271</v>
      </c>
      <c r="M82" s="137"/>
      <c r="N82" s="122" t="s">
        <v>110</v>
      </c>
    </row>
    <row r="83" ht="14.25" customHeight="1">
      <c r="A83" s="143">
        <v>41874.0</v>
      </c>
      <c r="B83" s="130" t="s">
        <v>275</v>
      </c>
      <c r="C83" s="130" t="s">
        <v>276</v>
      </c>
      <c r="D83" s="130" t="s">
        <v>277</v>
      </c>
      <c r="E83" s="122" t="s">
        <v>192</v>
      </c>
      <c r="F83" s="122" t="s">
        <v>176</v>
      </c>
      <c r="G83" s="149" t="s">
        <v>11</v>
      </c>
      <c r="H83" s="149" t="s">
        <v>23</v>
      </c>
      <c r="I83" s="149" t="s">
        <v>35</v>
      </c>
      <c r="J83" s="146"/>
      <c r="K83" s="146"/>
      <c r="L83" s="122" t="s">
        <v>278</v>
      </c>
      <c r="M83" s="137"/>
      <c r="N83" s="137"/>
    </row>
    <row r="84" ht="14.25" customHeight="1">
      <c r="A84" s="143">
        <v>41873.0</v>
      </c>
      <c r="B84" s="130" t="s">
        <v>275</v>
      </c>
      <c r="C84" s="130" t="s">
        <v>276</v>
      </c>
      <c r="D84" s="130" t="s">
        <v>277</v>
      </c>
      <c r="E84" s="122" t="s">
        <v>149</v>
      </c>
      <c r="F84" s="122" t="s">
        <v>178</v>
      </c>
      <c r="G84" s="149" t="s">
        <v>11</v>
      </c>
      <c r="H84" s="149" t="s">
        <v>22</v>
      </c>
      <c r="I84" s="149" t="s">
        <v>39</v>
      </c>
      <c r="J84" s="146"/>
      <c r="K84" s="146"/>
      <c r="L84" s="122" t="s">
        <v>242</v>
      </c>
      <c r="M84" s="137"/>
      <c r="N84" s="137"/>
    </row>
    <row r="85" ht="14.25" customHeight="1">
      <c r="A85" s="143">
        <v>41868.0</v>
      </c>
      <c r="B85" s="130" t="s">
        <v>279</v>
      </c>
      <c r="C85" s="130" t="s">
        <v>280</v>
      </c>
      <c r="D85" s="130" t="s">
        <v>281</v>
      </c>
      <c r="E85" s="122" t="s">
        <v>282</v>
      </c>
      <c r="F85" s="122" t="s">
        <v>258</v>
      </c>
      <c r="G85" s="149" t="s">
        <v>11</v>
      </c>
      <c r="H85" s="149" t="s">
        <v>21</v>
      </c>
      <c r="I85" s="149" t="s">
        <v>56</v>
      </c>
      <c r="J85" s="147" t="s">
        <v>35</v>
      </c>
      <c r="K85" s="146"/>
      <c r="L85" s="122" t="s">
        <v>283</v>
      </c>
      <c r="M85" s="122" t="s">
        <v>284</v>
      </c>
      <c r="N85" s="154" t="s">
        <v>285</v>
      </c>
    </row>
    <row r="86" ht="14.25" customHeight="1">
      <c r="A86" s="143">
        <v>41868.0</v>
      </c>
      <c r="B86" s="130" t="s">
        <v>279</v>
      </c>
      <c r="C86" s="130" t="s">
        <v>280</v>
      </c>
      <c r="D86" s="130" t="s">
        <v>281</v>
      </c>
      <c r="E86" s="122" t="s">
        <v>286</v>
      </c>
      <c r="F86" s="122" t="s">
        <v>287</v>
      </c>
      <c r="G86" s="149" t="s">
        <v>11</v>
      </c>
      <c r="H86" s="149" t="s">
        <v>21</v>
      </c>
      <c r="I86" s="149" t="s">
        <v>56</v>
      </c>
      <c r="J86" s="125" t="s">
        <v>35</v>
      </c>
      <c r="K86" s="146"/>
      <c r="L86" s="122" t="s">
        <v>283</v>
      </c>
      <c r="M86" s="122" t="s">
        <v>284</v>
      </c>
      <c r="N86" s="137"/>
    </row>
    <row r="87" ht="14.25" customHeight="1">
      <c r="A87" s="143">
        <v>41867.0</v>
      </c>
      <c r="B87" s="130" t="s">
        <v>279</v>
      </c>
      <c r="C87" s="130" t="s">
        <v>280</v>
      </c>
      <c r="D87" s="130" t="s">
        <v>281</v>
      </c>
      <c r="E87" s="154" t="s">
        <v>288</v>
      </c>
      <c r="F87" s="122" t="s">
        <v>258</v>
      </c>
      <c r="G87" s="149" t="s">
        <v>11</v>
      </c>
      <c r="H87" s="149" t="s">
        <v>21</v>
      </c>
      <c r="I87" s="149" t="s">
        <v>56</v>
      </c>
      <c r="J87" s="125" t="s">
        <v>35</v>
      </c>
      <c r="K87" s="146"/>
      <c r="L87" s="122" t="s">
        <v>283</v>
      </c>
      <c r="M87" s="122" t="s">
        <v>284</v>
      </c>
      <c r="N87" s="137"/>
    </row>
    <row r="88" ht="14.25" customHeight="1">
      <c r="A88" s="143">
        <v>41867.0</v>
      </c>
      <c r="B88" s="130" t="s">
        <v>279</v>
      </c>
      <c r="C88" s="130" t="s">
        <v>280</v>
      </c>
      <c r="D88" s="130" t="s">
        <v>281</v>
      </c>
      <c r="E88" s="122" t="s">
        <v>170</v>
      </c>
      <c r="F88" s="122" t="s">
        <v>287</v>
      </c>
      <c r="G88" s="149" t="s">
        <v>11</v>
      </c>
      <c r="H88" s="149" t="s">
        <v>21</v>
      </c>
      <c r="I88" s="149" t="s">
        <v>56</v>
      </c>
      <c r="J88" s="125" t="s">
        <v>35</v>
      </c>
      <c r="K88" s="146"/>
      <c r="L88" s="122" t="s">
        <v>283</v>
      </c>
      <c r="M88" s="122" t="s">
        <v>284</v>
      </c>
      <c r="N88" s="137"/>
    </row>
    <row r="89" ht="14.25" customHeight="1">
      <c r="A89" s="143">
        <v>41866.0</v>
      </c>
      <c r="B89" s="130" t="s">
        <v>279</v>
      </c>
      <c r="C89" s="130" t="s">
        <v>280</v>
      </c>
      <c r="D89" s="130" t="s">
        <v>281</v>
      </c>
      <c r="E89" s="154" t="s">
        <v>288</v>
      </c>
      <c r="F89" s="122" t="s">
        <v>289</v>
      </c>
      <c r="G89" s="149" t="s">
        <v>11</v>
      </c>
      <c r="H89" s="149" t="s">
        <v>21</v>
      </c>
      <c r="I89" s="149" t="s">
        <v>56</v>
      </c>
      <c r="J89" s="125" t="s">
        <v>35</v>
      </c>
      <c r="K89" s="146"/>
      <c r="L89" s="122" t="s">
        <v>283</v>
      </c>
      <c r="M89" s="122" t="s">
        <v>284</v>
      </c>
      <c r="N89" s="137"/>
    </row>
    <row r="90" ht="14.25" customHeight="1">
      <c r="A90" s="143">
        <v>41866.0</v>
      </c>
      <c r="B90" s="130" t="s">
        <v>279</v>
      </c>
      <c r="C90" s="130" t="s">
        <v>280</v>
      </c>
      <c r="D90" s="130" t="s">
        <v>281</v>
      </c>
      <c r="E90" s="122" t="s">
        <v>205</v>
      </c>
      <c r="F90" s="122" t="s">
        <v>290</v>
      </c>
      <c r="G90" s="149" t="s">
        <v>11</v>
      </c>
      <c r="H90" s="149" t="s">
        <v>21</v>
      </c>
      <c r="I90" s="149" t="s">
        <v>56</v>
      </c>
      <c r="J90" s="147" t="s">
        <v>35</v>
      </c>
      <c r="K90" s="146"/>
      <c r="L90" s="122" t="s">
        <v>283</v>
      </c>
      <c r="M90" s="122" t="s">
        <v>284</v>
      </c>
      <c r="N90" s="122" t="s">
        <v>291</v>
      </c>
    </row>
    <row r="91" ht="14.25" customHeight="1">
      <c r="A91" s="143">
        <v>41861.0</v>
      </c>
      <c r="B91" s="146"/>
      <c r="C91" s="130" t="s">
        <v>172</v>
      </c>
      <c r="D91" s="130" t="s">
        <v>8</v>
      </c>
      <c r="E91" s="122" t="s">
        <v>174</v>
      </c>
      <c r="F91" s="122" t="s">
        <v>141</v>
      </c>
      <c r="G91" s="149" t="s">
        <v>11</v>
      </c>
      <c r="H91" s="149" t="s">
        <v>22</v>
      </c>
      <c r="I91" s="149" t="s">
        <v>31</v>
      </c>
      <c r="J91" s="146"/>
      <c r="K91" s="146"/>
      <c r="L91" s="122" t="s">
        <v>242</v>
      </c>
      <c r="M91" s="137"/>
      <c r="N91" s="137"/>
    </row>
    <row r="92" ht="14.25" customHeight="1">
      <c r="A92" s="143">
        <v>41860.0</v>
      </c>
      <c r="B92" s="146"/>
      <c r="C92" s="130" t="s">
        <v>189</v>
      </c>
      <c r="D92" s="130" t="s">
        <v>8</v>
      </c>
      <c r="E92" s="122" t="s">
        <v>178</v>
      </c>
      <c r="F92" s="122" t="s">
        <v>141</v>
      </c>
      <c r="G92" s="149" t="s">
        <v>11</v>
      </c>
      <c r="H92" s="149" t="s">
        <v>22</v>
      </c>
      <c r="I92" s="149" t="s">
        <v>60</v>
      </c>
      <c r="J92" s="146"/>
      <c r="K92" s="146"/>
      <c r="L92" s="122" t="s">
        <v>242</v>
      </c>
      <c r="M92" s="137"/>
      <c r="N92" s="137"/>
    </row>
    <row r="93" ht="14.25" customHeight="1">
      <c r="A93" s="143">
        <v>41860.0</v>
      </c>
      <c r="B93" s="146"/>
      <c r="C93" s="130" t="s">
        <v>189</v>
      </c>
      <c r="D93" s="130" t="s">
        <v>8</v>
      </c>
      <c r="E93" s="122" t="s">
        <v>176</v>
      </c>
      <c r="F93" s="122" t="s">
        <v>292</v>
      </c>
      <c r="G93" s="149" t="s">
        <v>11</v>
      </c>
      <c r="H93" s="149" t="s">
        <v>23</v>
      </c>
      <c r="I93" s="149" t="s">
        <v>26</v>
      </c>
      <c r="J93" s="147" t="s">
        <v>35</v>
      </c>
      <c r="K93" s="146"/>
      <c r="L93" s="122" t="s">
        <v>5</v>
      </c>
      <c r="M93" s="122" t="s">
        <v>293</v>
      </c>
      <c r="N93" s="137"/>
    </row>
    <row r="94" ht="14.25" customHeight="1">
      <c r="A94" s="143">
        <v>41833.0</v>
      </c>
      <c r="B94" s="146"/>
      <c r="C94" s="130" t="s">
        <v>172</v>
      </c>
      <c r="D94" s="130" t="s">
        <v>8</v>
      </c>
      <c r="E94" s="122" t="s">
        <v>166</v>
      </c>
      <c r="F94" s="122" t="s">
        <v>265</v>
      </c>
      <c r="G94" s="149" t="s">
        <v>11</v>
      </c>
      <c r="H94" s="149" t="s">
        <v>22</v>
      </c>
      <c r="I94" s="149" t="s">
        <v>31</v>
      </c>
      <c r="J94" s="146"/>
      <c r="K94" s="146"/>
      <c r="L94" s="122" t="s">
        <v>242</v>
      </c>
      <c r="M94" s="137"/>
      <c r="N94" s="137"/>
    </row>
    <row r="95" ht="14.25" customHeight="1">
      <c r="A95" s="143">
        <v>41832.0</v>
      </c>
      <c r="B95" s="146"/>
      <c r="C95" s="130" t="s">
        <v>189</v>
      </c>
      <c r="D95" s="130" t="s">
        <v>8</v>
      </c>
      <c r="E95" s="122" t="s">
        <v>178</v>
      </c>
      <c r="F95" s="122" t="s">
        <v>259</v>
      </c>
      <c r="G95" s="149" t="s">
        <v>11</v>
      </c>
      <c r="H95" s="149" t="s">
        <v>22</v>
      </c>
      <c r="I95" s="149" t="s">
        <v>26</v>
      </c>
      <c r="J95" s="147" t="s">
        <v>35</v>
      </c>
      <c r="K95" s="146"/>
      <c r="L95" s="122" t="s">
        <v>5</v>
      </c>
      <c r="M95" s="122" t="s">
        <v>294</v>
      </c>
      <c r="N95" s="137"/>
    </row>
    <row r="96" ht="14.25" customHeight="1">
      <c r="A96" s="143">
        <v>41811.0</v>
      </c>
      <c r="B96" s="146"/>
      <c r="C96" s="130" t="s">
        <v>172</v>
      </c>
      <c r="D96" s="130" t="s">
        <v>295</v>
      </c>
      <c r="E96" s="122" t="s">
        <v>296</v>
      </c>
      <c r="F96" s="122" t="s">
        <v>297</v>
      </c>
      <c r="G96" s="149" t="s">
        <v>11</v>
      </c>
      <c r="H96" s="150" t="s">
        <v>24</v>
      </c>
      <c r="I96" s="149" t="s">
        <v>35</v>
      </c>
      <c r="J96" s="146"/>
      <c r="K96" s="146"/>
      <c r="L96" s="122" t="s">
        <v>298</v>
      </c>
      <c r="M96" s="137"/>
      <c r="N96" s="137"/>
    </row>
    <row r="97" ht="14.25" customHeight="1">
      <c r="A97" s="143">
        <v>41811.0</v>
      </c>
      <c r="B97" s="146"/>
      <c r="C97" s="130" t="s">
        <v>172</v>
      </c>
      <c r="D97" s="130" t="s">
        <v>295</v>
      </c>
      <c r="E97" s="122" t="s">
        <v>299</v>
      </c>
      <c r="F97" s="122" t="s">
        <v>300</v>
      </c>
      <c r="G97" s="149" t="s">
        <v>11</v>
      </c>
      <c r="H97" s="150" t="s">
        <v>24</v>
      </c>
      <c r="I97" s="149" t="s">
        <v>60</v>
      </c>
      <c r="J97" s="151"/>
      <c r="K97" s="146"/>
      <c r="L97" s="122" t="s">
        <v>264</v>
      </c>
      <c r="M97" s="137"/>
      <c r="N97" s="137"/>
    </row>
    <row r="98" ht="14.25" customHeight="1">
      <c r="A98" s="143">
        <v>41805.0</v>
      </c>
      <c r="B98" s="146"/>
      <c r="C98" s="130" t="s">
        <v>172</v>
      </c>
      <c r="D98" s="130" t="s">
        <v>8</v>
      </c>
      <c r="E98" s="122" t="s">
        <v>244</v>
      </c>
      <c r="F98" s="122" t="s">
        <v>297</v>
      </c>
      <c r="G98" s="149" t="s">
        <v>11</v>
      </c>
      <c r="H98" s="149" t="s">
        <v>23</v>
      </c>
      <c r="I98" s="149" t="s">
        <v>26</v>
      </c>
      <c r="J98" s="125" t="s">
        <v>35</v>
      </c>
      <c r="K98" s="146"/>
      <c r="L98" s="122" t="s">
        <v>5</v>
      </c>
      <c r="M98" s="122" t="s">
        <v>301</v>
      </c>
      <c r="N98" s="137"/>
    </row>
    <row r="99" ht="14.25" customHeight="1">
      <c r="A99" s="143">
        <v>41797.0</v>
      </c>
      <c r="B99" s="146"/>
      <c r="C99" s="130" t="s">
        <v>189</v>
      </c>
      <c r="D99" s="130" t="s">
        <v>8</v>
      </c>
      <c r="E99" s="122" t="s">
        <v>178</v>
      </c>
      <c r="F99" s="122" t="s">
        <v>302</v>
      </c>
      <c r="G99" s="149" t="s">
        <v>11</v>
      </c>
      <c r="H99" s="149" t="s">
        <v>22</v>
      </c>
      <c r="I99" s="149" t="s">
        <v>31</v>
      </c>
      <c r="J99" s="151"/>
      <c r="K99" s="146"/>
      <c r="L99" s="122" t="s">
        <v>303</v>
      </c>
      <c r="M99" s="137"/>
      <c r="N99" s="137"/>
    </row>
    <row r="100" ht="14.25" customHeight="1">
      <c r="A100" s="143">
        <v>41784.0</v>
      </c>
      <c r="B100" s="146"/>
      <c r="C100" s="130" t="s">
        <v>172</v>
      </c>
      <c r="D100" s="130" t="s">
        <v>8</v>
      </c>
      <c r="E100" s="122" t="s">
        <v>181</v>
      </c>
      <c r="F100" s="122" t="s">
        <v>182</v>
      </c>
      <c r="G100" s="149" t="s">
        <v>11</v>
      </c>
      <c r="H100" s="150" t="s">
        <v>24</v>
      </c>
      <c r="I100" s="149" t="s">
        <v>26</v>
      </c>
      <c r="J100" s="125" t="s">
        <v>35</v>
      </c>
      <c r="K100" s="146"/>
      <c r="L100" s="122" t="s">
        <v>5</v>
      </c>
      <c r="M100" s="122" t="s">
        <v>304</v>
      </c>
      <c r="N100" s="137"/>
    </row>
    <row r="101" ht="14.25" customHeight="1">
      <c r="A101" s="143">
        <v>41775.0</v>
      </c>
      <c r="B101" s="146"/>
      <c r="C101" s="130" t="s">
        <v>172</v>
      </c>
      <c r="D101" s="130" t="s">
        <v>8</v>
      </c>
      <c r="E101" s="122" t="s">
        <v>190</v>
      </c>
      <c r="F101" s="122" t="s">
        <v>144</v>
      </c>
      <c r="G101" s="149" t="s">
        <v>11</v>
      </c>
      <c r="H101" s="149" t="s">
        <v>22</v>
      </c>
      <c r="I101" s="149" t="s">
        <v>35</v>
      </c>
      <c r="J101" s="151"/>
      <c r="K101" s="146"/>
      <c r="L101" s="122" t="s">
        <v>242</v>
      </c>
      <c r="M101" s="137"/>
      <c r="N101" s="122" t="s">
        <v>305</v>
      </c>
    </row>
    <row r="102" ht="14.25" customHeight="1">
      <c r="A102" s="143">
        <v>41769.0</v>
      </c>
      <c r="B102" s="146"/>
      <c r="C102" s="130" t="s">
        <v>189</v>
      </c>
      <c r="D102" s="130" t="s">
        <v>8</v>
      </c>
      <c r="E102" s="122" t="s">
        <v>190</v>
      </c>
      <c r="F102" s="122" t="s">
        <v>114</v>
      </c>
      <c r="G102" s="149" t="s">
        <v>11</v>
      </c>
      <c r="H102" s="149" t="s">
        <v>22</v>
      </c>
      <c r="I102" s="149" t="s">
        <v>60</v>
      </c>
      <c r="J102" s="151"/>
      <c r="K102" s="146"/>
      <c r="L102" s="122" t="s">
        <v>191</v>
      </c>
      <c r="M102" s="122" t="s">
        <v>293</v>
      </c>
      <c r="N102" s="137"/>
    </row>
    <row r="103" ht="14.25" customHeight="1">
      <c r="A103" s="143">
        <v>41769.0</v>
      </c>
      <c r="B103" s="146"/>
      <c r="C103" s="130" t="s">
        <v>189</v>
      </c>
      <c r="D103" s="130" t="s">
        <v>8</v>
      </c>
      <c r="E103" s="122" t="s">
        <v>176</v>
      </c>
      <c r="F103" s="122" t="s">
        <v>306</v>
      </c>
      <c r="G103" s="149" t="s">
        <v>11</v>
      </c>
      <c r="H103" s="150" t="s">
        <v>24</v>
      </c>
      <c r="I103" s="149" t="s">
        <v>26</v>
      </c>
      <c r="J103" s="147" t="s">
        <v>35</v>
      </c>
      <c r="K103" s="146"/>
      <c r="L103" s="122" t="s">
        <v>5</v>
      </c>
      <c r="M103" s="122" t="s">
        <v>193</v>
      </c>
      <c r="N103" s="137"/>
    </row>
    <row r="104" ht="14.25" customHeight="1">
      <c r="A104" s="143">
        <v>41763.0</v>
      </c>
      <c r="B104" s="130" t="s">
        <v>307</v>
      </c>
      <c r="C104" s="130" t="s">
        <v>220</v>
      </c>
      <c r="D104" s="130" t="s">
        <v>221</v>
      </c>
      <c r="E104" s="122" t="s">
        <v>308</v>
      </c>
      <c r="F104" s="122" t="s">
        <v>309</v>
      </c>
      <c r="G104" s="149" t="s">
        <v>11</v>
      </c>
      <c r="H104" s="149" t="s">
        <v>22</v>
      </c>
      <c r="I104" s="149" t="s">
        <v>31</v>
      </c>
      <c r="J104" s="146"/>
      <c r="K104" s="146"/>
      <c r="L104" s="122" t="s">
        <v>310</v>
      </c>
      <c r="M104" s="122" t="s">
        <v>223</v>
      </c>
      <c r="N104" s="122" t="s">
        <v>311</v>
      </c>
    </row>
    <row r="105" ht="14.25" customHeight="1">
      <c r="A105" s="143">
        <v>41763.0</v>
      </c>
      <c r="B105" s="130" t="s">
        <v>307</v>
      </c>
      <c r="C105" s="130" t="s">
        <v>220</v>
      </c>
      <c r="D105" s="130" t="s">
        <v>221</v>
      </c>
      <c r="E105" s="122" t="s">
        <v>166</v>
      </c>
      <c r="F105" s="122" t="s">
        <v>312</v>
      </c>
      <c r="G105" s="149" t="s">
        <v>11</v>
      </c>
      <c r="H105" s="149" t="s">
        <v>22</v>
      </c>
      <c r="I105" s="149" t="s">
        <v>39</v>
      </c>
      <c r="J105" s="151"/>
      <c r="K105" s="146"/>
      <c r="L105" s="122" t="s">
        <v>310</v>
      </c>
      <c r="M105" s="122" t="s">
        <v>223</v>
      </c>
      <c r="N105" s="122" t="s">
        <v>313</v>
      </c>
    </row>
    <row r="106" ht="14.25" customHeight="1">
      <c r="A106" s="143">
        <v>41763.0</v>
      </c>
      <c r="B106" s="130" t="s">
        <v>307</v>
      </c>
      <c r="C106" s="130" t="s">
        <v>220</v>
      </c>
      <c r="D106" s="130" t="s">
        <v>221</v>
      </c>
      <c r="E106" s="122" t="s">
        <v>309</v>
      </c>
      <c r="F106" s="122" t="s">
        <v>174</v>
      </c>
      <c r="G106" s="149" t="s">
        <v>11</v>
      </c>
      <c r="H106" s="149" t="s">
        <v>22</v>
      </c>
      <c r="I106" s="149" t="s">
        <v>26</v>
      </c>
      <c r="J106" s="147" t="s">
        <v>35</v>
      </c>
      <c r="K106" s="146"/>
      <c r="L106" s="122" t="s">
        <v>310</v>
      </c>
      <c r="M106" s="122" t="s">
        <v>223</v>
      </c>
      <c r="N106" s="137"/>
    </row>
    <row r="107" ht="14.25" customHeight="1">
      <c r="A107" s="143">
        <v>41762.0</v>
      </c>
      <c r="B107" s="130" t="s">
        <v>307</v>
      </c>
      <c r="C107" s="130" t="s">
        <v>220</v>
      </c>
      <c r="D107" s="130" t="s">
        <v>221</v>
      </c>
      <c r="E107" s="122" t="s">
        <v>150</v>
      </c>
      <c r="F107" s="122" t="s">
        <v>149</v>
      </c>
      <c r="G107" s="149" t="s">
        <v>11</v>
      </c>
      <c r="H107" s="149" t="s">
        <v>22</v>
      </c>
      <c r="I107" s="149" t="s">
        <v>31</v>
      </c>
      <c r="J107" s="151"/>
      <c r="K107" s="146"/>
      <c r="L107" s="122" t="s">
        <v>310</v>
      </c>
      <c r="M107" s="122" t="s">
        <v>223</v>
      </c>
      <c r="N107" s="122" t="s">
        <v>314</v>
      </c>
    </row>
    <row r="108" ht="14.25" customHeight="1">
      <c r="A108" s="143">
        <v>41762.0</v>
      </c>
      <c r="B108" s="130" t="s">
        <v>307</v>
      </c>
      <c r="C108" s="130" t="s">
        <v>220</v>
      </c>
      <c r="D108" s="130" t="s">
        <v>221</v>
      </c>
      <c r="E108" s="122" t="s">
        <v>192</v>
      </c>
      <c r="F108" s="122" t="s">
        <v>315</v>
      </c>
      <c r="G108" s="149" t="s">
        <v>11</v>
      </c>
      <c r="H108" s="149" t="s">
        <v>23</v>
      </c>
      <c r="I108" s="149" t="s">
        <v>39</v>
      </c>
      <c r="J108" s="146"/>
      <c r="K108" s="146"/>
      <c r="L108" s="122" t="s">
        <v>310</v>
      </c>
      <c r="M108" s="122" t="s">
        <v>223</v>
      </c>
      <c r="N108" s="122" t="s">
        <v>316</v>
      </c>
    </row>
    <row r="109" ht="14.25" customHeight="1">
      <c r="A109" s="143">
        <v>41761.0</v>
      </c>
      <c r="B109" s="130" t="s">
        <v>307</v>
      </c>
      <c r="C109" s="130" t="s">
        <v>220</v>
      </c>
      <c r="D109" s="130" t="s">
        <v>221</v>
      </c>
      <c r="E109" s="122" t="s">
        <v>149</v>
      </c>
      <c r="F109" s="154" t="s">
        <v>113</v>
      </c>
      <c r="G109" s="149" t="s">
        <v>11</v>
      </c>
      <c r="H109" s="149" t="s">
        <v>22</v>
      </c>
      <c r="I109" s="149" t="s">
        <v>35</v>
      </c>
      <c r="J109" s="146"/>
      <c r="K109" s="146"/>
      <c r="L109" s="122" t="s">
        <v>310</v>
      </c>
      <c r="M109" s="122" t="s">
        <v>223</v>
      </c>
      <c r="N109" s="122" t="s">
        <v>317</v>
      </c>
    </row>
    <row r="110" ht="14.25" customHeight="1">
      <c r="A110" s="143">
        <v>41742.0</v>
      </c>
      <c r="B110" s="146"/>
      <c r="C110" s="130" t="s">
        <v>172</v>
      </c>
      <c r="D110" s="130" t="s">
        <v>8</v>
      </c>
      <c r="E110" s="122" t="s">
        <v>318</v>
      </c>
      <c r="F110" s="122" t="s">
        <v>306</v>
      </c>
      <c r="G110" s="149" t="s">
        <v>11</v>
      </c>
      <c r="H110" s="150" t="s">
        <v>24</v>
      </c>
      <c r="I110" s="149" t="s">
        <v>31</v>
      </c>
      <c r="J110" s="151"/>
      <c r="K110" s="146"/>
      <c r="L110" s="122" t="s">
        <v>248</v>
      </c>
      <c r="M110" s="137"/>
      <c r="N110" s="122" t="s">
        <v>266</v>
      </c>
    </row>
    <row r="111" ht="14.25" customHeight="1">
      <c r="A111" s="143">
        <v>41741.0</v>
      </c>
      <c r="B111" s="146"/>
      <c r="C111" s="130" t="s">
        <v>189</v>
      </c>
      <c r="D111" s="130" t="s">
        <v>8</v>
      </c>
      <c r="E111" s="122" t="s">
        <v>319</v>
      </c>
      <c r="F111" s="122" t="s">
        <v>320</v>
      </c>
      <c r="G111" s="149" t="s">
        <v>11</v>
      </c>
      <c r="H111" s="150" t="s">
        <v>24</v>
      </c>
      <c r="I111" s="149" t="s">
        <v>60</v>
      </c>
      <c r="J111" s="146"/>
      <c r="K111" s="146"/>
      <c r="L111" s="122" t="s">
        <v>242</v>
      </c>
      <c r="M111" s="137"/>
      <c r="N111" s="137"/>
    </row>
    <row r="112" ht="14.25" customHeight="1">
      <c r="A112" s="143">
        <v>41741.0</v>
      </c>
      <c r="B112" s="146"/>
      <c r="C112" s="130" t="s">
        <v>189</v>
      </c>
      <c r="D112" s="130" t="s">
        <v>8</v>
      </c>
      <c r="E112" s="122" t="s">
        <v>321</v>
      </c>
      <c r="F112" s="122" t="s">
        <v>322</v>
      </c>
      <c r="G112" s="149" t="s">
        <v>11</v>
      </c>
      <c r="H112" s="150" t="s">
        <v>24</v>
      </c>
      <c r="I112" s="149" t="s">
        <v>26</v>
      </c>
      <c r="J112" s="151"/>
      <c r="K112" s="146"/>
      <c r="L112" s="122" t="s">
        <v>5</v>
      </c>
      <c r="M112" s="122" t="s">
        <v>293</v>
      </c>
      <c r="N112" s="137"/>
    </row>
    <row r="113" ht="14.25" customHeight="1">
      <c r="A113" s="143">
        <v>41735.0</v>
      </c>
      <c r="B113" s="130" t="s">
        <v>323</v>
      </c>
      <c r="C113" s="130" t="s">
        <v>235</v>
      </c>
      <c r="D113" s="130" t="s">
        <v>236</v>
      </c>
      <c r="E113" s="122" t="s">
        <v>205</v>
      </c>
      <c r="F113" s="122" t="s">
        <v>324</v>
      </c>
      <c r="G113" s="149" t="s">
        <v>11</v>
      </c>
      <c r="H113" s="149" t="s">
        <v>22</v>
      </c>
      <c r="I113" s="149" t="s">
        <v>56</v>
      </c>
      <c r="J113" s="147" t="s">
        <v>35</v>
      </c>
      <c r="K113" s="146"/>
      <c r="L113" s="122" t="s">
        <v>325</v>
      </c>
      <c r="M113" s="122" t="s">
        <v>223</v>
      </c>
      <c r="N113" s="122" t="s">
        <v>326</v>
      </c>
    </row>
    <row r="114" ht="14.25" customHeight="1">
      <c r="A114" s="143">
        <v>41735.0</v>
      </c>
      <c r="B114" s="130" t="s">
        <v>323</v>
      </c>
      <c r="C114" s="130" t="s">
        <v>235</v>
      </c>
      <c r="D114" s="130" t="s">
        <v>236</v>
      </c>
      <c r="E114" s="122" t="s">
        <v>327</v>
      </c>
      <c r="F114" s="122" t="s">
        <v>328</v>
      </c>
      <c r="G114" s="149" t="s">
        <v>11</v>
      </c>
      <c r="H114" s="150" t="s">
        <v>24</v>
      </c>
      <c r="I114" s="149" t="s">
        <v>56</v>
      </c>
      <c r="J114" s="147" t="s">
        <v>35</v>
      </c>
      <c r="K114" s="146"/>
      <c r="L114" s="122" t="s">
        <v>325</v>
      </c>
      <c r="M114" s="122" t="s">
        <v>223</v>
      </c>
      <c r="N114" s="137"/>
    </row>
    <row r="115" ht="14.25" customHeight="1">
      <c r="A115" s="143">
        <v>41735.0</v>
      </c>
      <c r="B115" s="130" t="s">
        <v>323</v>
      </c>
      <c r="C115" s="130" t="s">
        <v>235</v>
      </c>
      <c r="D115" s="130" t="s">
        <v>236</v>
      </c>
      <c r="E115" s="122" t="s">
        <v>205</v>
      </c>
      <c r="F115" s="122" t="s">
        <v>324</v>
      </c>
      <c r="G115" s="149" t="s">
        <v>11</v>
      </c>
      <c r="H115" s="149" t="s">
        <v>22</v>
      </c>
      <c r="I115" s="149" t="s">
        <v>56</v>
      </c>
      <c r="J115" s="125" t="s">
        <v>35</v>
      </c>
      <c r="K115" s="146"/>
      <c r="L115" s="122" t="s">
        <v>325</v>
      </c>
      <c r="M115" s="122" t="s">
        <v>223</v>
      </c>
      <c r="N115" s="137"/>
    </row>
    <row r="116" ht="14.25" customHeight="1">
      <c r="A116" s="143">
        <v>41734.0</v>
      </c>
      <c r="B116" s="130" t="s">
        <v>323</v>
      </c>
      <c r="C116" s="130" t="s">
        <v>235</v>
      </c>
      <c r="D116" s="130" t="s">
        <v>236</v>
      </c>
      <c r="E116" s="122" t="s">
        <v>329</v>
      </c>
      <c r="F116" s="122" t="s">
        <v>330</v>
      </c>
      <c r="G116" s="149" t="s">
        <v>11</v>
      </c>
      <c r="H116" s="150" t="s">
        <v>24</v>
      </c>
      <c r="I116" s="149" t="s">
        <v>56</v>
      </c>
      <c r="J116" s="123" t="s">
        <v>39</v>
      </c>
      <c r="K116" s="146"/>
      <c r="L116" s="122" t="s">
        <v>325</v>
      </c>
      <c r="M116" s="122" t="s">
        <v>223</v>
      </c>
      <c r="N116" s="122" t="s">
        <v>331</v>
      </c>
    </row>
    <row r="117" ht="14.25" customHeight="1">
      <c r="A117" s="143">
        <v>41734.0</v>
      </c>
      <c r="B117" s="130" t="s">
        <v>323</v>
      </c>
      <c r="C117" s="130" t="s">
        <v>235</v>
      </c>
      <c r="D117" s="130" t="s">
        <v>236</v>
      </c>
      <c r="E117" s="122" t="s">
        <v>122</v>
      </c>
      <c r="F117" s="122" t="s">
        <v>332</v>
      </c>
      <c r="G117" s="149" t="s">
        <v>11</v>
      </c>
      <c r="H117" s="149" t="s">
        <v>22</v>
      </c>
      <c r="I117" s="149" t="s">
        <v>56</v>
      </c>
      <c r="J117" s="147" t="s">
        <v>35</v>
      </c>
      <c r="K117" s="146"/>
      <c r="L117" s="122" t="s">
        <v>325</v>
      </c>
      <c r="M117" s="122" t="s">
        <v>223</v>
      </c>
      <c r="N117" s="137"/>
    </row>
    <row r="118" ht="14.25" customHeight="1">
      <c r="A118" s="143">
        <v>41734.0</v>
      </c>
      <c r="B118" s="130" t="s">
        <v>323</v>
      </c>
      <c r="C118" s="130" t="s">
        <v>235</v>
      </c>
      <c r="D118" s="130" t="s">
        <v>236</v>
      </c>
      <c r="E118" s="122" t="s">
        <v>333</v>
      </c>
      <c r="F118" s="122" t="s">
        <v>332</v>
      </c>
      <c r="G118" s="149" t="s">
        <v>11</v>
      </c>
      <c r="H118" s="149" t="s">
        <v>22</v>
      </c>
      <c r="I118" s="149" t="s">
        <v>56</v>
      </c>
      <c r="J118" s="125" t="s">
        <v>35</v>
      </c>
      <c r="K118" s="146"/>
      <c r="L118" s="122" t="s">
        <v>325</v>
      </c>
      <c r="M118" s="122" t="s">
        <v>223</v>
      </c>
      <c r="N118" s="137"/>
    </row>
    <row r="119" ht="14.25" customHeight="1">
      <c r="A119" s="143">
        <v>41734.0</v>
      </c>
      <c r="B119" s="130" t="s">
        <v>323</v>
      </c>
      <c r="C119" s="130" t="s">
        <v>235</v>
      </c>
      <c r="D119" s="130" t="s">
        <v>236</v>
      </c>
      <c r="E119" s="122" t="s">
        <v>328</v>
      </c>
      <c r="F119" s="122" t="s">
        <v>330</v>
      </c>
      <c r="G119" s="149" t="s">
        <v>11</v>
      </c>
      <c r="H119" s="150" t="s">
        <v>24</v>
      </c>
      <c r="I119" s="149" t="s">
        <v>56</v>
      </c>
      <c r="J119" s="147" t="s">
        <v>35</v>
      </c>
      <c r="K119" s="146"/>
      <c r="L119" s="122" t="s">
        <v>325</v>
      </c>
      <c r="M119" s="122" t="s">
        <v>223</v>
      </c>
      <c r="N119" s="137"/>
    </row>
    <row r="120" ht="14.25" customHeight="1">
      <c r="A120" s="143">
        <v>41727.0</v>
      </c>
      <c r="B120" s="146"/>
      <c r="C120" s="130" t="s">
        <v>172</v>
      </c>
      <c r="D120" s="130" t="s">
        <v>8</v>
      </c>
      <c r="E120" s="122" t="s">
        <v>322</v>
      </c>
      <c r="F120" s="122" t="s">
        <v>334</v>
      </c>
      <c r="G120" s="149" t="s">
        <v>11</v>
      </c>
      <c r="H120" s="149" t="s">
        <v>23</v>
      </c>
      <c r="I120" s="149" t="s">
        <v>39</v>
      </c>
      <c r="J120" s="147" t="s">
        <v>35</v>
      </c>
      <c r="K120" s="146"/>
      <c r="L120" s="122" t="s">
        <v>248</v>
      </c>
      <c r="M120" s="137"/>
      <c r="N120" s="137"/>
    </row>
    <row r="121" ht="14.25" customHeight="1">
      <c r="A121" s="143">
        <v>41721.0</v>
      </c>
      <c r="B121" s="155" t="s">
        <v>335</v>
      </c>
      <c r="C121" s="130" t="s">
        <v>147</v>
      </c>
      <c r="D121" s="130" t="s">
        <v>148</v>
      </c>
      <c r="E121" s="122" t="s">
        <v>287</v>
      </c>
      <c r="F121" s="122" t="s">
        <v>336</v>
      </c>
      <c r="G121" s="149" t="s">
        <v>11</v>
      </c>
      <c r="H121" s="149" t="s">
        <v>22</v>
      </c>
      <c r="I121" s="149" t="s">
        <v>56</v>
      </c>
      <c r="J121" s="147" t="s">
        <v>35</v>
      </c>
      <c r="K121" s="146"/>
      <c r="L121" s="122" t="s">
        <v>337</v>
      </c>
      <c r="M121" s="122" t="s">
        <v>338</v>
      </c>
      <c r="N121" s="137"/>
    </row>
    <row r="122" ht="14.25" customHeight="1">
      <c r="A122" s="143">
        <v>41720.0</v>
      </c>
      <c r="B122" s="155" t="s">
        <v>335</v>
      </c>
      <c r="C122" s="130" t="s">
        <v>147</v>
      </c>
      <c r="D122" s="130" t="s">
        <v>148</v>
      </c>
      <c r="E122" s="122" t="s">
        <v>339</v>
      </c>
      <c r="F122" s="122" t="s">
        <v>339</v>
      </c>
      <c r="G122" s="149" t="s">
        <v>11</v>
      </c>
      <c r="H122" s="149" t="s">
        <v>22</v>
      </c>
      <c r="I122" s="149" t="s">
        <v>43</v>
      </c>
      <c r="J122" s="146"/>
      <c r="K122" s="146"/>
      <c r="L122" s="122" t="s">
        <v>337</v>
      </c>
      <c r="M122" s="122" t="s">
        <v>338</v>
      </c>
      <c r="N122" s="122" t="s">
        <v>340</v>
      </c>
    </row>
    <row r="123" ht="14.25" customHeight="1">
      <c r="A123" s="143">
        <v>41720.0</v>
      </c>
      <c r="B123" s="155" t="s">
        <v>335</v>
      </c>
      <c r="C123" s="130" t="s">
        <v>147</v>
      </c>
      <c r="D123" s="130" t="s">
        <v>148</v>
      </c>
      <c r="E123" s="122" t="s">
        <v>256</v>
      </c>
      <c r="F123" s="122" t="s">
        <v>170</v>
      </c>
      <c r="G123" s="149" t="s">
        <v>11</v>
      </c>
      <c r="H123" s="149" t="s">
        <v>22</v>
      </c>
      <c r="I123" s="149" t="s">
        <v>56</v>
      </c>
      <c r="J123" s="147" t="s">
        <v>35</v>
      </c>
      <c r="K123" s="146"/>
      <c r="L123" s="122" t="s">
        <v>337</v>
      </c>
      <c r="M123" s="122" t="s">
        <v>338</v>
      </c>
      <c r="N123" s="137"/>
    </row>
    <row r="124" ht="14.25" customHeight="1">
      <c r="A124" s="143">
        <v>41720.0</v>
      </c>
      <c r="B124" s="155" t="s">
        <v>335</v>
      </c>
      <c r="C124" s="130" t="s">
        <v>147</v>
      </c>
      <c r="D124" s="130" t="s">
        <v>148</v>
      </c>
      <c r="E124" s="122" t="s">
        <v>341</v>
      </c>
      <c r="F124" s="122" t="s">
        <v>342</v>
      </c>
      <c r="G124" s="149" t="s">
        <v>11</v>
      </c>
      <c r="H124" s="149" t="s">
        <v>22</v>
      </c>
      <c r="I124" s="149" t="s">
        <v>56</v>
      </c>
      <c r="J124" s="147" t="s">
        <v>35</v>
      </c>
      <c r="K124" s="146"/>
      <c r="L124" s="122" t="s">
        <v>337</v>
      </c>
      <c r="M124" s="122" t="s">
        <v>338</v>
      </c>
      <c r="N124" s="137"/>
    </row>
    <row r="125" ht="14.25" customHeight="1">
      <c r="A125" s="143">
        <v>41719.0</v>
      </c>
      <c r="B125" s="155" t="s">
        <v>335</v>
      </c>
      <c r="C125" s="130" t="s">
        <v>147</v>
      </c>
      <c r="D125" s="130" t="s">
        <v>148</v>
      </c>
      <c r="E125" s="122" t="s">
        <v>342</v>
      </c>
      <c r="F125" s="122" t="s">
        <v>287</v>
      </c>
      <c r="G125" s="149" t="s">
        <v>11</v>
      </c>
      <c r="H125" s="149" t="s">
        <v>22</v>
      </c>
      <c r="I125" s="149" t="s">
        <v>56</v>
      </c>
      <c r="J125" s="125" t="s">
        <v>35</v>
      </c>
      <c r="K125" s="146"/>
      <c r="L125" s="122" t="s">
        <v>337</v>
      </c>
      <c r="M125" s="122" t="s">
        <v>338</v>
      </c>
      <c r="N125" s="137"/>
    </row>
    <row r="126" ht="14.25" customHeight="1">
      <c r="A126" s="143">
        <v>41713.0</v>
      </c>
      <c r="B126" s="146"/>
      <c r="C126" s="130" t="s">
        <v>189</v>
      </c>
      <c r="D126" s="130" t="s">
        <v>8</v>
      </c>
      <c r="E126" s="122" t="s">
        <v>319</v>
      </c>
      <c r="F126" s="122" t="s">
        <v>322</v>
      </c>
      <c r="G126" s="149" t="s">
        <v>11</v>
      </c>
      <c r="H126" s="150" t="s">
        <v>24</v>
      </c>
      <c r="I126" s="149" t="s">
        <v>60</v>
      </c>
      <c r="J126" s="151"/>
      <c r="K126" s="146"/>
      <c r="L126" s="122" t="s">
        <v>343</v>
      </c>
      <c r="M126" s="137"/>
      <c r="N126" s="122" t="s">
        <v>344</v>
      </c>
    </row>
    <row r="127" ht="14.25" customHeight="1">
      <c r="A127" s="143">
        <v>41713.0</v>
      </c>
      <c r="B127" s="146"/>
      <c r="C127" s="130" t="s">
        <v>189</v>
      </c>
      <c r="D127" s="130" t="s">
        <v>8</v>
      </c>
      <c r="E127" s="122" t="s">
        <v>321</v>
      </c>
      <c r="F127" s="122" t="s">
        <v>320</v>
      </c>
      <c r="G127" s="149" t="s">
        <v>11</v>
      </c>
      <c r="H127" s="150" t="s">
        <v>24</v>
      </c>
      <c r="I127" s="149" t="s">
        <v>26</v>
      </c>
      <c r="J127" s="125" t="s">
        <v>35</v>
      </c>
      <c r="K127" s="146"/>
      <c r="L127" s="122" t="s">
        <v>5</v>
      </c>
      <c r="M127" s="122" t="s">
        <v>193</v>
      </c>
      <c r="N127" s="137"/>
    </row>
    <row r="128" ht="14.25" customHeight="1">
      <c r="A128" s="143">
        <v>41699.0</v>
      </c>
      <c r="B128" s="130" t="s">
        <v>345</v>
      </c>
      <c r="C128" s="130" t="s">
        <v>261</v>
      </c>
      <c r="D128" s="130" t="s">
        <v>346</v>
      </c>
      <c r="E128" s="122" t="s">
        <v>347</v>
      </c>
      <c r="F128" s="122" t="s">
        <v>348</v>
      </c>
      <c r="G128" s="149" t="s">
        <v>11</v>
      </c>
      <c r="H128" s="149" t="s">
        <v>22</v>
      </c>
      <c r="I128" s="149" t="s">
        <v>56</v>
      </c>
      <c r="J128" s="147" t="s">
        <v>35</v>
      </c>
      <c r="K128" s="146"/>
      <c r="L128" s="122" t="s">
        <v>349</v>
      </c>
      <c r="M128" s="137"/>
      <c r="N128" s="137"/>
    </row>
    <row r="129" ht="14.25" customHeight="1">
      <c r="A129" s="143">
        <v>41699.0</v>
      </c>
      <c r="B129" s="130" t="s">
        <v>345</v>
      </c>
      <c r="C129" s="130" t="s">
        <v>261</v>
      </c>
      <c r="D129" s="130" t="s">
        <v>346</v>
      </c>
      <c r="E129" s="122" t="s">
        <v>333</v>
      </c>
      <c r="F129" s="122" t="s">
        <v>350</v>
      </c>
      <c r="G129" s="149" t="s">
        <v>11</v>
      </c>
      <c r="H129" s="149" t="s">
        <v>22</v>
      </c>
      <c r="I129" s="149" t="s">
        <v>56</v>
      </c>
      <c r="J129" s="125" t="s">
        <v>35</v>
      </c>
      <c r="K129" s="146"/>
      <c r="L129" s="122" t="s">
        <v>349</v>
      </c>
      <c r="M129" s="137"/>
      <c r="N129" s="137"/>
    </row>
    <row r="130" ht="14.25" customHeight="1">
      <c r="A130" s="143">
        <v>41698.0</v>
      </c>
      <c r="B130" s="130" t="s">
        <v>345</v>
      </c>
      <c r="C130" s="130" t="s">
        <v>261</v>
      </c>
      <c r="D130" s="130" t="s">
        <v>346</v>
      </c>
      <c r="E130" s="122" t="s">
        <v>351</v>
      </c>
      <c r="F130" s="122" t="s">
        <v>348</v>
      </c>
      <c r="G130" s="149" t="s">
        <v>11</v>
      </c>
      <c r="H130" s="149" t="s">
        <v>22</v>
      </c>
      <c r="I130" s="149" t="s">
        <v>56</v>
      </c>
      <c r="J130" s="125" t="s">
        <v>35</v>
      </c>
      <c r="K130" s="146"/>
      <c r="L130" s="122" t="s">
        <v>349</v>
      </c>
      <c r="M130" s="137"/>
      <c r="N130" s="137"/>
    </row>
    <row r="131" ht="14.25" customHeight="1">
      <c r="A131" s="143">
        <v>41698.0</v>
      </c>
      <c r="B131" s="130" t="s">
        <v>345</v>
      </c>
      <c r="C131" s="130" t="s">
        <v>261</v>
      </c>
      <c r="D131" s="130" t="s">
        <v>346</v>
      </c>
      <c r="E131" s="122" t="s">
        <v>352</v>
      </c>
      <c r="F131" s="122" t="s">
        <v>353</v>
      </c>
      <c r="G131" s="149" t="s">
        <v>11</v>
      </c>
      <c r="H131" s="149" t="s">
        <v>22</v>
      </c>
      <c r="I131" s="149" t="s">
        <v>56</v>
      </c>
      <c r="J131" s="125" t="s">
        <v>35</v>
      </c>
      <c r="K131" s="146"/>
      <c r="L131" s="122" t="s">
        <v>349</v>
      </c>
      <c r="M131" s="137"/>
      <c r="N131" s="137"/>
    </row>
    <row r="132" ht="14.25" customHeight="1">
      <c r="A132" s="143">
        <v>41685.0</v>
      </c>
      <c r="B132" s="146"/>
      <c r="C132" s="130" t="s">
        <v>189</v>
      </c>
      <c r="D132" s="130" t="s">
        <v>8</v>
      </c>
      <c r="E132" s="122" t="s">
        <v>321</v>
      </c>
      <c r="F132" s="122" t="s">
        <v>320</v>
      </c>
      <c r="G132" s="149" t="s">
        <v>11</v>
      </c>
      <c r="H132" s="150" t="s">
        <v>24</v>
      </c>
      <c r="I132" s="149" t="s">
        <v>31</v>
      </c>
      <c r="J132" s="151"/>
      <c r="K132" s="146"/>
      <c r="L132" s="122" t="s">
        <v>242</v>
      </c>
      <c r="M132" s="137"/>
      <c r="N132" s="137"/>
    </row>
    <row r="133" ht="14.25" customHeight="1">
      <c r="A133" s="143">
        <v>41671.0</v>
      </c>
      <c r="B133" s="146"/>
      <c r="C133" s="130" t="s">
        <v>172</v>
      </c>
      <c r="D133" s="130" t="s">
        <v>8</v>
      </c>
      <c r="E133" s="122" t="s">
        <v>354</v>
      </c>
      <c r="F133" s="122" t="s">
        <v>355</v>
      </c>
      <c r="G133" s="149" t="s">
        <v>11</v>
      </c>
      <c r="H133" s="150" t="s">
        <v>24</v>
      </c>
      <c r="I133" s="149" t="s">
        <v>35</v>
      </c>
      <c r="J133" s="151"/>
      <c r="K133" s="146"/>
      <c r="L133" s="122" t="s">
        <v>248</v>
      </c>
      <c r="M133" s="137"/>
      <c r="N133" s="137"/>
    </row>
    <row r="134" ht="14.25" customHeight="1">
      <c r="A134" s="143">
        <v>41671.0</v>
      </c>
      <c r="B134" s="146"/>
      <c r="C134" s="130" t="s">
        <v>172</v>
      </c>
      <c r="D134" s="130" t="s">
        <v>8</v>
      </c>
      <c r="E134" s="122" t="s">
        <v>320</v>
      </c>
      <c r="F134" s="122" t="s">
        <v>339</v>
      </c>
      <c r="G134" s="149" t="s">
        <v>11</v>
      </c>
      <c r="H134" s="150" t="s">
        <v>24</v>
      </c>
      <c r="I134" s="149" t="s">
        <v>26</v>
      </c>
      <c r="J134" s="147" t="s">
        <v>35</v>
      </c>
      <c r="K134" s="146"/>
      <c r="L134" s="137"/>
      <c r="M134" s="137"/>
      <c r="N134" s="122" t="s">
        <v>356</v>
      </c>
    </row>
    <row r="135" ht="14.25" customHeight="1">
      <c r="A135" s="143">
        <v>41657.0</v>
      </c>
      <c r="B135" s="146"/>
      <c r="C135" s="130" t="s">
        <v>189</v>
      </c>
      <c r="D135" s="130" t="s">
        <v>8</v>
      </c>
      <c r="E135" s="122" t="s">
        <v>321</v>
      </c>
      <c r="F135" s="122" t="s">
        <v>319</v>
      </c>
      <c r="G135" s="149" t="s">
        <v>11</v>
      </c>
      <c r="H135" s="150" t="s">
        <v>24</v>
      </c>
      <c r="I135" s="149" t="s">
        <v>35</v>
      </c>
      <c r="J135" s="151"/>
      <c r="K135" s="146"/>
      <c r="L135" s="122" t="s">
        <v>242</v>
      </c>
      <c r="M135" s="137"/>
      <c r="N135" s="137"/>
    </row>
    <row r="136" ht="14.25" customHeight="1">
      <c r="A136" s="143">
        <v>41657.0</v>
      </c>
      <c r="B136" s="146"/>
      <c r="C136" s="130" t="s">
        <v>189</v>
      </c>
      <c r="D136" s="130" t="s">
        <v>8</v>
      </c>
      <c r="E136" s="122" t="s">
        <v>322</v>
      </c>
      <c r="F136" s="122" t="s">
        <v>320</v>
      </c>
      <c r="G136" s="149" t="s">
        <v>11</v>
      </c>
      <c r="H136" s="150" t="s">
        <v>24</v>
      </c>
      <c r="I136" s="149" t="s">
        <v>31</v>
      </c>
      <c r="J136" s="151"/>
      <c r="K136" s="146"/>
      <c r="L136" s="122" t="s">
        <v>303</v>
      </c>
      <c r="M136" s="137"/>
      <c r="N136" s="137"/>
    </row>
    <row r="137" ht="14.25" customHeight="1">
      <c r="A137" s="143">
        <v>41650.0</v>
      </c>
      <c r="B137" s="146"/>
      <c r="C137" s="130" t="s">
        <v>172</v>
      </c>
      <c r="D137" s="130" t="s">
        <v>8</v>
      </c>
      <c r="E137" s="122" t="s">
        <v>320</v>
      </c>
      <c r="F137" s="122" t="s">
        <v>354</v>
      </c>
      <c r="G137" s="149" t="s">
        <v>11</v>
      </c>
      <c r="H137" s="149" t="s">
        <v>23</v>
      </c>
      <c r="I137" s="149" t="s">
        <v>60</v>
      </c>
      <c r="J137" s="151"/>
      <c r="K137" s="146"/>
      <c r="L137" s="122" t="s">
        <v>357</v>
      </c>
      <c r="M137" s="137"/>
      <c r="N137" s="154" t="s">
        <v>358</v>
      </c>
    </row>
    <row r="138" ht="14.25" customHeight="1">
      <c r="A138" s="143">
        <v>41614.0</v>
      </c>
      <c r="B138" s="130" t="s">
        <v>359</v>
      </c>
      <c r="C138" s="130" t="s">
        <v>360</v>
      </c>
      <c r="D138" s="130" t="s">
        <v>277</v>
      </c>
      <c r="E138" s="122" t="s">
        <v>361</v>
      </c>
      <c r="F138" s="122" t="s">
        <v>321</v>
      </c>
      <c r="G138" s="149" t="s">
        <v>11</v>
      </c>
      <c r="H138" s="150" t="s">
        <v>24</v>
      </c>
      <c r="I138" s="149" t="s">
        <v>39</v>
      </c>
      <c r="J138" s="146"/>
      <c r="K138" s="146"/>
      <c r="L138" s="122" t="s">
        <v>5</v>
      </c>
      <c r="M138" s="122" t="s">
        <v>362</v>
      </c>
      <c r="N138" s="122" t="s">
        <v>356</v>
      </c>
    </row>
    <row r="139" ht="14.25" customHeight="1">
      <c r="A139" s="143">
        <v>41614.0</v>
      </c>
      <c r="B139" s="130" t="s">
        <v>359</v>
      </c>
      <c r="C139" s="130" t="s">
        <v>360</v>
      </c>
      <c r="D139" s="130" t="s">
        <v>277</v>
      </c>
      <c r="E139" s="122" t="s">
        <v>334</v>
      </c>
      <c r="F139" s="122" t="s">
        <v>322</v>
      </c>
      <c r="G139" s="149" t="s">
        <v>11</v>
      </c>
      <c r="H139" s="150" t="s">
        <v>24</v>
      </c>
      <c r="I139" s="149" t="s">
        <v>39</v>
      </c>
      <c r="J139" s="151"/>
      <c r="K139" s="146"/>
      <c r="L139" s="122" t="s">
        <v>5</v>
      </c>
      <c r="M139" s="122" t="s">
        <v>362</v>
      </c>
      <c r="N139" s="122" t="s">
        <v>356</v>
      </c>
    </row>
    <row r="140" ht="14.25" customHeight="1">
      <c r="A140" s="143">
        <v>41614.0</v>
      </c>
      <c r="B140" s="130" t="s">
        <v>359</v>
      </c>
      <c r="C140" s="130" t="s">
        <v>360</v>
      </c>
      <c r="D140" s="130" t="s">
        <v>277</v>
      </c>
      <c r="E140" s="122" t="s">
        <v>363</v>
      </c>
      <c r="F140" s="122" t="s">
        <v>319</v>
      </c>
      <c r="G140" s="149" t="s">
        <v>11</v>
      </c>
      <c r="H140" s="150" t="s">
        <v>24</v>
      </c>
      <c r="I140" s="149" t="s">
        <v>26</v>
      </c>
      <c r="J140" s="125" t="s">
        <v>35</v>
      </c>
      <c r="K140" s="146"/>
      <c r="L140" s="122" t="s">
        <v>5</v>
      </c>
      <c r="M140" s="122" t="s">
        <v>362</v>
      </c>
      <c r="N140" s="122" t="s">
        <v>356</v>
      </c>
    </row>
    <row r="141" ht="14.25" customHeight="1">
      <c r="A141" s="143">
        <v>41614.0</v>
      </c>
      <c r="B141" s="130" t="s">
        <v>359</v>
      </c>
      <c r="C141" s="130" t="s">
        <v>360</v>
      </c>
      <c r="D141" s="130" t="s">
        <v>277</v>
      </c>
      <c r="E141" s="122" t="s">
        <v>364</v>
      </c>
      <c r="F141" s="122" t="s">
        <v>320</v>
      </c>
      <c r="G141" s="149" t="s">
        <v>11</v>
      </c>
      <c r="H141" s="150" t="s">
        <v>24</v>
      </c>
      <c r="I141" s="149" t="s">
        <v>26</v>
      </c>
      <c r="J141" s="125" t="s">
        <v>35</v>
      </c>
      <c r="K141" s="146"/>
      <c r="L141" s="122" t="s">
        <v>5</v>
      </c>
      <c r="M141" s="122" t="s">
        <v>362</v>
      </c>
      <c r="N141" s="122" t="s">
        <v>356</v>
      </c>
    </row>
    <row r="142" ht="14.25" customHeight="1">
      <c r="A142" s="143">
        <v>41559.0</v>
      </c>
      <c r="B142" s="130" t="s">
        <v>365</v>
      </c>
      <c r="C142" s="130" t="s">
        <v>366</v>
      </c>
      <c r="D142" s="130" t="s">
        <v>117</v>
      </c>
      <c r="E142" s="122" t="s">
        <v>367</v>
      </c>
      <c r="F142" s="122" t="s">
        <v>368</v>
      </c>
      <c r="G142" s="149" t="s">
        <v>11</v>
      </c>
      <c r="H142" s="149" t="s">
        <v>23</v>
      </c>
      <c r="I142" s="149" t="s">
        <v>56</v>
      </c>
      <c r="J142" s="125" t="s">
        <v>35</v>
      </c>
      <c r="K142" s="146"/>
      <c r="L142" s="122" t="s">
        <v>325</v>
      </c>
      <c r="M142" s="122" t="s">
        <v>369</v>
      </c>
      <c r="N142" s="122" t="s">
        <v>326</v>
      </c>
    </row>
    <row r="143" ht="14.25" customHeight="1">
      <c r="A143" s="143">
        <v>41559.0</v>
      </c>
      <c r="B143" s="130" t="s">
        <v>365</v>
      </c>
      <c r="C143" s="130" t="s">
        <v>366</v>
      </c>
      <c r="D143" s="130" t="s">
        <v>117</v>
      </c>
      <c r="E143" s="122" t="s">
        <v>367</v>
      </c>
      <c r="F143" s="122" t="s">
        <v>130</v>
      </c>
      <c r="G143" s="149" t="s">
        <v>11</v>
      </c>
      <c r="H143" s="150" t="s">
        <v>24</v>
      </c>
      <c r="I143" s="149" t="s">
        <v>56</v>
      </c>
      <c r="J143" s="125" t="s">
        <v>35</v>
      </c>
      <c r="K143" s="146"/>
      <c r="L143" s="122" t="s">
        <v>325</v>
      </c>
      <c r="M143" s="122" t="s">
        <v>369</v>
      </c>
      <c r="N143" s="122" t="s">
        <v>356</v>
      </c>
    </row>
    <row r="144" ht="14.25" customHeight="1">
      <c r="A144" s="143">
        <v>41559.0</v>
      </c>
      <c r="B144" s="130" t="s">
        <v>365</v>
      </c>
      <c r="C144" s="130" t="s">
        <v>366</v>
      </c>
      <c r="D144" s="130" t="s">
        <v>117</v>
      </c>
      <c r="E144" s="122" t="s">
        <v>368</v>
      </c>
      <c r="F144" s="122" t="s">
        <v>123</v>
      </c>
      <c r="G144" s="149" t="s">
        <v>11</v>
      </c>
      <c r="H144" s="150" t="s">
        <v>24</v>
      </c>
      <c r="I144" s="149" t="s">
        <v>56</v>
      </c>
      <c r="J144" s="147" t="s">
        <v>35</v>
      </c>
      <c r="K144" s="146"/>
      <c r="L144" s="122" t="s">
        <v>325</v>
      </c>
      <c r="M144" s="122" t="s">
        <v>369</v>
      </c>
      <c r="N144" s="122" t="s">
        <v>356</v>
      </c>
    </row>
    <row r="145" ht="14.25" customHeight="1">
      <c r="A145" s="143">
        <v>41546.0</v>
      </c>
      <c r="B145" s="130" t="s">
        <v>370</v>
      </c>
      <c r="C145" s="130" t="s">
        <v>371</v>
      </c>
      <c r="D145" s="130" t="s">
        <v>372</v>
      </c>
      <c r="E145" s="122" t="s">
        <v>373</v>
      </c>
      <c r="F145" s="122" t="s">
        <v>145</v>
      </c>
      <c r="G145" s="149" t="s">
        <v>11</v>
      </c>
      <c r="H145" s="149" t="s">
        <v>21</v>
      </c>
      <c r="I145" s="149" t="s">
        <v>39</v>
      </c>
      <c r="J145" s="146"/>
      <c r="K145" s="146"/>
      <c r="L145" s="122" t="s">
        <v>108</v>
      </c>
      <c r="M145" s="137"/>
      <c r="N145" s="122" t="s">
        <v>374</v>
      </c>
    </row>
    <row r="146" ht="14.25" customHeight="1">
      <c r="A146" s="143">
        <v>41545.0</v>
      </c>
      <c r="B146" s="130" t="s">
        <v>370</v>
      </c>
      <c r="C146" s="130" t="s">
        <v>371</v>
      </c>
      <c r="D146" s="130" t="s">
        <v>372</v>
      </c>
      <c r="E146" s="154" t="s">
        <v>114</v>
      </c>
      <c r="F146" s="122" t="s">
        <v>373</v>
      </c>
      <c r="G146" s="149" t="s">
        <v>11</v>
      </c>
      <c r="H146" s="149" t="s">
        <v>21</v>
      </c>
      <c r="I146" s="149" t="s">
        <v>39</v>
      </c>
      <c r="J146" s="151"/>
      <c r="K146" s="146"/>
      <c r="L146" s="122" t="s">
        <v>108</v>
      </c>
      <c r="M146" s="137"/>
      <c r="N146" s="122" t="s">
        <v>374</v>
      </c>
    </row>
    <row r="147" ht="14.25" customHeight="1">
      <c r="A147" s="143">
        <v>41545.0</v>
      </c>
      <c r="B147" s="130" t="s">
        <v>370</v>
      </c>
      <c r="C147" s="130" t="s">
        <v>371</v>
      </c>
      <c r="D147" s="130" t="s">
        <v>372</v>
      </c>
      <c r="E147" s="122" t="s">
        <v>225</v>
      </c>
      <c r="F147" s="122" t="s">
        <v>375</v>
      </c>
      <c r="G147" s="149" t="s">
        <v>11</v>
      </c>
      <c r="H147" s="149" t="s">
        <v>21</v>
      </c>
      <c r="I147" s="149" t="s">
        <v>39</v>
      </c>
      <c r="J147" s="146"/>
      <c r="K147" s="146"/>
      <c r="L147" s="122" t="s">
        <v>108</v>
      </c>
      <c r="M147" s="137"/>
      <c r="N147" s="122" t="s">
        <v>374</v>
      </c>
    </row>
    <row r="148" ht="14.25" customHeight="1">
      <c r="A148" s="143">
        <v>41544.0</v>
      </c>
      <c r="B148" s="130" t="s">
        <v>370</v>
      </c>
      <c r="C148" s="130" t="s">
        <v>371</v>
      </c>
      <c r="D148" s="130" t="s">
        <v>372</v>
      </c>
      <c r="E148" s="154" t="s">
        <v>288</v>
      </c>
      <c r="F148" s="122" t="s">
        <v>274</v>
      </c>
      <c r="G148" s="149" t="s">
        <v>11</v>
      </c>
      <c r="H148" s="149" t="s">
        <v>21</v>
      </c>
      <c r="I148" s="149" t="s">
        <v>39</v>
      </c>
      <c r="J148" s="146"/>
      <c r="K148" s="146"/>
      <c r="L148" s="122" t="s">
        <v>108</v>
      </c>
      <c r="M148" s="137"/>
      <c r="N148" s="122" t="s">
        <v>374</v>
      </c>
    </row>
    <row r="149" ht="14.25" customHeight="1">
      <c r="A149" s="143">
        <v>41544.0</v>
      </c>
      <c r="B149" s="130" t="s">
        <v>370</v>
      </c>
      <c r="C149" s="130" t="s">
        <v>371</v>
      </c>
      <c r="D149" s="130" t="s">
        <v>372</v>
      </c>
      <c r="E149" s="154" t="s">
        <v>114</v>
      </c>
      <c r="F149" s="122" t="s">
        <v>145</v>
      </c>
      <c r="G149" s="149" t="s">
        <v>11</v>
      </c>
      <c r="H149" s="149" t="s">
        <v>21</v>
      </c>
      <c r="I149" s="149" t="s">
        <v>39</v>
      </c>
      <c r="J149" s="146"/>
      <c r="K149" s="146"/>
      <c r="L149" s="122" t="s">
        <v>108</v>
      </c>
      <c r="M149" s="137"/>
      <c r="N149" s="122" t="s">
        <v>374</v>
      </c>
    </row>
    <row r="150" ht="14.25" customHeight="1">
      <c r="A150" s="143">
        <v>41532.0</v>
      </c>
      <c r="B150" s="146"/>
      <c r="C150" s="130" t="s">
        <v>172</v>
      </c>
      <c r="D150" s="130" t="s">
        <v>8</v>
      </c>
      <c r="E150" s="122" t="s">
        <v>322</v>
      </c>
      <c r="F150" s="122" t="s">
        <v>354</v>
      </c>
      <c r="G150" s="149" t="s">
        <v>11</v>
      </c>
      <c r="H150" s="149" t="s">
        <v>23</v>
      </c>
      <c r="I150" s="149" t="s">
        <v>26</v>
      </c>
      <c r="J150" s="147" t="s">
        <v>35</v>
      </c>
      <c r="K150" s="146"/>
      <c r="L150" s="122" t="s">
        <v>5</v>
      </c>
      <c r="M150" s="122" t="s">
        <v>193</v>
      </c>
      <c r="N150" s="137"/>
    </row>
    <row r="151" ht="14.25" customHeight="1">
      <c r="A151" s="143">
        <v>41525.0</v>
      </c>
      <c r="B151" s="130" t="s">
        <v>376</v>
      </c>
      <c r="C151" s="130" t="s">
        <v>377</v>
      </c>
      <c r="D151" s="130" t="s">
        <v>378</v>
      </c>
      <c r="E151" s="154" t="s">
        <v>379</v>
      </c>
      <c r="F151" s="122" t="s">
        <v>208</v>
      </c>
      <c r="G151" s="149" t="s">
        <v>11</v>
      </c>
      <c r="H151" s="149" t="s">
        <v>21</v>
      </c>
      <c r="I151" s="149" t="s">
        <v>39</v>
      </c>
      <c r="J151" s="146"/>
      <c r="K151" s="146"/>
      <c r="L151" s="122" t="s">
        <v>380</v>
      </c>
      <c r="M151" s="137"/>
      <c r="N151" s="122" t="s">
        <v>381</v>
      </c>
    </row>
    <row r="152" ht="14.25" customHeight="1">
      <c r="A152" s="143">
        <v>41525.0</v>
      </c>
      <c r="B152" s="130" t="s">
        <v>376</v>
      </c>
      <c r="C152" s="130" t="s">
        <v>377</v>
      </c>
      <c r="D152" s="130" t="s">
        <v>378</v>
      </c>
      <c r="E152" s="122" t="s">
        <v>127</v>
      </c>
      <c r="F152" s="122" t="s">
        <v>382</v>
      </c>
      <c r="G152" s="149" t="s">
        <v>11</v>
      </c>
      <c r="H152" s="149" t="s">
        <v>21</v>
      </c>
      <c r="I152" s="149" t="s">
        <v>39</v>
      </c>
      <c r="J152" s="151"/>
      <c r="K152" s="146"/>
      <c r="L152" s="122" t="s">
        <v>380</v>
      </c>
      <c r="M152" s="137"/>
      <c r="N152" s="122" t="s">
        <v>374</v>
      </c>
    </row>
    <row r="153" ht="14.25" customHeight="1">
      <c r="A153" s="143">
        <v>41524.0</v>
      </c>
      <c r="B153" s="130" t="s">
        <v>376</v>
      </c>
      <c r="C153" s="130" t="s">
        <v>377</v>
      </c>
      <c r="D153" s="130" t="s">
        <v>378</v>
      </c>
      <c r="E153" s="122" t="s">
        <v>144</v>
      </c>
      <c r="F153" s="122" t="s">
        <v>208</v>
      </c>
      <c r="G153" s="149" t="s">
        <v>11</v>
      </c>
      <c r="H153" s="149" t="s">
        <v>21</v>
      </c>
      <c r="I153" s="149" t="s">
        <v>39</v>
      </c>
      <c r="J153" s="151"/>
      <c r="K153" s="146"/>
      <c r="L153" s="122" t="s">
        <v>380</v>
      </c>
      <c r="M153" s="137"/>
      <c r="N153" s="122" t="s">
        <v>374</v>
      </c>
    </row>
    <row r="154" ht="14.25" customHeight="1">
      <c r="A154" s="143">
        <v>41524.0</v>
      </c>
      <c r="B154" s="130" t="s">
        <v>376</v>
      </c>
      <c r="C154" s="130" t="s">
        <v>377</v>
      </c>
      <c r="D154" s="130" t="s">
        <v>378</v>
      </c>
      <c r="E154" s="122" t="s">
        <v>149</v>
      </c>
      <c r="F154" s="122" t="s">
        <v>383</v>
      </c>
      <c r="G154" s="149" t="s">
        <v>11</v>
      </c>
      <c r="H154" s="149" t="s">
        <v>21</v>
      </c>
      <c r="I154" s="149" t="s">
        <v>39</v>
      </c>
      <c r="J154" s="151"/>
      <c r="K154" s="146"/>
      <c r="L154" s="122" t="s">
        <v>380</v>
      </c>
      <c r="M154" s="137"/>
      <c r="N154" s="122" t="s">
        <v>374</v>
      </c>
    </row>
    <row r="155" ht="14.25" customHeight="1">
      <c r="A155" s="143">
        <v>41523.0</v>
      </c>
      <c r="B155" s="130" t="s">
        <v>376</v>
      </c>
      <c r="C155" s="130" t="s">
        <v>377</v>
      </c>
      <c r="D155" s="130" t="s">
        <v>378</v>
      </c>
      <c r="E155" s="154" t="s">
        <v>379</v>
      </c>
      <c r="F155" s="122" t="s">
        <v>382</v>
      </c>
      <c r="G155" s="149" t="s">
        <v>11</v>
      </c>
      <c r="H155" s="149" t="s">
        <v>21</v>
      </c>
      <c r="I155" s="149" t="s">
        <v>39</v>
      </c>
      <c r="J155" s="151"/>
      <c r="K155" s="146"/>
      <c r="L155" s="122" t="s">
        <v>380</v>
      </c>
      <c r="M155" s="137"/>
      <c r="N155" s="122" t="s">
        <v>374</v>
      </c>
    </row>
    <row r="156" ht="14.25" customHeight="1">
      <c r="A156" s="143">
        <v>41523.0</v>
      </c>
      <c r="B156" s="130" t="s">
        <v>376</v>
      </c>
      <c r="C156" s="130" t="s">
        <v>377</v>
      </c>
      <c r="D156" s="130" t="s">
        <v>378</v>
      </c>
      <c r="E156" s="122" t="s">
        <v>384</v>
      </c>
      <c r="F156" s="122" t="s">
        <v>382</v>
      </c>
      <c r="G156" s="149" t="s">
        <v>11</v>
      </c>
      <c r="H156" s="149" t="s">
        <v>21</v>
      </c>
      <c r="I156" s="149" t="s">
        <v>39</v>
      </c>
      <c r="J156" s="151"/>
      <c r="K156" s="146"/>
      <c r="L156" s="122" t="s">
        <v>380</v>
      </c>
      <c r="M156" s="137"/>
      <c r="N156" s="122" t="s">
        <v>374</v>
      </c>
    </row>
    <row r="157" ht="14.25" customHeight="1">
      <c r="A157" s="143">
        <v>41519.0</v>
      </c>
      <c r="B157" s="146"/>
      <c r="C157" s="130" t="s">
        <v>172</v>
      </c>
      <c r="D157" s="130" t="s">
        <v>8</v>
      </c>
      <c r="E157" s="122" t="s">
        <v>321</v>
      </c>
      <c r="F157" s="122" t="s">
        <v>186</v>
      </c>
      <c r="G157" s="149" t="s">
        <v>11</v>
      </c>
      <c r="H157" s="149" t="s">
        <v>23</v>
      </c>
      <c r="I157" s="149" t="s">
        <v>26</v>
      </c>
      <c r="J157" s="147" t="s">
        <v>35</v>
      </c>
      <c r="K157" s="146"/>
      <c r="L157" s="137"/>
      <c r="M157" s="137"/>
      <c r="N157" s="137"/>
    </row>
    <row r="158" ht="14.25" customHeight="1">
      <c r="A158" s="143">
        <v>41518.0</v>
      </c>
      <c r="B158" s="146"/>
      <c r="C158" s="130" t="s">
        <v>172</v>
      </c>
      <c r="D158" s="130" t="s">
        <v>8</v>
      </c>
      <c r="E158" s="122" t="s">
        <v>385</v>
      </c>
      <c r="F158" s="122" t="s">
        <v>186</v>
      </c>
      <c r="G158" s="149" t="s">
        <v>11</v>
      </c>
      <c r="H158" s="149" t="s">
        <v>23</v>
      </c>
      <c r="I158" s="149" t="s">
        <v>26</v>
      </c>
      <c r="J158" s="147" t="s">
        <v>35</v>
      </c>
      <c r="K158" s="146"/>
      <c r="L158" s="122" t="s">
        <v>5</v>
      </c>
      <c r="M158" s="122" t="s">
        <v>362</v>
      </c>
      <c r="N158" s="137"/>
    </row>
    <row r="159" ht="14.25" customHeight="1">
      <c r="A159" s="143">
        <v>41517.0</v>
      </c>
      <c r="B159" s="146"/>
      <c r="C159" s="130" t="s">
        <v>172</v>
      </c>
      <c r="D159" s="130" t="s">
        <v>8</v>
      </c>
      <c r="E159" s="122" t="s">
        <v>192</v>
      </c>
      <c r="F159" s="122" t="s">
        <v>186</v>
      </c>
      <c r="G159" s="149" t="s">
        <v>11</v>
      </c>
      <c r="H159" s="149" t="s">
        <v>23</v>
      </c>
      <c r="I159" s="149" t="s">
        <v>26</v>
      </c>
      <c r="J159" s="147" t="s">
        <v>35</v>
      </c>
      <c r="K159" s="146"/>
      <c r="L159" s="122" t="s">
        <v>5</v>
      </c>
      <c r="M159" s="122" t="s">
        <v>362</v>
      </c>
      <c r="N159" s="137"/>
    </row>
    <row r="160" ht="14.25" customHeight="1">
      <c r="A160" s="143">
        <v>41510.0</v>
      </c>
      <c r="B160" s="130" t="s">
        <v>386</v>
      </c>
      <c r="C160" s="130" t="s">
        <v>276</v>
      </c>
      <c r="D160" s="130" t="s">
        <v>277</v>
      </c>
      <c r="E160" s="122" t="s">
        <v>192</v>
      </c>
      <c r="F160" s="122" t="s">
        <v>385</v>
      </c>
      <c r="G160" s="149" t="s">
        <v>11</v>
      </c>
      <c r="H160" s="149" t="s">
        <v>23</v>
      </c>
      <c r="I160" s="149" t="s">
        <v>26</v>
      </c>
      <c r="J160" s="147" t="s">
        <v>35</v>
      </c>
      <c r="K160" s="146"/>
      <c r="L160" s="122" t="s">
        <v>5</v>
      </c>
      <c r="M160" s="122" t="s">
        <v>387</v>
      </c>
      <c r="N160" s="137"/>
    </row>
    <row r="161" ht="14.25" customHeight="1">
      <c r="A161" s="143">
        <v>41509.0</v>
      </c>
      <c r="B161" s="130" t="s">
        <v>386</v>
      </c>
      <c r="C161" s="130" t="s">
        <v>276</v>
      </c>
      <c r="D161" s="130" t="s">
        <v>277</v>
      </c>
      <c r="E161" s="122" t="s">
        <v>149</v>
      </c>
      <c r="F161" s="122" t="s">
        <v>388</v>
      </c>
      <c r="G161" s="149" t="s">
        <v>11</v>
      </c>
      <c r="H161" s="149" t="s">
        <v>22</v>
      </c>
      <c r="I161" s="149" t="s">
        <v>31</v>
      </c>
      <c r="J161" s="146"/>
      <c r="K161" s="146"/>
      <c r="L161" s="122" t="s">
        <v>278</v>
      </c>
      <c r="M161" s="122" t="s">
        <v>389</v>
      </c>
      <c r="N161" s="137"/>
    </row>
    <row r="162" ht="14.25" customHeight="1">
      <c r="A162" s="143">
        <v>41504.0</v>
      </c>
      <c r="B162" s="130" t="s">
        <v>390</v>
      </c>
      <c r="C162" s="130" t="s">
        <v>391</v>
      </c>
      <c r="D162" s="130" t="s">
        <v>392</v>
      </c>
      <c r="E162" s="122" t="s">
        <v>302</v>
      </c>
      <c r="F162" s="122" t="s">
        <v>252</v>
      </c>
      <c r="G162" s="149" t="s">
        <v>11</v>
      </c>
      <c r="H162" s="149" t="s">
        <v>21</v>
      </c>
      <c r="I162" s="149" t="s">
        <v>31</v>
      </c>
      <c r="J162" s="151"/>
      <c r="K162" s="146"/>
      <c r="L162" s="122" t="s">
        <v>271</v>
      </c>
      <c r="M162" s="137"/>
      <c r="N162" s="122" t="s">
        <v>393</v>
      </c>
    </row>
    <row r="163" ht="14.25" customHeight="1">
      <c r="A163" s="143">
        <v>41504.0</v>
      </c>
      <c r="B163" s="130" t="s">
        <v>390</v>
      </c>
      <c r="C163" s="130" t="s">
        <v>391</v>
      </c>
      <c r="D163" s="130" t="s">
        <v>392</v>
      </c>
      <c r="E163" s="122" t="s">
        <v>287</v>
      </c>
      <c r="F163" s="122" t="s">
        <v>342</v>
      </c>
      <c r="G163" s="149" t="s">
        <v>11</v>
      </c>
      <c r="H163" s="149" t="s">
        <v>21</v>
      </c>
      <c r="I163" s="149" t="s">
        <v>31</v>
      </c>
      <c r="J163" s="146"/>
      <c r="K163" s="146"/>
      <c r="L163" s="122" t="s">
        <v>271</v>
      </c>
      <c r="M163" s="137"/>
      <c r="N163" s="122" t="s">
        <v>394</v>
      </c>
    </row>
    <row r="164" ht="14.25" customHeight="1">
      <c r="A164" s="143">
        <v>41503.0</v>
      </c>
      <c r="B164" s="130" t="s">
        <v>390</v>
      </c>
      <c r="C164" s="130" t="s">
        <v>391</v>
      </c>
      <c r="D164" s="130" t="s">
        <v>392</v>
      </c>
      <c r="E164" s="122" t="s">
        <v>170</v>
      </c>
      <c r="F164" s="122" t="s">
        <v>342</v>
      </c>
      <c r="G164" s="149" t="s">
        <v>11</v>
      </c>
      <c r="H164" s="149" t="s">
        <v>21</v>
      </c>
      <c r="I164" s="149" t="s">
        <v>31</v>
      </c>
      <c r="J164" s="146"/>
      <c r="K164" s="146"/>
      <c r="L164" s="122" t="s">
        <v>271</v>
      </c>
      <c r="M164" s="137"/>
      <c r="N164" s="122" t="s">
        <v>395</v>
      </c>
    </row>
    <row r="165" ht="14.25" customHeight="1">
      <c r="A165" s="143">
        <v>41503.0</v>
      </c>
      <c r="B165" s="130" t="s">
        <v>390</v>
      </c>
      <c r="C165" s="130" t="s">
        <v>391</v>
      </c>
      <c r="D165" s="130" t="s">
        <v>392</v>
      </c>
      <c r="E165" s="122" t="s">
        <v>396</v>
      </c>
      <c r="F165" s="122" t="s">
        <v>302</v>
      </c>
      <c r="G165" s="149" t="s">
        <v>11</v>
      </c>
      <c r="H165" s="149" t="s">
        <v>21</v>
      </c>
      <c r="I165" s="149" t="s">
        <v>31</v>
      </c>
      <c r="J165" s="146"/>
      <c r="K165" s="146"/>
      <c r="L165" s="122" t="s">
        <v>271</v>
      </c>
      <c r="M165" s="137"/>
      <c r="N165" s="122" t="s">
        <v>395</v>
      </c>
    </row>
    <row r="166" ht="14.25" customHeight="1">
      <c r="A166" s="143">
        <v>41502.0</v>
      </c>
      <c r="B166" s="130" t="s">
        <v>390</v>
      </c>
      <c r="C166" s="130" t="s">
        <v>391</v>
      </c>
      <c r="D166" s="130" t="s">
        <v>392</v>
      </c>
      <c r="E166" s="122" t="s">
        <v>170</v>
      </c>
      <c r="F166" s="122" t="s">
        <v>205</v>
      </c>
      <c r="G166" s="149" t="s">
        <v>11</v>
      </c>
      <c r="H166" s="149" t="s">
        <v>21</v>
      </c>
      <c r="I166" s="149" t="s">
        <v>31</v>
      </c>
      <c r="J166" s="146"/>
      <c r="K166" s="146"/>
      <c r="L166" s="122" t="s">
        <v>271</v>
      </c>
      <c r="M166" s="137"/>
      <c r="N166" s="122" t="s">
        <v>395</v>
      </c>
    </row>
    <row r="167" ht="14.25" customHeight="1">
      <c r="A167" s="143">
        <v>41502.0</v>
      </c>
      <c r="B167" s="130" t="s">
        <v>390</v>
      </c>
      <c r="C167" s="130" t="s">
        <v>391</v>
      </c>
      <c r="D167" s="130" t="s">
        <v>392</v>
      </c>
      <c r="E167" s="122" t="s">
        <v>397</v>
      </c>
      <c r="F167" s="122" t="s">
        <v>302</v>
      </c>
      <c r="G167" s="149" t="s">
        <v>11</v>
      </c>
      <c r="H167" s="149" t="s">
        <v>21</v>
      </c>
      <c r="I167" s="149" t="s">
        <v>31</v>
      </c>
      <c r="J167" s="146"/>
      <c r="K167" s="146"/>
      <c r="L167" s="122" t="s">
        <v>271</v>
      </c>
      <c r="M167" s="137"/>
      <c r="N167" s="122" t="s">
        <v>395</v>
      </c>
    </row>
    <row r="168" ht="14.25" customHeight="1">
      <c r="A168" s="143">
        <v>41497.0</v>
      </c>
      <c r="B168" s="146"/>
      <c r="C168" s="130" t="s">
        <v>398</v>
      </c>
      <c r="D168" s="130" t="s">
        <v>8</v>
      </c>
      <c r="E168" s="122" t="s">
        <v>388</v>
      </c>
      <c r="F168" s="154" t="s">
        <v>379</v>
      </c>
      <c r="G168" s="149" t="s">
        <v>11</v>
      </c>
      <c r="H168" s="149" t="s">
        <v>22</v>
      </c>
      <c r="I168" s="149" t="s">
        <v>31</v>
      </c>
      <c r="J168" s="146"/>
      <c r="K168" s="146"/>
      <c r="L168" s="122" t="s">
        <v>242</v>
      </c>
      <c r="M168" s="137"/>
      <c r="N168" s="137"/>
    </row>
    <row r="169" ht="14.25" customHeight="1">
      <c r="A169" s="143">
        <v>41497.0</v>
      </c>
      <c r="B169" s="146"/>
      <c r="C169" s="130" t="s">
        <v>398</v>
      </c>
      <c r="D169" s="130" t="s">
        <v>8</v>
      </c>
      <c r="E169" s="127" t="s">
        <v>134</v>
      </c>
      <c r="F169" s="154" t="s">
        <v>379</v>
      </c>
      <c r="G169" s="149" t="s">
        <v>11</v>
      </c>
      <c r="H169" s="149" t="s">
        <v>22</v>
      </c>
      <c r="I169" s="149" t="s">
        <v>39</v>
      </c>
      <c r="J169" s="151"/>
      <c r="K169" s="146"/>
      <c r="L169" s="122" t="s">
        <v>191</v>
      </c>
      <c r="M169" s="137"/>
      <c r="N169" s="137"/>
    </row>
    <row r="170" ht="14.25" customHeight="1">
      <c r="A170" s="143">
        <v>41496.0</v>
      </c>
      <c r="B170" s="146"/>
      <c r="C170" s="130" t="s">
        <v>189</v>
      </c>
      <c r="D170" s="130" t="s">
        <v>8</v>
      </c>
      <c r="E170" s="122" t="s">
        <v>385</v>
      </c>
      <c r="F170" s="127" t="s">
        <v>399</v>
      </c>
      <c r="G170" s="149" t="s">
        <v>11</v>
      </c>
      <c r="H170" s="149" t="s">
        <v>23</v>
      </c>
      <c r="I170" s="149" t="s">
        <v>31</v>
      </c>
      <c r="J170" s="151"/>
      <c r="K170" s="146"/>
      <c r="L170" s="122" t="s">
        <v>303</v>
      </c>
      <c r="M170" s="137"/>
      <c r="N170" s="122" t="s">
        <v>400</v>
      </c>
    </row>
    <row r="171" ht="14.25" customHeight="1">
      <c r="A171" s="143">
        <v>41496.0</v>
      </c>
      <c r="B171" s="146"/>
      <c r="C171" s="130" t="s">
        <v>189</v>
      </c>
      <c r="D171" s="130" t="s">
        <v>8</v>
      </c>
      <c r="E171" s="122" t="s">
        <v>388</v>
      </c>
      <c r="F171" s="127" t="s">
        <v>134</v>
      </c>
      <c r="G171" s="149" t="s">
        <v>11</v>
      </c>
      <c r="H171" s="149" t="s">
        <v>22</v>
      </c>
      <c r="I171" s="149" t="s">
        <v>39</v>
      </c>
      <c r="J171" s="151"/>
      <c r="K171" s="146"/>
      <c r="L171" s="122" t="s">
        <v>401</v>
      </c>
      <c r="M171" s="137"/>
      <c r="N171" s="137"/>
    </row>
    <row r="172" ht="14.25" customHeight="1">
      <c r="A172" s="143">
        <v>41476.0</v>
      </c>
      <c r="B172" s="130" t="s">
        <v>402</v>
      </c>
      <c r="C172" s="130" t="s">
        <v>235</v>
      </c>
      <c r="D172" s="130" t="s">
        <v>236</v>
      </c>
      <c r="E172" s="122" t="s">
        <v>319</v>
      </c>
      <c r="F172" s="122" t="s">
        <v>205</v>
      </c>
      <c r="G172" s="149" t="s">
        <v>11</v>
      </c>
      <c r="H172" s="149" t="s">
        <v>23</v>
      </c>
      <c r="I172" s="149" t="s">
        <v>31</v>
      </c>
      <c r="J172" s="151"/>
      <c r="K172" s="146"/>
      <c r="L172" s="122" t="s">
        <v>325</v>
      </c>
      <c r="M172" s="137"/>
      <c r="N172" s="122" t="s">
        <v>403</v>
      </c>
    </row>
    <row r="173" ht="14.25" customHeight="1">
      <c r="A173" s="143">
        <v>41476.0</v>
      </c>
      <c r="B173" s="130" t="s">
        <v>402</v>
      </c>
      <c r="C173" s="130" t="s">
        <v>235</v>
      </c>
      <c r="D173" s="130" t="s">
        <v>236</v>
      </c>
      <c r="E173" s="122" t="s">
        <v>319</v>
      </c>
      <c r="F173" s="122" t="s">
        <v>205</v>
      </c>
      <c r="G173" s="149" t="s">
        <v>11</v>
      </c>
      <c r="H173" s="149" t="s">
        <v>23</v>
      </c>
      <c r="I173" s="149" t="s">
        <v>56</v>
      </c>
      <c r="J173" s="147" t="s">
        <v>35</v>
      </c>
      <c r="K173" s="146"/>
      <c r="L173" s="122" t="s">
        <v>325</v>
      </c>
      <c r="M173" s="137"/>
      <c r="N173" s="122" t="s">
        <v>255</v>
      </c>
    </row>
    <row r="174" ht="14.25" customHeight="1">
      <c r="A174" s="143">
        <v>41475.0</v>
      </c>
      <c r="B174" s="130" t="s">
        <v>402</v>
      </c>
      <c r="C174" s="130" t="s">
        <v>235</v>
      </c>
      <c r="D174" s="130" t="s">
        <v>236</v>
      </c>
      <c r="E174" s="122" t="s">
        <v>404</v>
      </c>
      <c r="F174" s="122" t="s">
        <v>405</v>
      </c>
      <c r="G174" s="149" t="s">
        <v>11</v>
      </c>
      <c r="H174" s="149" t="s">
        <v>23</v>
      </c>
      <c r="I174" s="149" t="s">
        <v>56</v>
      </c>
      <c r="J174" s="147" t="s">
        <v>35</v>
      </c>
      <c r="K174" s="146"/>
      <c r="L174" s="122" t="s">
        <v>325</v>
      </c>
      <c r="M174" s="137"/>
      <c r="N174" s="122" t="s">
        <v>255</v>
      </c>
    </row>
    <row r="175" ht="14.25" customHeight="1">
      <c r="A175" s="143">
        <v>41475.0</v>
      </c>
      <c r="B175" s="130" t="s">
        <v>402</v>
      </c>
      <c r="C175" s="130" t="s">
        <v>235</v>
      </c>
      <c r="D175" s="130" t="s">
        <v>236</v>
      </c>
      <c r="E175" s="122" t="s">
        <v>319</v>
      </c>
      <c r="F175" s="122" t="s">
        <v>406</v>
      </c>
      <c r="G175" s="149" t="s">
        <v>11</v>
      </c>
      <c r="H175" s="149" t="s">
        <v>23</v>
      </c>
      <c r="I175" s="149" t="s">
        <v>56</v>
      </c>
      <c r="J175" s="147" t="s">
        <v>35</v>
      </c>
      <c r="K175" s="146"/>
      <c r="L175" s="122" t="s">
        <v>325</v>
      </c>
      <c r="M175" s="137"/>
      <c r="N175" s="122" t="s">
        <v>255</v>
      </c>
    </row>
    <row r="176" ht="14.25" customHeight="1">
      <c r="A176" s="143">
        <v>41475.0</v>
      </c>
      <c r="B176" s="130" t="s">
        <v>402</v>
      </c>
      <c r="C176" s="130" t="s">
        <v>235</v>
      </c>
      <c r="D176" s="130" t="s">
        <v>236</v>
      </c>
      <c r="E176" s="122" t="s">
        <v>319</v>
      </c>
      <c r="F176" s="122" t="s">
        <v>404</v>
      </c>
      <c r="G176" s="149" t="s">
        <v>11</v>
      </c>
      <c r="H176" s="149" t="s">
        <v>23</v>
      </c>
      <c r="I176" s="149" t="s">
        <v>56</v>
      </c>
      <c r="J176" s="147" t="s">
        <v>35</v>
      </c>
      <c r="K176" s="146"/>
      <c r="L176" s="122" t="s">
        <v>325</v>
      </c>
      <c r="M176" s="137"/>
      <c r="N176" s="122" t="s">
        <v>255</v>
      </c>
    </row>
    <row r="177" ht="14.25" customHeight="1">
      <c r="A177" s="143">
        <v>41469.0</v>
      </c>
      <c r="B177" s="146"/>
      <c r="C177" s="155" t="s">
        <v>407</v>
      </c>
      <c r="D177" s="130" t="s">
        <v>295</v>
      </c>
      <c r="E177" s="122" t="s">
        <v>302</v>
      </c>
      <c r="F177" s="122" t="s">
        <v>274</v>
      </c>
      <c r="G177" s="149" t="s">
        <v>11</v>
      </c>
      <c r="H177" s="149" t="s">
        <v>22</v>
      </c>
      <c r="I177" s="149" t="s">
        <v>39</v>
      </c>
      <c r="J177" s="146"/>
      <c r="K177" s="146"/>
      <c r="L177" s="122" t="s">
        <v>191</v>
      </c>
      <c r="M177" s="137"/>
      <c r="N177" s="137"/>
    </row>
    <row r="178" ht="14.25" customHeight="1">
      <c r="A178" s="143">
        <v>41469.0</v>
      </c>
      <c r="B178" s="146"/>
      <c r="C178" s="130" t="s">
        <v>398</v>
      </c>
      <c r="D178" s="130" t="s">
        <v>8</v>
      </c>
      <c r="E178" s="122" t="s">
        <v>274</v>
      </c>
      <c r="F178" s="122" t="s">
        <v>169</v>
      </c>
      <c r="G178" s="149" t="s">
        <v>11</v>
      </c>
      <c r="H178" s="149" t="s">
        <v>22</v>
      </c>
      <c r="I178" s="149" t="s">
        <v>31</v>
      </c>
      <c r="J178" s="146"/>
      <c r="K178" s="146"/>
      <c r="L178" s="122" t="s">
        <v>298</v>
      </c>
      <c r="M178" s="137"/>
      <c r="N178" s="137"/>
    </row>
    <row r="179" ht="14.25" customHeight="1">
      <c r="A179" s="143">
        <v>41468.0</v>
      </c>
      <c r="B179" s="146"/>
      <c r="C179" s="130" t="s">
        <v>189</v>
      </c>
      <c r="D179" s="130" t="s">
        <v>8</v>
      </c>
      <c r="E179" s="122" t="s">
        <v>385</v>
      </c>
      <c r="F179" s="122" t="s">
        <v>169</v>
      </c>
      <c r="G179" s="149" t="s">
        <v>11</v>
      </c>
      <c r="H179" s="149" t="s">
        <v>23</v>
      </c>
      <c r="I179" s="149" t="s">
        <v>31</v>
      </c>
      <c r="J179" s="146"/>
      <c r="K179" s="146"/>
      <c r="L179" s="122" t="s">
        <v>242</v>
      </c>
      <c r="M179" s="137"/>
      <c r="N179" s="137"/>
    </row>
    <row r="180" ht="14.25" customHeight="1">
      <c r="A180" s="143">
        <v>41433.0</v>
      </c>
      <c r="B180" s="146"/>
      <c r="C180" s="130" t="s">
        <v>189</v>
      </c>
      <c r="D180" s="130" t="s">
        <v>8</v>
      </c>
      <c r="E180" s="122" t="s">
        <v>388</v>
      </c>
      <c r="F180" s="122" t="s">
        <v>408</v>
      </c>
      <c r="G180" s="149" t="s">
        <v>11</v>
      </c>
      <c r="H180" s="149" t="s">
        <v>22</v>
      </c>
      <c r="I180" s="149" t="s">
        <v>39</v>
      </c>
      <c r="J180" s="146"/>
      <c r="K180" s="146"/>
      <c r="L180" s="122" t="s">
        <v>242</v>
      </c>
      <c r="M180" s="137"/>
      <c r="N180" s="137"/>
    </row>
    <row r="181" ht="14.25" customHeight="1">
      <c r="A181" s="143">
        <v>41426.0</v>
      </c>
      <c r="B181" s="146"/>
      <c r="C181" s="130" t="s">
        <v>409</v>
      </c>
      <c r="D181" s="130" t="s">
        <v>410</v>
      </c>
      <c r="E181" s="122" t="s">
        <v>174</v>
      </c>
      <c r="F181" s="122" t="s">
        <v>408</v>
      </c>
      <c r="G181" s="149" t="s">
        <v>11</v>
      </c>
      <c r="H181" s="149" t="s">
        <v>22</v>
      </c>
      <c r="I181" s="149" t="s">
        <v>31</v>
      </c>
      <c r="J181" s="146"/>
      <c r="K181" s="146"/>
      <c r="L181" s="122" t="s">
        <v>411</v>
      </c>
      <c r="M181" s="137"/>
      <c r="N181" s="137"/>
    </row>
    <row r="182" ht="14.25" customHeight="1">
      <c r="A182" s="143">
        <v>41419.0</v>
      </c>
      <c r="B182" s="146"/>
      <c r="C182" s="130" t="s">
        <v>412</v>
      </c>
      <c r="D182" s="130" t="s">
        <v>8</v>
      </c>
      <c r="E182" s="122" t="s">
        <v>412</v>
      </c>
      <c r="F182" s="122" t="s">
        <v>318</v>
      </c>
      <c r="G182" s="149" t="s">
        <v>11</v>
      </c>
      <c r="H182" s="149" t="s">
        <v>23</v>
      </c>
      <c r="I182" s="149" t="s">
        <v>26</v>
      </c>
      <c r="J182" s="147" t="s">
        <v>35</v>
      </c>
      <c r="K182" s="146"/>
      <c r="L182" s="122" t="s">
        <v>5</v>
      </c>
      <c r="M182" s="122" t="s">
        <v>193</v>
      </c>
      <c r="N182" s="137"/>
    </row>
    <row r="183" ht="14.25" customHeight="1">
      <c r="A183" s="143">
        <v>41416.0</v>
      </c>
      <c r="B183" s="146"/>
      <c r="C183" s="130" t="s">
        <v>398</v>
      </c>
      <c r="D183" s="130" t="s">
        <v>8</v>
      </c>
      <c r="E183" s="122" t="s">
        <v>388</v>
      </c>
      <c r="F183" s="122" t="s">
        <v>413</v>
      </c>
      <c r="G183" s="149" t="s">
        <v>11</v>
      </c>
      <c r="H183" s="149" t="s">
        <v>22</v>
      </c>
      <c r="I183" s="149" t="s">
        <v>35</v>
      </c>
      <c r="J183" s="146"/>
      <c r="K183" s="146"/>
      <c r="L183" s="122" t="s">
        <v>242</v>
      </c>
      <c r="M183" s="137"/>
      <c r="N183" s="154" t="s">
        <v>414</v>
      </c>
    </row>
    <row r="184" ht="14.25" customHeight="1">
      <c r="A184" s="143">
        <v>41413.0</v>
      </c>
      <c r="B184" s="130" t="s">
        <v>415</v>
      </c>
      <c r="C184" s="130" t="s">
        <v>220</v>
      </c>
      <c r="D184" s="130" t="s">
        <v>416</v>
      </c>
      <c r="E184" s="122" t="s">
        <v>174</v>
      </c>
      <c r="F184" s="122" t="s">
        <v>114</v>
      </c>
      <c r="G184" s="149" t="s">
        <v>11</v>
      </c>
      <c r="H184" s="149" t="s">
        <v>22</v>
      </c>
      <c r="I184" s="149" t="s">
        <v>26</v>
      </c>
      <c r="J184" s="147" t="s">
        <v>35</v>
      </c>
      <c r="K184" s="146"/>
      <c r="L184" s="122" t="s">
        <v>310</v>
      </c>
      <c r="M184" s="122" t="s">
        <v>417</v>
      </c>
      <c r="N184" s="156"/>
    </row>
    <row r="185" ht="14.25" customHeight="1">
      <c r="A185" s="143">
        <v>41412.0</v>
      </c>
      <c r="B185" s="130" t="s">
        <v>415</v>
      </c>
      <c r="C185" s="130" t="s">
        <v>220</v>
      </c>
      <c r="D185" s="130" t="s">
        <v>416</v>
      </c>
      <c r="E185" s="122" t="s">
        <v>263</v>
      </c>
      <c r="F185" s="122" t="s">
        <v>205</v>
      </c>
      <c r="G185" s="149" t="s">
        <v>11</v>
      </c>
      <c r="H185" s="149" t="s">
        <v>22</v>
      </c>
      <c r="I185" s="149" t="s">
        <v>31</v>
      </c>
      <c r="J185" s="151"/>
      <c r="K185" s="146"/>
      <c r="L185" s="122" t="s">
        <v>310</v>
      </c>
      <c r="M185" s="137"/>
      <c r="N185" s="122" t="s">
        <v>418</v>
      </c>
    </row>
    <row r="186" ht="14.25" customHeight="1">
      <c r="A186" s="143">
        <v>41411.0</v>
      </c>
      <c r="B186" s="130" t="s">
        <v>415</v>
      </c>
      <c r="C186" s="130" t="s">
        <v>220</v>
      </c>
      <c r="D186" s="130" t="s">
        <v>416</v>
      </c>
      <c r="E186" s="122" t="s">
        <v>174</v>
      </c>
      <c r="F186" s="122" t="s">
        <v>263</v>
      </c>
      <c r="G186" s="149" t="s">
        <v>11</v>
      </c>
      <c r="H186" s="149" t="s">
        <v>22</v>
      </c>
      <c r="I186" s="149" t="s">
        <v>31</v>
      </c>
      <c r="J186" s="151"/>
      <c r="K186" s="146"/>
      <c r="L186" s="122" t="s">
        <v>310</v>
      </c>
      <c r="M186" s="137"/>
      <c r="N186" s="122" t="s">
        <v>374</v>
      </c>
    </row>
    <row r="187" ht="14.25" customHeight="1">
      <c r="A187" s="143">
        <v>41409.0</v>
      </c>
      <c r="B187" s="146"/>
      <c r="C187" s="130" t="s">
        <v>398</v>
      </c>
      <c r="D187" s="130" t="s">
        <v>8</v>
      </c>
      <c r="E187" s="122" t="s">
        <v>385</v>
      </c>
      <c r="F187" s="122" t="s">
        <v>413</v>
      </c>
      <c r="G187" s="149" t="s">
        <v>11</v>
      </c>
      <c r="H187" s="149" t="s">
        <v>23</v>
      </c>
      <c r="I187" s="149" t="s">
        <v>39</v>
      </c>
      <c r="J187" s="151"/>
      <c r="K187" s="146"/>
      <c r="L187" s="122" t="s">
        <v>191</v>
      </c>
      <c r="M187" s="137"/>
      <c r="N187" s="137"/>
    </row>
    <row r="188" ht="14.25" customHeight="1">
      <c r="A188" s="143">
        <v>41405.0</v>
      </c>
      <c r="B188" s="146"/>
      <c r="C188" s="130" t="s">
        <v>189</v>
      </c>
      <c r="D188" s="130" t="s">
        <v>8</v>
      </c>
      <c r="E188" s="122" t="s">
        <v>321</v>
      </c>
      <c r="F188" s="122" t="s">
        <v>322</v>
      </c>
      <c r="G188" s="149" t="s">
        <v>11</v>
      </c>
      <c r="H188" s="150" t="s">
        <v>24</v>
      </c>
      <c r="I188" s="149" t="s">
        <v>31</v>
      </c>
      <c r="J188" s="151"/>
      <c r="K188" s="146"/>
      <c r="L188" s="122" t="s">
        <v>303</v>
      </c>
      <c r="M188" s="137"/>
      <c r="N188" s="137"/>
    </row>
    <row r="189" ht="14.25" customHeight="1">
      <c r="A189" s="143">
        <v>41399.0</v>
      </c>
      <c r="B189" s="130" t="s">
        <v>419</v>
      </c>
      <c r="C189" s="130" t="s">
        <v>420</v>
      </c>
      <c r="D189" s="130" t="s">
        <v>421</v>
      </c>
      <c r="E189" s="122" t="s">
        <v>422</v>
      </c>
      <c r="F189" s="122" t="s">
        <v>423</v>
      </c>
      <c r="G189" s="149" t="s">
        <v>11</v>
      </c>
      <c r="H189" s="149" t="s">
        <v>22</v>
      </c>
      <c r="I189" s="149" t="s">
        <v>26</v>
      </c>
      <c r="J189" s="147" t="s">
        <v>35</v>
      </c>
      <c r="K189" s="146"/>
      <c r="L189" s="122" t="s">
        <v>325</v>
      </c>
      <c r="M189" s="122" t="s">
        <v>424</v>
      </c>
      <c r="N189" s="122" t="s">
        <v>425</v>
      </c>
    </row>
    <row r="190" ht="14.25" customHeight="1">
      <c r="A190" s="157">
        <v>41398.0</v>
      </c>
      <c r="B190" s="130" t="s">
        <v>419</v>
      </c>
      <c r="C190" s="130" t="s">
        <v>420</v>
      </c>
      <c r="D190" s="130" t="s">
        <v>421</v>
      </c>
      <c r="E190" s="154" t="s">
        <v>339</v>
      </c>
      <c r="F190" s="154" t="s">
        <v>339</v>
      </c>
      <c r="G190" s="145" t="s">
        <v>11</v>
      </c>
      <c r="H190" s="158" t="s">
        <v>22</v>
      </c>
      <c r="I190" s="158" t="s">
        <v>62</v>
      </c>
      <c r="J190" s="126"/>
      <c r="K190" s="159"/>
      <c r="L190" s="122" t="s">
        <v>325</v>
      </c>
      <c r="M190" s="122" t="s">
        <v>424</v>
      </c>
      <c r="N190" s="154"/>
    </row>
    <row r="191" ht="14.25" customHeight="1">
      <c r="A191" s="157">
        <v>41398.0</v>
      </c>
      <c r="B191" s="130" t="s">
        <v>419</v>
      </c>
      <c r="C191" s="130" t="s">
        <v>420</v>
      </c>
      <c r="D191" s="130" t="s">
        <v>421</v>
      </c>
      <c r="E191" s="154" t="s">
        <v>339</v>
      </c>
      <c r="F191" s="154" t="s">
        <v>339</v>
      </c>
      <c r="G191" s="145" t="s">
        <v>11</v>
      </c>
      <c r="H191" s="158" t="s">
        <v>22</v>
      </c>
      <c r="I191" s="160" t="s">
        <v>48</v>
      </c>
      <c r="J191" s="126"/>
      <c r="K191" s="159"/>
      <c r="L191" s="122" t="s">
        <v>325</v>
      </c>
      <c r="M191" s="154" t="s">
        <v>426</v>
      </c>
      <c r="N191" s="154"/>
    </row>
    <row r="192" ht="14.25" customHeight="1">
      <c r="A192" s="143">
        <v>41398.0</v>
      </c>
      <c r="B192" s="130" t="s">
        <v>419</v>
      </c>
      <c r="C192" s="130" t="s">
        <v>420</v>
      </c>
      <c r="D192" s="130" t="s">
        <v>421</v>
      </c>
      <c r="E192" s="122" t="s">
        <v>427</v>
      </c>
      <c r="F192" s="122" t="s">
        <v>428</v>
      </c>
      <c r="G192" s="149" t="s">
        <v>11</v>
      </c>
      <c r="H192" s="149" t="s">
        <v>22</v>
      </c>
      <c r="I192" s="149" t="s">
        <v>26</v>
      </c>
      <c r="J192" s="147" t="s">
        <v>35</v>
      </c>
      <c r="K192" s="146"/>
      <c r="L192" s="122" t="s">
        <v>325</v>
      </c>
      <c r="M192" s="122" t="s">
        <v>424</v>
      </c>
      <c r="N192" s="122" t="s">
        <v>429</v>
      </c>
    </row>
    <row r="193" ht="14.25" customHeight="1">
      <c r="A193" s="143">
        <v>41398.0</v>
      </c>
      <c r="B193" s="130" t="s">
        <v>419</v>
      </c>
      <c r="C193" s="130" t="s">
        <v>420</v>
      </c>
      <c r="D193" s="130" t="s">
        <v>421</v>
      </c>
      <c r="E193" s="122" t="s">
        <v>430</v>
      </c>
      <c r="F193" s="122" t="s">
        <v>431</v>
      </c>
      <c r="G193" s="149" t="s">
        <v>11</v>
      </c>
      <c r="H193" s="149" t="s">
        <v>22</v>
      </c>
      <c r="I193" s="149" t="s">
        <v>39</v>
      </c>
      <c r="J193" s="146"/>
      <c r="K193" s="146"/>
      <c r="L193" s="122" t="s">
        <v>325</v>
      </c>
      <c r="M193" s="122" t="s">
        <v>424</v>
      </c>
      <c r="N193" s="122" t="s">
        <v>432</v>
      </c>
    </row>
    <row r="194" ht="14.25" customHeight="1">
      <c r="A194" s="157">
        <v>41397.0</v>
      </c>
      <c r="B194" s="130" t="s">
        <v>419</v>
      </c>
      <c r="C194" s="130" t="s">
        <v>420</v>
      </c>
      <c r="D194" s="130" t="s">
        <v>421</v>
      </c>
      <c r="E194" s="154" t="s">
        <v>339</v>
      </c>
      <c r="F194" s="154" t="s">
        <v>339</v>
      </c>
      <c r="G194" s="145" t="s">
        <v>11</v>
      </c>
      <c r="H194" s="158" t="s">
        <v>22</v>
      </c>
      <c r="I194" s="158" t="s">
        <v>62</v>
      </c>
      <c r="J194" s="142"/>
      <c r="K194" s="159"/>
      <c r="L194" s="122" t="s">
        <v>325</v>
      </c>
      <c r="M194" s="122" t="s">
        <v>424</v>
      </c>
      <c r="N194" s="154"/>
    </row>
    <row r="195" ht="14.25" customHeight="1">
      <c r="A195" s="143">
        <v>41397.0</v>
      </c>
      <c r="B195" s="130" t="s">
        <v>419</v>
      </c>
      <c r="C195" s="130" t="s">
        <v>420</v>
      </c>
      <c r="D195" s="130" t="s">
        <v>421</v>
      </c>
      <c r="E195" s="122" t="s">
        <v>428</v>
      </c>
      <c r="F195" s="122" t="s">
        <v>122</v>
      </c>
      <c r="G195" s="149" t="s">
        <v>11</v>
      </c>
      <c r="H195" s="149" t="s">
        <v>22</v>
      </c>
      <c r="I195" s="149" t="s">
        <v>26</v>
      </c>
      <c r="J195" s="147" t="s">
        <v>35</v>
      </c>
      <c r="K195" s="146"/>
      <c r="L195" s="122" t="s">
        <v>325</v>
      </c>
      <c r="M195" s="122" t="s">
        <v>424</v>
      </c>
      <c r="N195" s="137"/>
    </row>
    <row r="196" ht="14.25" customHeight="1">
      <c r="A196" s="143">
        <v>41389.0</v>
      </c>
      <c r="B196" s="146"/>
      <c r="C196" s="130" t="s">
        <v>398</v>
      </c>
      <c r="D196" s="130" t="s">
        <v>8</v>
      </c>
      <c r="E196" s="122" t="s">
        <v>388</v>
      </c>
      <c r="F196" s="122" t="s">
        <v>433</v>
      </c>
      <c r="G196" s="149" t="s">
        <v>11</v>
      </c>
      <c r="H196" s="150" t="s">
        <v>24</v>
      </c>
      <c r="I196" s="149" t="s">
        <v>26</v>
      </c>
      <c r="J196" s="125" t="s">
        <v>35</v>
      </c>
      <c r="K196" s="146"/>
      <c r="L196" s="122" t="s">
        <v>5</v>
      </c>
      <c r="M196" s="122" t="s">
        <v>193</v>
      </c>
      <c r="N196" s="122" t="s">
        <v>356</v>
      </c>
    </row>
    <row r="197" ht="14.25" customHeight="1">
      <c r="A197" s="143">
        <v>41389.0</v>
      </c>
      <c r="B197" s="146"/>
      <c r="C197" s="130" t="s">
        <v>398</v>
      </c>
      <c r="D197" s="130" t="s">
        <v>8</v>
      </c>
      <c r="E197" s="122" t="s">
        <v>388</v>
      </c>
      <c r="F197" s="122" t="s">
        <v>433</v>
      </c>
      <c r="G197" s="149" t="s">
        <v>11</v>
      </c>
      <c r="H197" s="149" t="s">
        <v>23</v>
      </c>
      <c r="I197" s="149" t="s">
        <v>35</v>
      </c>
      <c r="J197" s="146"/>
      <c r="K197" s="146"/>
      <c r="L197" s="122" t="s">
        <v>401</v>
      </c>
      <c r="M197" s="137"/>
      <c r="N197" s="137"/>
    </row>
    <row r="198" ht="14.25" customHeight="1">
      <c r="A198" s="143">
        <v>41385.0</v>
      </c>
      <c r="B198" s="146"/>
      <c r="C198" s="130" t="s">
        <v>434</v>
      </c>
      <c r="D198" s="130" t="s">
        <v>8</v>
      </c>
      <c r="E198" s="122" t="s">
        <v>321</v>
      </c>
      <c r="F198" s="122" t="s">
        <v>435</v>
      </c>
      <c r="G198" s="149" t="s">
        <v>11</v>
      </c>
      <c r="H198" s="149" t="s">
        <v>23</v>
      </c>
      <c r="I198" s="149" t="s">
        <v>35</v>
      </c>
      <c r="J198" s="146"/>
      <c r="K198" s="146"/>
      <c r="L198" s="122" t="s">
        <v>436</v>
      </c>
      <c r="M198" s="137"/>
      <c r="N198" s="137"/>
    </row>
    <row r="199" ht="14.25" customHeight="1">
      <c r="A199" s="143">
        <v>41384.0</v>
      </c>
      <c r="B199" s="146"/>
      <c r="C199" s="130" t="s">
        <v>398</v>
      </c>
      <c r="D199" s="130" t="s">
        <v>8</v>
      </c>
      <c r="E199" s="122" t="s">
        <v>320</v>
      </c>
      <c r="F199" s="122" t="s">
        <v>437</v>
      </c>
      <c r="G199" s="149" t="s">
        <v>11</v>
      </c>
      <c r="H199" s="149" t="s">
        <v>23</v>
      </c>
      <c r="I199" s="149" t="s">
        <v>35</v>
      </c>
      <c r="J199" s="146"/>
      <c r="K199" s="146"/>
      <c r="L199" s="122" t="s">
        <v>401</v>
      </c>
      <c r="M199" s="137"/>
      <c r="N199" s="137"/>
    </row>
    <row r="200" ht="14.25" customHeight="1">
      <c r="A200" s="143">
        <v>41377.0</v>
      </c>
      <c r="B200" s="146"/>
      <c r="C200" s="130" t="s">
        <v>189</v>
      </c>
      <c r="D200" s="130" t="s">
        <v>8</v>
      </c>
      <c r="E200" s="122" t="s">
        <v>321</v>
      </c>
      <c r="F200" s="122" t="s">
        <v>433</v>
      </c>
      <c r="G200" s="149" t="s">
        <v>11</v>
      </c>
      <c r="H200" s="149" t="s">
        <v>23</v>
      </c>
      <c r="I200" s="149" t="s">
        <v>26</v>
      </c>
      <c r="J200" s="147" t="s">
        <v>35</v>
      </c>
      <c r="K200" s="146"/>
      <c r="L200" s="122" t="s">
        <v>5</v>
      </c>
      <c r="M200" s="122" t="s">
        <v>193</v>
      </c>
      <c r="N200" s="137"/>
    </row>
    <row r="201" ht="14.25" customHeight="1">
      <c r="A201" s="143">
        <v>41377.0</v>
      </c>
      <c r="B201" s="146"/>
      <c r="C201" s="130" t="s">
        <v>189</v>
      </c>
      <c r="D201" s="130" t="s">
        <v>8</v>
      </c>
      <c r="E201" s="122" t="s">
        <v>322</v>
      </c>
      <c r="F201" s="122" t="s">
        <v>319</v>
      </c>
      <c r="G201" s="149" t="s">
        <v>11</v>
      </c>
      <c r="H201" s="150" t="s">
        <v>24</v>
      </c>
      <c r="I201" s="149" t="s">
        <v>60</v>
      </c>
      <c r="J201" s="151"/>
      <c r="K201" s="146"/>
      <c r="L201" s="122" t="s">
        <v>303</v>
      </c>
      <c r="M201" s="122" t="s">
        <v>438</v>
      </c>
      <c r="N201" s="137"/>
    </row>
    <row r="202" ht="14.25" customHeight="1">
      <c r="A202" s="143">
        <v>41369.0</v>
      </c>
      <c r="B202" s="146"/>
      <c r="C202" s="130" t="s">
        <v>439</v>
      </c>
      <c r="D202" s="130" t="s">
        <v>277</v>
      </c>
      <c r="E202" s="122" t="s">
        <v>440</v>
      </c>
      <c r="F202" s="122" t="s">
        <v>441</v>
      </c>
      <c r="G202" s="149" t="s">
        <v>11</v>
      </c>
      <c r="H202" s="149" t="s">
        <v>23</v>
      </c>
      <c r="I202" s="149" t="s">
        <v>26</v>
      </c>
      <c r="J202" s="125" t="s">
        <v>35</v>
      </c>
      <c r="K202" s="146"/>
      <c r="L202" s="122" t="s">
        <v>5</v>
      </c>
      <c r="M202" s="122" t="s">
        <v>442</v>
      </c>
      <c r="N202" s="137"/>
    </row>
    <row r="203" ht="14.25" customHeight="1">
      <c r="A203" s="143">
        <v>41356.0</v>
      </c>
      <c r="B203" s="155" t="s">
        <v>443</v>
      </c>
      <c r="C203" s="130" t="s">
        <v>147</v>
      </c>
      <c r="D203" s="130" t="s">
        <v>148</v>
      </c>
      <c r="E203" s="122" t="s">
        <v>256</v>
      </c>
      <c r="F203" s="122" t="s">
        <v>444</v>
      </c>
      <c r="G203" s="149" t="s">
        <v>11</v>
      </c>
      <c r="H203" s="149" t="s">
        <v>22</v>
      </c>
      <c r="I203" s="149" t="s">
        <v>35</v>
      </c>
      <c r="J203" s="146"/>
      <c r="K203" s="146"/>
      <c r="L203" s="122" t="s">
        <v>337</v>
      </c>
      <c r="M203" s="122" t="s">
        <v>445</v>
      </c>
      <c r="N203" s="122" t="s">
        <v>446</v>
      </c>
    </row>
    <row r="204" ht="14.25" customHeight="1">
      <c r="A204" s="143">
        <v>41356.0</v>
      </c>
      <c r="B204" s="155" t="s">
        <v>443</v>
      </c>
      <c r="C204" s="130" t="s">
        <v>147</v>
      </c>
      <c r="D204" s="130" t="s">
        <v>148</v>
      </c>
      <c r="E204" s="122" t="s">
        <v>444</v>
      </c>
      <c r="F204" s="122" t="s">
        <v>251</v>
      </c>
      <c r="G204" s="149" t="s">
        <v>11</v>
      </c>
      <c r="H204" s="149" t="s">
        <v>22</v>
      </c>
      <c r="I204" s="149" t="s">
        <v>35</v>
      </c>
      <c r="J204" s="151"/>
      <c r="K204" s="146"/>
      <c r="L204" s="122" t="s">
        <v>337</v>
      </c>
      <c r="M204" s="122" t="s">
        <v>445</v>
      </c>
      <c r="N204" s="122" t="s">
        <v>447</v>
      </c>
    </row>
    <row r="205" ht="14.25" customHeight="1">
      <c r="A205" s="143">
        <v>41356.0</v>
      </c>
      <c r="B205" s="155" t="s">
        <v>443</v>
      </c>
      <c r="C205" s="130" t="s">
        <v>147</v>
      </c>
      <c r="D205" s="130" t="s">
        <v>148</v>
      </c>
      <c r="E205" s="122" t="s">
        <v>444</v>
      </c>
      <c r="F205" s="122" t="s">
        <v>341</v>
      </c>
      <c r="G205" s="149" t="s">
        <v>11</v>
      </c>
      <c r="H205" s="149" t="s">
        <v>22</v>
      </c>
      <c r="I205" s="149" t="s">
        <v>35</v>
      </c>
      <c r="J205" s="151"/>
      <c r="K205" s="146"/>
      <c r="L205" s="122" t="s">
        <v>337</v>
      </c>
      <c r="M205" s="122" t="s">
        <v>445</v>
      </c>
      <c r="N205" s="122" t="s">
        <v>447</v>
      </c>
    </row>
    <row r="206" ht="14.25" customHeight="1">
      <c r="A206" s="143">
        <v>41356.0</v>
      </c>
      <c r="B206" s="155" t="s">
        <v>443</v>
      </c>
      <c r="C206" s="130" t="s">
        <v>147</v>
      </c>
      <c r="D206" s="130" t="s">
        <v>148</v>
      </c>
      <c r="E206" s="122" t="s">
        <v>256</v>
      </c>
      <c r="F206" s="122" t="s">
        <v>341</v>
      </c>
      <c r="G206" s="149" t="s">
        <v>11</v>
      </c>
      <c r="H206" s="149" t="s">
        <v>22</v>
      </c>
      <c r="I206" s="149" t="s">
        <v>35</v>
      </c>
      <c r="J206" s="146"/>
      <c r="K206" s="146"/>
      <c r="L206" s="122" t="s">
        <v>337</v>
      </c>
      <c r="M206" s="122" t="s">
        <v>445</v>
      </c>
      <c r="N206" s="122" t="s">
        <v>447</v>
      </c>
    </row>
    <row r="207" ht="14.25" customHeight="1">
      <c r="A207" s="143">
        <v>41356.0</v>
      </c>
      <c r="B207" s="155" t="s">
        <v>443</v>
      </c>
      <c r="C207" s="130" t="s">
        <v>147</v>
      </c>
      <c r="D207" s="130" t="s">
        <v>148</v>
      </c>
      <c r="E207" s="122" t="s">
        <v>251</v>
      </c>
      <c r="F207" s="122" t="s">
        <v>341</v>
      </c>
      <c r="G207" s="149" t="s">
        <v>11</v>
      </c>
      <c r="H207" s="149" t="s">
        <v>22</v>
      </c>
      <c r="I207" s="149" t="s">
        <v>35</v>
      </c>
      <c r="J207" s="146"/>
      <c r="K207" s="146"/>
      <c r="L207" s="122" t="s">
        <v>337</v>
      </c>
      <c r="M207" s="122" t="s">
        <v>445</v>
      </c>
      <c r="N207" s="122" t="s">
        <v>447</v>
      </c>
    </row>
    <row r="208" ht="14.25" customHeight="1">
      <c r="A208" s="143">
        <v>41356.0</v>
      </c>
      <c r="B208" s="155" t="s">
        <v>443</v>
      </c>
      <c r="C208" s="130" t="s">
        <v>147</v>
      </c>
      <c r="D208" s="130" t="s">
        <v>148</v>
      </c>
      <c r="E208" s="122" t="s">
        <v>342</v>
      </c>
      <c r="F208" s="122" t="s">
        <v>448</v>
      </c>
      <c r="G208" s="149" t="s">
        <v>11</v>
      </c>
      <c r="H208" s="149" t="s">
        <v>22</v>
      </c>
      <c r="I208" s="149" t="s">
        <v>35</v>
      </c>
      <c r="J208" s="146"/>
      <c r="K208" s="146"/>
      <c r="L208" s="122" t="s">
        <v>337</v>
      </c>
      <c r="M208" s="122" t="s">
        <v>445</v>
      </c>
      <c r="N208" s="122" t="s">
        <v>447</v>
      </c>
    </row>
    <row r="209" ht="14.25" customHeight="1">
      <c r="A209" s="143">
        <v>41355.0</v>
      </c>
      <c r="B209" s="155" t="s">
        <v>443</v>
      </c>
      <c r="C209" s="130" t="s">
        <v>147</v>
      </c>
      <c r="D209" s="130" t="s">
        <v>148</v>
      </c>
      <c r="E209" s="122" t="s">
        <v>449</v>
      </c>
      <c r="F209" s="122" t="s">
        <v>450</v>
      </c>
      <c r="G209" s="149" t="s">
        <v>11</v>
      </c>
      <c r="H209" s="149" t="s">
        <v>23</v>
      </c>
      <c r="I209" s="149" t="s">
        <v>31</v>
      </c>
      <c r="J209" s="151"/>
      <c r="K209" s="146"/>
      <c r="L209" s="122" t="s">
        <v>451</v>
      </c>
      <c r="M209" s="137"/>
      <c r="N209" s="137"/>
    </row>
    <row r="210" ht="14.25" customHeight="1">
      <c r="A210" s="143">
        <v>41349.0</v>
      </c>
      <c r="B210" s="146"/>
      <c r="C210" s="130" t="s">
        <v>189</v>
      </c>
      <c r="D210" s="130" t="s">
        <v>8</v>
      </c>
      <c r="E210" s="122" t="s">
        <v>320</v>
      </c>
      <c r="F210" s="122" t="s">
        <v>452</v>
      </c>
      <c r="G210" s="149" t="s">
        <v>11</v>
      </c>
      <c r="H210" s="149" t="s">
        <v>23</v>
      </c>
      <c r="I210" s="149" t="s">
        <v>35</v>
      </c>
      <c r="J210" s="146"/>
      <c r="K210" s="146"/>
      <c r="L210" s="122" t="s">
        <v>453</v>
      </c>
      <c r="M210" s="137"/>
      <c r="N210" s="137"/>
    </row>
    <row r="211" ht="14.25" customHeight="1">
      <c r="A211" s="143">
        <v>41349.0</v>
      </c>
      <c r="B211" s="146"/>
      <c r="C211" s="130" t="s">
        <v>189</v>
      </c>
      <c r="D211" s="130" t="s">
        <v>8</v>
      </c>
      <c r="E211" s="122" t="s">
        <v>319</v>
      </c>
      <c r="F211" s="122" t="s">
        <v>321</v>
      </c>
      <c r="G211" s="149" t="s">
        <v>11</v>
      </c>
      <c r="H211" s="150" t="s">
        <v>24</v>
      </c>
      <c r="I211" s="149" t="s">
        <v>35</v>
      </c>
      <c r="J211" s="151"/>
      <c r="K211" s="146"/>
      <c r="L211" s="122" t="s">
        <v>242</v>
      </c>
      <c r="M211" s="137"/>
      <c r="N211" s="137"/>
    </row>
    <row r="212" ht="14.25" customHeight="1">
      <c r="A212" s="143">
        <v>41342.0</v>
      </c>
      <c r="B212" s="146"/>
      <c r="C212" s="130" t="s">
        <v>454</v>
      </c>
      <c r="D212" s="130" t="s">
        <v>455</v>
      </c>
      <c r="E212" s="122" t="s">
        <v>456</v>
      </c>
      <c r="F212" s="122" t="s">
        <v>457</v>
      </c>
      <c r="G212" s="149" t="s">
        <v>11</v>
      </c>
      <c r="H212" s="150" t="s">
        <v>24</v>
      </c>
      <c r="I212" s="149" t="s">
        <v>26</v>
      </c>
      <c r="J212" s="147" t="s">
        <v>35</v>
      </c>
      <c r="K212" s="146"/>
      <c r="L212" s="122" t="s">
        <v>5</v>
      </c>
      <c r="M212" s="122" t="s">
        <v>458</v>
      </c>
      <c r="N212" s="137"/>
    </row>
    <row r="213" ht="14.25" customHeight="1">
      <c r="A213" s="143">
        <v>41342.0</v>
      </c>
      <c r="B213" s="146"/>
      <c r="C213" s="130" t="s">
        <v>454</v>
      </c>
      <c r="D213" s="130" t="s">
        <v>455</v>
      </c>
      <c r="E213" s="122" t="s">
        <v>459</v>
      </c>
      <c r="F213" s="122" t="s">
        <v>460</v>
      </c>
      <c r="G213" s="149" t="s">
        <v>11</v>
      </c>
      <c r="H213" s="150" t="s">
        <v>24</v>
      </c>
      <c r="I213" s="149" t="s">
        <v>26</v>
      </c>
      <c r="J213" s="147" t="s">
        <v>35</v>
      </c>
      <c r="K213" s="146"/>
      <c r="L213" s="122" t="s">
        <v>5</v>
      </c>
      <c r="M213" s="122" t="s">
        <v>458</v>
      </c>
      <c r="N213" s="137"/>
    </row>
    <row r="214" ht="14.25" customHeight="1">
      <c r="A214" s="143">
        <v>41341.0</v>
      </c>
      <c r="B214" s="146"/>
      <c r="C214" s="130" t="s">
        <v>398</v>
      </c>
      <c r="D214" s="130" t="s">
        <v>8</v>
      </c>
      <c r="E214" s="154" t="s">
        <v>322</v>
      </c>
      <c r="F214" s="122" t="s">
        <v>452</v>
      </c>
      <c r="G214" s="149" t="s">
        <v>11</v>
      </c>
      <c r="H214" s="150" t="s">
        <v>24</v>
      </c>
      <c r="I214" s="149" t="s">
        <v>35</v>
      </c>
      <c r="J214" s="146"/>
      <c r="K214" s="146"/>
      <c r="L214" s="122" t="s">
        <v>453</v>
      </c>
      <c r="M214" s="137"/>
      <c r="N214" s="122" t="s">
        <v>356</v>
      </c>
    </row>
    <row r="215" ht="14.25" customHeight="1">
      <c r="A215" s="143">
        <v>41336.0</v>
      </c>
      <c r="B215" s="155" t="s">
        <v>461</v>
      </c>
      <c r="C215" s="130" t="s">
        <v>261</v>
      </c>
      <c r="D215" s="130" t="s">
        <v>346</v>
      </c>
      <c r="E215" s="122" t="s">
        <v>302</v>
      </c>
      <c r="F215" s="122" t="s">
        <v>169</v>
      </c>
      <c r="G215" s="149" t="s">
        <v>11</v>
      </c>
      <c r="H215" s="149" t="s">
        <v>22</v>
      </c>
      <c r="I215" s="149" t="s">
        <v>31</v>
      </c>
      <c r="J215" s="146"/>
      <c r="K215" s="146"/>
      <c r="L215" s="122" t="s">
        <v>462</v>
      </c>
      <c r="M215" s="122" t="s">
        <v>463</v>
      </c>
      <c r="N215" s="122" t="s">
        <v>464</v>
      </c>
    </row>
    <row r="216" ht="14.25" customHeight="1">
      <c r="A216" s="143">
        <v>41336.0</v>
      </c>
      <c r="B216" s="155" t="s">
        <v>461</v>
      </c>
      <c r="C216" s="130" t="s">
        <v>261</v>
      </c>
      <c r="D216" s="130" t="s">
        <v>346</v>
      </c>
      <c r="E216" s="122" t="s">
        <v>465</v>
      </c>
      <c r="F216" s="122" t="s">
        <v>466</v>
      </c>
      <c r="G216" s="149" t="s">
        <v>11</v>
      </c>
      <c r="H216" s="149" t="s">
        <v>22</v>
      </c>
      <c r="I216" s="149" t="s">
        <v>31</v>
      </c>
      <c r="J216" s="146"/>
      <c r="K216" s="146"/>
      <c r="L216" s="122" t="s">
        <v>462</v>
      </c>
      <c r="M216" s="122" t="s">
        <v>463</v>
      </c>
      <c r="N216" s="122" t="s">
        <v>464</v>
      </c>
    </row>
    <row r="217" ht="14.25" customHeight="1">
      <c r="A217" s="143">
        <v>41336.0</v>
      </c>
      <c r="B217" s="155" t="s">
        <v>461</v>
      </c>
      <c r="C217" s="130" t="s">
        <v>261</v>
      </c>
      <c r="D217" s="130" t="s">
        <v>346</v>
      </c>
      <c r="E217" s="161" t="s">
        <v>302</v>
      </c>
      <c r="F217" s="122" t="s">
        <v>467</v>
      </c>
      <c r="G217" s="149" t="s">
        <v>11</v>
      </c>
      <c r="H217" s="149" t="s">
        <v>22</v>
      </c>
      <c r="I217" s="149" t="s">
        <v>31</v>
      </c>
      <c r="J217" s="146"/>
      <c r="K217" s="146"/>
      <c r="L217" s="122" t="s">
        <v>462</v>
      </c>
      <c r="M217" s="122" t="s">
        <v>463</v>
      </c>
      <c r="N217" s="122" t="s">
        <v>464</v>
      </c>
    </row>
    <row r="218" ht="14.25" customHeight="1">
      <c r="A218" s="143">
        <v>41334.0</v>
      </c>
      <c r="B218" s="155" t="s">
        <v>461</v>
      </c>
      <c r="C218" s="130" t="s">
        <v>261</v>
      </c>
      <c r="D218" s="130" t="s">
        <v>346</v>
      </c>
      <c r="E218" s="122" t="s">
        <v>265</v>
      </c>
      <c r="F218" s="122" t="s">
        <v>258</v>
      </c>
      <c r="G218" s="149" t="s">
        <v>11</v>
      </c>
      <c r="H218" s="149" t="s">
        <v>22</v>
      </c>
      <c r="I218" s="149" t="s">
        <v>31</v>
      </c>
      <c r="J218" s="146"/>
      <c r="K218" s="146"/>
      <c r="L218" s="122" t="s">
        <v>462</v>
      </c>
      <c r="M218" s="122" t="s">
        <v>463</v>
      </c>
      <c r="N218" s="122" t="s">
        <v>464</v>
      </c>
    </row>
    <row r="219" ht="14.25" customHeight="1">
      <c r="A219" s="143">
        <v>41334.0</v>
      </c>
      <c r="B219" s="155" t="s">
        <v>461</v>
      </c>
      <c r="C219" s="130" t="s">
        <v>261</v>
      </c>
      <c r="D219" s="130" t="s">
        <v>346</v>
      </c>
      <c r="E219" s="122" t="s">
        <v>467</v>
      </c>
      <c r="F219" s="122" t="s">
        <v>174</v>
      </c>
      <c r="G219" s="149" t="s">
        <v>11</v>
      </c>
      <c r="H219" s="149" t="s">
        <v>22</v>
      </c>
      <c r="I219" s="149" t="s">
        <v>31</v>
      </c>
      <c r="J219" s="146"/>
      <c r="K219" s="146"/>
      <c r="L219" s="122" t="s">
        <v>462</v>
      </c>
      <c r="M219" s="122" t="s">
        <v>463</v>
      </c>
      <c r="N219" s="122" t="s">
        <v>464</v>
      </c>
    </row>
    <row r="220" ht="14.25" customHeight="1">
      <c r="A220" s="143">
        <v>41328.0</v>
      </c>
      <c r="B220" s="146"/>
      <c r="C220" s="130" t="s">
        <v>412</v>
      </c>
      <c r="D220" s="130" t="s">
        <v>8</v>
      </c>
      <c r="E220" s="122" t="s">
        <v>321</v>
      </c>
      <c r="F220" s="154" t="s">
        <v>322</v>
      </c>
      <c r="G220" s="149" t="s">
        <v>11</v>
      </c>
      <c r="H220" s="150" t="s">
        <v>24</v>
      </c>
      <c r="I220" s="149" t="s">
        <v>60</v>
      </c>
      <c r="J220" s="146"/>
      <c r="K220" s="146"/>
      <c r="L220" s="122" t="s">
        <v>401</v>
      </c>
      <c r="M220" s="137"/>
      <c r="N220" s="137"/>
    </row>
    <row r="221" ht="14.25" customHeight="1">
      <c r="A221" s="143">
        <v>41328.0</v>
      </c>
      <c r="B221" s="146"/>
      <c r="C221" s="130" t="s">
        <v>412</v>
      </c>
      <c r="D221" s="130" t="s">
        <v>8</v>
      </c>
      <c r="E221" s="122" t="s">
        <v>320</v>
      </c>
      <c r="F221" s="122" t="s">
        <v>319</v>
      </c>
      <c r="G221" s="149" t="s">
        <v>11</v>
      </c>
      <c r="H221" s="150" t="s">
        <v>24</v>
      </c>
      <c r="I221" s="149" t="s">
        <v>26</v>
      </c>
      <c r="J221" s="125" t="s">
        <v>35</v>
      </c>
      <c r="K221" s="146"/>
      <c r="L221" s="122" t="s">
        <v>5</v>
      </c>
      <c r="M221" s="122" t="s">
        <v>468</v>
      </c>
      <c r="N221" s="137"/>
    </row>
    <row r="222" ht="14.25" customHeight="1">
      <c r="A222" s="143">
        <v>41314.0</v>
      </c>
      <c r="B222" s="146"/>
      <c r="C222" s="130" t="s">
        <v>189</v>
      </c>
      <c r="D222" s="130" t="s">
        <v>8</v>
      </c>
      <c r="E222" s="154" t="s">
        <v>322</v>
      </c>
      <c r="F222" s="122" t="s">
        <v>179</v>
      </c>
      <c r="G222" s="149" t="s">
        <v>11</v>
      </c>
      <c r="H222" s="149" t="s">
        <v>23</v>
      </c>
      <c r="I222" s="149" t="s">
        <v>31</v>
      </c>
      <c r="J222" s="151"/>
      <c r="K222" s="146"/>
      <c r="L222" s="122" t="s">
        <v>298</v>
      </c>
      <c r="M222" s="137"/>
      <c r="N222" s="137"/>
    </row>
    <row r="223" ht="14.25" customHeight="1">
      <c r="A223" s="143">
        <v>41307.0</v>
      </c>
      <c r="B223" s="146"/>
      <c r="C223" s="130" t="s">
        <v>469</v>
      </c>
      <c r="D223" s="130" t="s">
        <v>470</v>
      </c>
      <c r="E223" s="122" t="s">
        <v>471</v>
      </c>
      <c r="F223" s="122" t="s">
        <v>472</v>
      </c>
      <c r="G223" s="149" t="s">
        <v>11</v>
      </c>
      <c r="H223" s="149" t="s">
        <v>23</v>
      </c>
      <c r="I223" s="149" t="s">
        <v>39</v>
      </c>
      <c r="J223" s="146"/>
      <c r="K223" s="146"/>
      <c r="L223" s="122" t="s">
        <v>357</v>
      </c>
      <c r="M223" s="122" t="s">
        <v>473</v>
      </c>
      <c r="N223" s="137"/>
    </row>
    <row r="224" ht="14.25" customHeight="1">
      <c r="A224" s="143">
        <v>41307.0</v>
      </c>
      <c r="B224" s="146"/>
      <c r="C224" s="130" t="s">
        <v>469</v>
      </c>
      <c r="D224" s="130" t="s">
        <v>470</v>
      </c>
      <c r="E224" s="122" t="s">
        <v>474</v>
      </c>
      <c r="F224" s="122" t="s">
        <v>466</v>
      </c>
      <c r="G224" s="149" t="s">
        <v>11</v>
      </c>
      <c r="H224" s="149" t="s">
        <v>22</v>
      </c>
      <c r="I224" s="149" t="s">
        <v>26</v>
      </c>
      <c r="J224" s="147" t="s">
        <v>35</v>
      </c>
      <c r="K224" s="146"/>
      <c r="L224" s="122" t="s">
        <v>5</v>
      </c>
      <c r="M224" s="122" t="s">
        <v>473</v>
      </c>
      <c r="N224" s="122" t="s">
        <v>475</v>
      </c>
    </row>
    <row r="225" ht="14.25" customHeight="1">
      <c r="A225" s="143">
        <v>41293.0</v>
      </c>
      <c r="B225" s="146"/>
      <c r="C225" s="130" t="s">
        <v>189</v>
      </c>
      <c r="D225" s="130" t="s">
        <v>8</v>
      </c>
      <c r="E225" s="122" t="s">
        <v>319</v>
      </c>
      <c r="F225" s="122" t="s">
        <v>476</v>
      </c>
      <c r="G225" s="149" t="s">
        <v>11</v>
      </c>
      <c r="H225" s="149" t="s">
        <v>23</v>
      </c>
      <c r="I225" s="149" t="s">
        <v>39</v>
      </c>
      <c r="J225" s="146"/>
      <c r="K225" s="146"/>
      <c r="L225" s="122" t="s">
        <v>242</v>
      </c>
      <c r="M225" s="137"/>
      <c r="N225" s="122" t="s">
        <v>477</v>
      </c>
    </row>
    <row r="226" ht="14.25" customHeight="1">
      <c r="A226" s="143">
        <v>41293.0</v>
      </c>
      <c r="B226" s="146"/>
      <c r="C226" s="130" t="s">
        <v>189</v>
      </c>
      <c r="D226" s="130" t="s">
        <v>8</v>
      </c>
      <c r="E226" s="154" t="s">
        <v>322</v>
      </c>
      <c r="F226" s="122" t="s">
        <v>320</v>
      </c>
      <c r="G226" s="149" t="s">
        <v>11</v>
      </c>
      <c r="H226" s="150" t="s">
        <v>24</v>
      </c>
      <c r="I226" s="149" t="s">
        <v>31</v>
      </c>
      <c r="J226" s="146"/>
      <c r="K226" s="146"/>
      <c r="L226" s="122" t="s">
        <v>303</v>
      </c>
      <c r="M226" s="137"/>
      <c r="N226" s="137"/>
    </row>
    <row r="227" ht="14.25" customHeight="1">
      <c r="A227" s="162">
        <v>41258.0</v>
      </c>
      <c r="B227" s="163"/>
      <c r="C227" s="129" t="s">
        <v>398</v>
      </c>
      <c r="D227" s="129" t="s">
        <v>8</v>
      </c>
      <c r="E227" s="154" t="s">
        <v>322</v>
      </c>
      <c r="F227" s="154" t="s">
        <v>478</v>
      </c>
      <c r="G227" s="149" t="s">
        <v>11</v>
      </c>
      <c r="H227" s="150" t="s">
        <v>24</v>
      </c>
      <c r="I227" s="150" t="s">
        <v>26</v>
      </c>
      <c r="J227" s="147" t="s">
        <v>35</v>
      </c>
      <c r="K227" s="163"/>
      <c r="L227" s="154" t="s">
        <v>5</v>
      </c>
      <c r="M227" s="156"/>
      <c r="N227" s="154" t="s">
        <v>479</v>
      </c>
    </row>
    <row r="228" ht="14.25" customHeight="1">
      <c r="A228" s="143">
        <v>41255.0</v>
      </c>
      <c r="B228" s="163"/>
      <c r="C228" s="129" t="s">
        <v>434</v>
      </c>
      <c r="D228" s="129" t="s">
        <v>8</v>
      </c>
      <c r="E228" s="122" t="s">
        <v>321</v>
      </c>
      <c r="F228" s="154" t="s">
        <v>437</v>
      </c>
      <c r="G228" s="149" t="s">
        <v>11</v>
      </c>
      <c r="H228" s="149" t="s">
        <v>23</v>
      </c>
      <c r="I228" s="150" t="s">
        <v>26</v>
      </c>
      <c r="J228" s="147" t="s">
        <v>35</v>
      </c>
      <c r="K228" s="163"/>
      <c r="L228" s="154" t="s">
        <v>5</v>
      </c>
      <c r="M228" s="156"/>
      <c r="N228" s="156"/>
    </row>
    <row r="229" ht="14.25" customHeight="1">
      <c r="A229" s="143">
        <v>41246.0</v>
      </c>
      <c r="B229" s="146"/>
      <c r="C229" s="130" t="s">
        <v>398</v>
      </c>
      <c r="D229" s="130" t="s">
        <v>8</v>
      </c>
      <c r="E229" s="122" t="s">
        <v>480</v>
      </c>
      <c r="F229" s="122" t="s">
        <v>481</v>
      </c>
      <c r="G229" s="149" t="s">
        <v>11</v>
      </c>
      <c r="H229" s="150" t="s">
        <v>24</v>
      </c>
      <c r="I229" s="150" t="s">
        <v>31</v>
      </c>
      <c r="J229" s="163"/>
      <c r="K229" s="146"/>
      <c r="L229" s="122" t="s">
        <v>339</v>
      </c>
      <c r="M229" s="156"/>
      <c r="N229" s="156"/>
    </row>
    <row r="230" ht="14.25" customHeight="1">
      <c r="A230" s="143">
        <v>41237.0</v>
      </c>
      <c r="B230" s="163"/>
      <c r="C230" s="129" t="s">
        <v>398</v>
      </c>
      <c r="D230" s="129" t="s">
        <v>8</v>
      </c>
      <c r="E230" s="122" t="s">
        <v>322</v>
      </c>
      <c r="F230" s="122" t="s">
        <v>265</v>
      </c>
      <c r="G230" s="149" t="s">
        <v>11</v>
      </c>
      <c r="H230" s="149" t="s">
        <v>23</v>
      </c>
      <c r="I230" s="150" t="s">
        <v>26</v>
      </c>
      <c r="J230" s="125" t="s">
        <v>35</v>
      </c>
      <c r="K230" s="163"/>
      <c r="L230" s="154" t="s">
        <v>5</v>
      </c>
      <c r="M230" s="156"/>
      <c r="N230" s="156"/>
    </row>
    <row r="231" ht="14.25" customHeight="1">
      <c r="A231" s="143">
        <v>41210.0</v>
      </c>
      <c r="B231" s="163"/>
      <c r="C231" s="129" t="s">
        <v>398</v>
      </c>
      <c r="D231" s="129" t="s">
        <v>8</v>
      </c>
      <c r="E231" s="122" t="s">
        <v>320</v>
      </c>
      <c r="F231" s="122" t="s">
        <v>466</v>
      </c>
      <c r="G231" s="149" t="s">
        <v>11</v>
      </c>
      <c r="H231" s="149" t="s">
        <v>23</v>
      </c>
      <c r="I231" s="150" t="s">
        <v>26</v>
      </c>
      <c r="J231" s="147" t="s">
        <v>35</v>
      </c>
      <c r="K231" s="163"/>
      <c r="L231" s="154" t="s">
        <v>5</v>
      </c>
      <c r="M231" s="156"/>
      <c r="N231" s="156"/>
    </row>
    <row r="232" ht="14.25" customHeight="1">
      <c r="A232" s="143">
        <v>41202.0</v>
      </c>
      <c r="B232" s="155" t="s">
        <v>482</v>
      </c>
      <c r="C232" s="129" t="s">
        <v>469</v>
      </c>
      <c r="D232" s="129" t="s">
        <v>470</v>
      </c>
      <c r="E232" s="122" t="s">
        <v>483</v>
      </c>
      <c r="F232" s="122" t="s">
        <v>483</v>
      </c>
      <c r="G232" s="149" t="s">
        <v>11</v>
      </c>
      <c r="H232" s="150" t="s">
        <v>24</v>
      </c>
      <c r="I232" s="150" t="s">
        <v>31</v>
      </c>
      <c r="J232" s="163"/>
      <c r="K232" s="163"/>
      <c r="L232" s="154" t="s">
        <v>484</v>
      </c>
      <c r="M232" s="156"/>
      <c r="N232" s="154" t="s">
        <v>485</v>
      </c>
    </row>
    <row r="233" ht="14.25" customHeight="1">
      <c r="A233" s="143">
        <v>41202.0</v>
      </c>
      <c r="B233" s="155" t="s">
        <v>482</v>
      </c>
      <c r="C233" s="129" t="s">
        <v>469</v>
      </c>
      <c r="D233" s="129" t="s">
        <v>470</v>
      </c>
      <c r="E233" s="122" t="s">
        <v>483</v>
      </c>
      <c r="F233" s="122" t="s">
        <v>483</v>
      </c>
      <c r="G233" s="149" t="s">
        <v>11</v>
      </c>
      <c r="H233" s="150" t="s">
        <v>24</v>
      </c>
      <c r="I233" s="150" t="s">
        <v>31</v>
      </c>
      <c r="J233" s="164"/>
      <c r="K233" s="163"/>
      <c r="L233" s="154" t="s">
        <v>484</v>
      </c>
      <c r="M233" s="156"/>
      <c r="N233" s="154" t="s">
        <v>485</v>
      </c>
    </row>
    <row r="234" ht="14.25" customHeight="1">
      <c r="A234" s="143">
        <v>41175.0</v>
      </c>
      <c r="B234" s="155" t="s">
        <v>486</v>
      </c>
      <c r="C234" s="130" t="s">
        <v>487</v>
      </c>
      <c r="D234" s="130" t="s">
        <v>488</v>
      </c>
      <c r="E234" s="122" t="s">
        <v>309</v>
      </c>
      <c r="F234" s="154" t="s">
        <v>379</v>
      </c>
      <c r="G234" s="149" t="s">
        <v>11</v>
      </c>
      <c r="H234" s="149" t="s">
        <v>21</v>
      </c>
      <c r="I234" s="149" t="s">
        <v>39</v>
      </c>
      <c r="J234" s="146"/>
      <c r="K234" s="146"/>
      <c r="L234" s="122" t="s">
        <v>380</v>
      </c>
      <c r="M234" s="156"/>
      <c r="N234" s="154" t="s">
        <v>489</v>
      </c>
    </row>
    <row r="235" ht="14.25" customHeight="1">
      <c r="A235" s="143">
        <v>41174.0</v>
      </c>
      <c r="B235" s="155" t="s">
        <v>486</v>
      </c>
      <c r="C235" s="130" t="s">
        <v>487</v>
      </c>
      <c r="D235" s="130" t="s">
        <v>488</v>
      </c>
      <c r="E235" s="154" t="s">
        <v>379</v>
      </c>
      <c r="F235" s="154" t="s">
        <v>229</v>
      </c>
      <c r="G235" s="149" t="s">
        <v>11</v>
      </c>
      <c r="H235" s="149" t="s">
        <v>21</v>
      </c>
      <c r="I235" s="149" t="s">
        <v>39</v>
      </c>
      <c r="J235" s="146"/>
      <c r="K235" s="146"/>
      <c r="L235" s="122" t="s">
        <v>380</v>
      </c>
      <c r="M235" s="156"/>
      <c r="N235" s="122" t="s">
        <v>110</v>
      </c>
    </row>
    <row r="236" ht="14.25" customHeight="1">
      <c r="A236" s="143">
        <v>41174.0</v>
      </c>
      <c r="B236" s="155" t="s">
        <v>486</v>
      </c>
      <c r="C236" s="130" t="s">
        <v>487</v>
      </c>
      <c r="D236" s="130" t="s">
        <v>488</v>
      </c>
      <c r="E236" s="122" t="s">
        <v>135</v>
      </c>
      <c r="F236" s="154" t="s">
        <v>273</v>
      </c>
      <c r="G236" s="149" t="s">
        <v>11</v>
      </c>
      <c r="H236" s="149" t="s">
        <v>21</v>
      </c>
      <c r="I236" s="149" t="s">
        <v>39</v>
      </c>
      <c r="J236" s="151"/>
      <c r="K236" s="146"/>
      <c r="L236" s="122" t="s">
        <v>380</v>
      </c>
      <c r="M236" s="156"/>
      <c r="N236" s="122" t="s">
        <v>110</v>
      </c>
    </row>
    <row r="237" ht="14.25" customHeight="1">
      <c r="A237" s="143">
        <v>41173.0</v>
      </c>
      <c r="B237" s="155" t="s">
        <v>486</v>
      </c>
      <c r="C237" s="130" t="s">
        <v>487</v>
      </c>
      <c r="D237" s="130" t="s">
        <v>488</v>
      </c>
      <c r="E237" s="154" t="s">
        <v>379</v>
      </c>
      <c r="F237" s="154" t="s">
        <v>114</v>
      </c>
      <c r="G237" s="149" t="s">
        <v>11</v>
      </c>
      <c r="H237" s="149" t="s">
        <v>21</v>
      </c>
      <c r="I237" s="149" t="s">
        <v>39</v>
      </c>
      <c r="J237" s="151"/>
      <c r="K237" s="146"/>
      <c r="L237" s="122" t="s">
        <v>380</v>
      </c>
      <c r="M237" s="156"/>
      <c r="N237" s="122" t="s">
        <v>110</v>
      </c>
    </row>
    <row r="238" ht="14.25" customHeight="1">
      <c r="A238" s="143">
        <v>41173.0</v>
      </c>
      <c r="B238" s="155" t="s">
        <v>486</v>
      </c>
      <c r="C238" s="130" t="s">
        <v>487</v>
      </c>
      <c r="D238" s="130" t="s">
        <v>488</v>
      </c>
      <c r="E238" s="122" t="s">
        <v>135</v>
      </c>
      <c r="F238" s="122" t="s">
        <v>127</v>
      </c>
      <c r="G238" s="149" t="s">
        <v>11</v>
      </c>
      <c r="H238" s="149" t="s">
        <v>21</v>
      </c>
      <c r="I238" s="149" t="s">
        <v>39</v>
      </c>
      <c r="J238" s="151"/>
      <c r="K238" s="146"/>
      <c r="L238" s="122" t="s">
        <v>380</v>
      </c>
      <c r="M238" s="156"/>
      <c r="N238" s="122" t="s">
        <v>110</v>
      </c>
    </row>
    <row r="239" ht="14.25" customHeight="1">
      <c r="A239" s="143">
        <v>41168.0</v>
      </c>
      <c r="B239" s="155" t="s">
        <v>490</v>
      </c>
      <c r="C239" s="130" t="s">
        <v>491</v>
      </c>
      <c r="D239" s="130" t="s">
        <v>492</v>
      </c>
      <c r="E239" s="122" t="s">
        <v>170</v>
      </c>
      <c r="F239" s="154" t="s">
        <v>288</v>
      </c>
      <c r="G239" s="149" t="s">
        <v>11</v>
      </c>
      <c r="H239" s="149" t="s">
        <v>21</v>
      </c>
      <c r="I239" s="149" t="s">
        <v>39</v>
      </c>
      <c r="J239" s="151"/>
      <c r="K239" s="146"/>
      <c r="L239" s="122" t="s">
        <v>108</v>
      </c>
      <c r="M239" s="156"/>
      <c r="N239" s="122" t="s">
        <v>493</v>
      </c>
    </row>
    <row r="240" ht="14.25" customHeight="1">
      <c r="A240" s="143">
        <v>41167.0</v>
      </c>
      <c r="B240" s="155" t="s">
        <v>490</v>
      </c>
      <c r="C240" s="130" t="s">
        <v>491</v>
      </c>
      <c r="D240" s="130" t="s">
        <v>492</v>
      </c>
      <c r="E240" s="122" t="s">
        <v>494</v>
      </c>
      <c r="F240" s="154" t="s">
        <v>288</v>
      </c>
      <c r="G240" s="149" t="s">
        <v>11</v>
      </c>
      <c r="H240" s="149" t="s">
        <v>21</v>
      </c>
      <c r="I240" s="149" t="s">
        <v>39</v>
      </c>
      <c r="J240" s="146"/>
      <c r="K240" s="146"/>
      <c r="L240" s="122" t="s">
        <v>108</v>
      </c>
      <c r="M240" s="156"/>
      <c r="N240" s="122" t="s">
        <v>493</v>
      </c>
    </row>
    <row r="241" ht="14.25" customHeight="1">
      <c r="A241" s="143">
        <v>41167.0</v>
      </c>
      <c r="B241" s="155" t="s">
        <v>490</v>
      </c>
      <c r="C241" s="130" t="s">
        <v>491</v>
      </c>
      <c r="D241" s="130" t="s">
        <v>492</v>
      </c>
      <c r="E241" s="122" t="s">
        <v>495</v>
      </c>
      <c r="F241" s="122" t="s">
        <v>142</v>
      </c>
      <c r="G241" s="149" t="s">
        <v>11</v>
      </c>
      <c r="H241" s="149" t="s">
        <v>21</v>
      </c>
      <c r="I241" s="149" t="s">
        <v>39</v>
      </c>
      <c r="J241" s="146"/>
      <c r="K241" s="146"/>
      <c r="L241" s="122" t="s">
        <v>108</v>
      </c>
      <c r="M241" s="156"/>
      <c r="N241" s="122" t="s">
        <v>493</v>
      </c>
    </row>
    <row r="242" ht="14.25" customHeight="1">
      <c r="A242" s="143">
        <v>41166.0</v>
      </c>
      <c r="B242" s="155" t="s">
        <v>490</v>
      </c>
      <c r="C242" s="130" t="s">
        <v>491</v>
      </c>
      <c r="D242" s="130" t="s">
        <v>492</v>
      </c>
      <c r="E242" s="122" t="s">
        <v>142</v>
      </c>
      <c r="F242" s="122" t="s">
        <v>170</v>
      </c>
      <c r="G242" s="149" t="s">
        <v>11</v>
      </c>
      <c r="H242" s="149" t="s">
        <v>21</v>
      </c>
      <c r="I242" s="149" t="s">
        <v>39</v>
      </c>
      <c r="J242" s="146"/>
      <c r="K242" s="146"/>
      <c r="L242" s="122" t="s">
        <v>108</v>
      </c>
      <c r="M242" s="156"/>
      <c r="N242" s="122" t="s">
        <v>493</v>
      </c>
    </row>
    <row r="243" ht="14.25" customHeight="1">
      <c r="A243" s="143">
        <v>41166.0</v>
      </c>
      <c r="B243" s="155" t="s">
        <v>490</v>
      </c>
      <c r="C243" s="130" t="s">
        <v>491</v>
      </c>
      <c r="D243" s="130" t="s">
        <v>492</v>
      </c>
      <c r="E243" s="122" t="s">
        <v>375</v>
      </c>
      <c r="F243" s="122" t="s">
        <v>170</v>
      </c>
      <c r="G243" s="149" t="s">
        <v>11</v>
      </c>
      <c r="H243" s="149" t="s">
        <v>21</v>
      </c>
      <c r="I243" s="149" t="s">
        <v>39</v>
      </c>
      <c r="J243" s="146"/>
      <c r="K243" s="146"/>
      <c r="L243" s="122" t="s">
        <v>108</v>
      </c>
      <c r="M243" s="156"/>
      <c r="N243" s="122" t="s">
        <v>493</v>
      </c>
    </row>
    <row r="244" ht="14.25" customHeight="1">
      <c r="A244" s="143">
        <v>41154.0</v>
      </c>
      <c r="B244" s="155" t="s">
        <v>496</v>
      </c>
      <c r="C244" s="130" t="s">
        <v>235</v>
      </c>
      <c r="D244" s="130" t="s">
        <v>236</v>
      </c>
      <c r="E244" s="122" t="s">
        <v>302</v>
      </c>
      <c r="F244" s="122" t="s">
        <v>497</v>
      </c>
      <c r="G244" s="149" t="s">
        <v>11</v>
      </c>
      <c r="H244" s="150" t="s">
        <v>24</v>
      </c>
      <c r="I244" s="149" t="s">
        <v>31</v>
      </c>
      <c r="J244" s="146"/>
      <c r="K244" s="146"/>
      <c r="L244" s="122" t="s">
        <v>325</v>
      </c>
      <c r="M244" s="156"/>
      <c r="N244" s="154" t="s">
        <v>498</v>
      </c>
    </row>
    <row r="245" ht="14.25" customHeight="1">
      <c r="A245" s="143">
        <v>41154.0</v>
      </c>
      <c r="B245" s="155" t="s">
        <v>496</v>
      </c>
      <c r="C245" s="130" t="s">
        <v>235</v>
      </c>
      <c r="D245" s="130" t="s">
        <v>236</v>
      </c>
      <c r="E245" s="122" t="s">
        <v>339</v>
      </c>
      <c r="F245" s="122" t="s">
        <v>339</v>
      </c>
      <c r="G245" s="149" t="s">
        <v>11</v>
      </c>
      <c r="H245" s="149" t="s">
        <v>23</v>
      </c>
      <c r="I245" s="149" t="s">
        <v>31</v>
      </c>
      <c r="J245" s="146"/>
      <c r="K245" s="146"/>
      <c r="L245" s="122" t="s">
        <v>325</v>
      </c>
      <c r="M245" s="156"/>
      <c r="N245" s="122" t="s">
        <v>499</v>
      </c>
    </row>
    <row r="246" ht="14.25" customHeight="1">
      <c r="A246" s="143">
        <v>41154.0</v>
      </c>
      <c r="B246" s="155" t="s">
        <v>496</v>
      </c>
      <c r="C246" s="130" t="s">
        <v>235</v>
      </c>
      <c r="D246" s="130" t="s">
        <v>236</v>
      </c>
      <c r="E246" s="122" t="s">
        <v>339</v>
      </c>
      <c r="F246" s="122" t="s">
        <v>339</v>
      </c>
      <c r="G246" s="149" t="s">
        <v>11</v>
      </c>
      <c r="H246" s="150" t="s">
        <v>24</v>
      </c>
      <c r="I246" s="149" t="s">
        <v>31</v>
      </c>
      <c r="J246" s="146"/>
      <c r="K246" s="146"/>
      <c r="L246" s="122" t="s">
        <v>325</v>
      </c>
      <c r="M246" s="156"/>
      <c r="N246" s="122" t="s">
        <v>499</v>
      </c>
    </row>
    <row r="247" ht="14.25" customHeight="1">
      <c r="A247" s="143">
        <v>41153.0</v>
      </c>
      <c r="B247" s="155" t="s">
        <v>496</v>
      </c>
      <c r="C247" s="130" t="s">
        <v>235</v>
      </c>
      <c r="D247" s="130" t="s">
        <v>236</v>
      </c>
      <c r="E247" s="122" t="s">
        <v>329</v>
      </c>
      <c r="F247" s="122" t="s">
        <v>500</v>
      </c>
      <c r="G247" s="149" t="s">
        <v>11</v>
      </c>
      <c r="H247" s="150" t="s">
        <v>24</v>
      </c>
      <c r="I247" s="149" t="s">
        <v>31</v>
      </c>
      <c r="J247" s="146"/>
      <c r="K247" s="146"/>
      <c r="L247" s="122" t="s">
        <v>325</v>
      </c>
      <c r="M247" s="156"/>
      <c r="N247" s="122" t="s">
        <v>485</v>
      </c>
    </row>
    <row r="248" ht="14.25" customHeight="1">
      <c r="A248" s="143">
        <v>41153.0</v>
      </c>
      <c r="B248" s="155" t="s">
        <v>496</v>
      </c>
      <c r="C248" s="130" t="s">
        <v>235</v>
      </c>
      <c r="D248" s="130" t="s">
        <v>236</v>
      </c>
      <c r="E248" s="122" t="s">
        <v>122</v>
      </c>
      <c r="F248" s="122" t="s">
        <v>302</v>
      </c>
      <c r="G248" s="149" t="s">
        <v>11</v>
      </c>
      <c r="H248" s="150" t="s">
        <v>24</v>
      </c>
      <c r="I248" s="149" t="s">
        <v>31</v>
      </c>
      <c r="J248" s="146"/>
      <c r="K248" s="146"/>
      <c r="L248" s="122" t="s">
        <v>325</v>
      </c>
      <c r="M248" s="156"/>
      <c r="N248" s="122" t="s">
        <v>485</v>
      </c>
    </row>
    <row r="249" ht="14.25" customHeight="1">
      <c r="A249" s="143">
        <v>41153.0</v>
      </c>
      <c r="B249" s="155" t="s">
        <v>496</v>
      </c>
      <c r="C249" s="130" t="s">
        <v>235</v>
      </c>
      <c r="D249" s="130" t="s">
        <v>236</v>
      </c>
      <c r="E249" s="122" t="s">
        <v>333</v>
      </c>
      <c r="F249" s="122" t="s">
        <v>501</v>
      </c>
      <c r="G249" s="149" t="s">
        <v>11</v>
      </c>
      <c r="H249" s="150" t="s">
        <v>24</v>
      </c>
      <c r="I249" s="149" t="s">
        <v>31</v>
      </c>
      <c r="J249" s="146"/>
      <c r="K249" s="146"/>
      <c r="L249" s="122" t="s">
        <v>325</v>
      </c>
      <c r="M249" s="156"/>
      <c r="N249" s="122" t="s">
        <v>485</v>
      </c>
    </row>
    <row r="250" ht="14.25" customHeight="1">
      <c r="A250" s="143">
        <v>41153.0</v>
      </c>
      <c r="B250" s="155" t="s">
        <v>496</v>
      </c>
      <c r="C250" s="130" t="s">
        <v>235</v>
      </c>
      <c r="D250" s="130" t="s">
        <v>236</v>
      </c>
      <c r="E250" s="122" t="s">
        <v>302</v>
      </c>
      <c r="F250" s="122" t="s">
        <v>497</v>
      </c>
      <c r="G250" s="149" t="s">
        <v>11</v>
      </c>
      <c r="H250" s="150" t="s">
        <v>24</v>
      </c>
      <c r="I250" s="149" t="s">
        <v>31</v>
      </c>
      <c r="J250" s="146"/>
      <c r="K250" s="146"/>
      <c r="L250" s="122" t="s">
        <v>325</v>
      </c>
      <c r="M250" s="156"/>
      <c r="N250" s="122" t="s">
        <v>502</v>
      </c>
    </row>
    <row r="251" ht="14.25" customHeight="1">
      <c r="A251" s="162">
        <v>41147.0</v>
      </c>
      <c r="B251" s="163"/>
      <c r="C251" s="130" t="s">
        <v>398</v>
      </c>
      <c r="D251" s="129" t="s">
        <v>8</v>
      </c>
      <c r="E251" s="154" t="s">
        <v>8</v>
      </c>
      <c r="F251" s="154" t="s">
        <v>503</v>
      </c>
      <c r="G251" s="145" t="s">
        <v>11</v>
      </c>
      <c r="H251" s="158" t="s">
        <v>22</v>
      </c>
      <c r="I251" s="158" t="s">
        <v>45</v>
      </c>
      <c r="J251" s="159"/>
      <c r="K251" s="159"/>
      <c r="L251" s="156"/>
      <c r="M251" s="154" t="s">
        <v>504</v>
      </c>
      <c r="N251" s="154"/>
    </row>
    <row r="252" ht="14.25" customHeight="1">
      <c r="A252" s="143">
        <v>41147.0</v>
      </c>
      <c r="B252" s="146"/>
      <c r="C252" s="155" t="s">
        <v>505</v>
      </c>
      <c r="D252" s="130" t="s">
        <v>506</v>
      </c>
      <c r="E252" s="122" t="s">
        <v>309</v>
      </c>
      <c r="F252" s="122" t="s">
        <v>150</v>
      </c>
      <c r="G252" s="149" t="s">
        <v>11</v>
      </c>
      <c r="H252" s="149" t="s">
        <v>22</v>
      </c>
      <c r="I252" s="150" t="s">
        <v>39</v>
      </c>
      <c r="J252" s="163"/>
      <c r="K252" s="146"/>
      <c r="L252" s="122" t="s">
        <v>453</v>
      </c>
      <c r="M252" s="156"/>
      <c r="N252" s="156"/>
    </row>
    <row r="253" ht="14.25" customHeight="1">
      <c r="A253" s="143">
        <v>41146.0</v>
      </c>
      <c r="B253" s="146"/>
      <c r="C253" s="155" t="s">
        <v>398</v>
      </c>
      <c r="D253" s="130" t="s">
        <v>8</v>
      </c>
      <c r="E253" s="122" t="s">
        <v>507</v>
      </c>
      <c r="F253" s="122" t="s">
        <v>150</v>
      </c>
      <c r="G253" s="149" t="s">
        <v>11</v>
      </c>
      <c r="H253" s="149" t="s">
        <v>22</v>
      </c>
      <c r="I253" s="150" t="s">
        <v>39</v>
      </c>
      <c r="J253" s="163"/>
      <c r="K253" s="146"/>
      <c r="L253" s="122" t="s">
        <v>298</v>
      </c>
      <c r="M253" s="156"/>
      <c r="N253" s="156"/>
    </row>
    <row r="254" ht="14.25" customHeight="1">
      <c r="A254" s="143">
        <v>41139.0</v>
      </c>
      <c r="B254" s="146"/>
      <c r="C254" s="155" t="s">
        <v>412</v>
      </c>
      <c r="D254" s="130" t="s">
        <v>8</v>
      </c>
      <c r="E254" s="122" t="s">
        <v>385</v>
      </c>
      <c r="F254" s="122" t="s">
        <v>508</v>
      </c>
      <c r="G254" s="149" t="s">
        <v>11</v>
      </c>
      <c r="H254" s="149" t="s">
        <v>23</v>
      </c>
      <c r="I254" s="150" t="s">
        <v>35</v>
      </c>
      <c r="J254" s="163"/>
      <c r="K254" s="146"/>
      <c r="L254" s="122" t="s">
        <v>242</v>
      </c>
      <c r="M254" s="156"/>
      <c r="N254" s="156"/>
    </row>
    <row r="255" ht="14.25" customHeight="1">
      <c r="A255" s="143">
        <v>41139.0</v>
      </c>
      <c r="B255" s="146"/>
      <c r="C255" s="155" t="s">
        <v>412</v>
      </c>
      <c r="D255" s="130" t="s">
        <v>8</v>
      </c>
      <c r="E255" s="122" t="s">
        <v>507</v>
      </c>
      <c r="F255" s="122" t="s">
        <v>509</v>
      </c>
      <c r="G255" s="149" t="s">
        <v>11</v>
      </c>
      <c r="H255" s="150" t="s">
        <v>24</v>
      </c>
      <c r="I255" s="150" t="s">
        <v>35</v>
      </c>
      <c r="J255" s="163"/>
      <c r="K255" s="146"/>
      <c r="L255" s="122" t="s">
        <v>293</v>
      </c>
      <c r="M255" s="156"/>
      <c r="N255" s="156"/>
    </row>
    <row r="256" ht="14.25" customHeight="1">
      <c r="A256" s="143">
        <v>41132.0</v>
      </c>
      <c r="B256" s="146"/>
      <c r="C256" s="155" t="s">
        <v>407</v>
      </c>
      <c r="D256" s="130" t="s">
        <v>478</v>
      </c>
      <c r="E256" s="122" t="s">
        <v>478</v>
      </c>
      <c r="F256" s="122" t="s">
        <v>510</v>
      </c>
      <c r="G256" s="149" t="s">
        <v>11</v>
      </c>
      <c r="H256" s="150" t="s">
        <v>24</v>
      </c>
      <c r="I256" s="150" t="s">
        <v>26</v>
      </c>
      <c r="J256" s="147" t="s">
        <v>35</v>
      </c>
      <c r="K256" s="146"/>
      <c r="L256" s="122" t="s">
        <v>5</v>
      </c>
      <c r="M256" s="156"/>
      <c r="N256" s="156"/>
    </row>
    <row r="257" ht="14.25" customHeight="1">
      <c r="A257" s="143">
        <v>41111.0</v>
      </c>
      <c r="B257" s="146"/>
      <c r="C257" s="155" t="s">
        <v>511</v>
      </c>
      <c r="D257" s="130" t="s">
        <v>512</v>
      </c>
      <c r="E257" s="122" t="s">
        <v>513</v>
      </c>
      <c r="F257" s="122" t="s">
        <v>514</v>
      </c>
      <c r="G257" s="149" t="s">
        <v>11</v>
      </c>
      <c r="H257" s="150" t="s">
        <v>24</v>
      </c>
      <c r="I257" s="150" t="s">
        <v>35</v>
      </c>
      <c r="J257" s="163"/>
      <c r="K257" s="146"/>
      <c r="L257" s="122" t="s">
        <v>515</v>
      </c>
      <c r="M257" s="156"/>
      <c r="N257" s="156"/>
    </row>
    <row r="258" ht="14.25" customHeight="1">
      <c r="A258" s="143">
        <v>41111.0</v>
      </c>
      <c r="B258" s="146"/>
      <c r="C258" s="155" t="s">
        <v>511</v>
      </c>
      <c r="D258" s="130" t="s">
        <v>512</v>
      </c>
      <c r="E258" s="122" t="s">
        <v>516</v>
      </c>
      <c r="F258" s="122" t="s">
        <v>517</v>
      </c>
      <c r="G258" s="149" t="s">
        <v>11</v>
      </c>
      <c r="H258" s="150" t="s">
        <v>24</v>
      </c>
      <c r="I258" s="150" t="s">
        <v>26</v>
      </c>
      <c r="J258" s="147" t="s">
        <v>35</v>
      </c>
      <c r="K258" s="146"/>
      <c r="L258" s="122" t="s">
        <v>5</v>
      </c>
      <c r="M258" s="156"/>
      <c r="N258" s="156"/>
    </row>
    <row r="259" ht="14.25" customHeight="1">
      <c r="A259" s="143">
        <v>41104.0</v>
      </c>
      <c r="B259" s="146"/>
      <c r="C259" s="130" t="s">
        <v>398</v>
      </c>
      <c r="D259" s="155" t="s">
        <v>8</v>
      </c>
      <c r="E259" s="122" t="s">
        <v>385</v>
      </c>
      <c r="F259" s="122" t="s">
        <v>192</v>
      </c>
      <c r="G259" s="149" t="s">
        <v>11</v>
      </c>
      <c r="H259" s="149" t="s">
        <v>23</v>
      </c>
      <c r="I259" s="150" t="s">
        <v>43</v>
      </c>
      <c r="J259" s="163"/>
      <c r="K259" s="146"/>
      <c r="L259" s="122" t="s">
        <v>436</v>
      </c>
      <c r="M259" s="156"/>
      <c r="N259" s="156"/>
    </row>
    <row r="260" ht="14.25" customHeight="1">
      <c r="A260" s="143">
        <v>41104.0</v>
      </c>
      <c r="B260" s="146"/>
      <c r="C260" s="130" t="s">
        <v>398</v>
      </c>
      <c r="D260" s="155" t="s">
        <v>8</v>
      </c>
      <c r="E260" s="122" t="s">
        <v>507</v>
      </c>
      <c r="F260" s="122" t="s">
        <v>149</v>
      </c>
      <c r="G260" s="149" t="s">
        <v>11</v>
      </c>
      <c r="H260" s="149" t="s">
        <v>22</v>
      </c>
      <c r="I260" s="150" t="s">
        <v>39</v>
      </c>
      <c r="J260" s="163"/>
      <c r="K260" s="146"/>
      <c r="L260" s="122" t="s">
        <v>453</v>
      </c>
      <c r="M260" s="156"/>
      <c r="N260" s="156"/>
    </row>
    <row r="261" ht="14.25" customHeight="1">
      <c r="A261" s="143">
        <v>41090.0</v>
      </c>
      <c r="B261" s="146"/>
      <c r="C261" s="130" t="s">
        <v>276</v>
      </c>
      <c r="D261" s="130" t="s">
        <v>277</v>
      </c>
      <c r="E261" s="122" t="s">
        <v>192</v>
      </c>
      <c r="F261" s="122" t="s">
        <v>114</v>
      </c>
      <c r="G261" s="149" t="s">
        <v>11</v>
      </c>
      <c r="H261" s="149" t="s">
        <v>23</v>
      </c>
      <c r="I261" s="150" t="s">
        <v>31</v>
      </c>
      <c r="J261" s="163"/>
      <c r="K261" s="146"/>
      <c r="L261" s="122" t="s">
        <v>518</v>
      </c>
      <c r="M261" s="156"/>
      <c r="N261" s="156"/>
    </row>
    <row r="262" ht="14.25" customHeight="1">
      <c r="A262" s="143">
        <v>41089.0</v>
      </c>
      <c r="B262" s="146"/>
      <c r="C262" s="130" t="s">
        <v>276</v>
      </c>
      <c r="D262" s="130" t="s">
        <v>277</v>
      </c>
      <c r="E262" s="122" t="s">
        <v>149</v>
      </c>
      <c r="F262" s="122" t="s">
        <v>114</v>
      </c>
      <c r="G262" s="149" t="s">
        <v>11</v>
      </c>
      <c r="H262" s="149" t="s">
        <v>22</v>
      </c>
      <c r="I262" s="150" t="s">
        <v>31</v>
      </c>
      <c r="J262" s="163"/>
      <c r="K262" s="146"/>
      <c r="L262" s="122" t="s">
        <v>519</v>
      </c>
      <c r="M262" s="156"/>
      <c r="N262" s="156"/>
    </row>
    <row r="263" ht="14.25" customHeight="1">
      <c r="A263" s="143">
        <v>41084.0</v>
      </c>
      <c r="B263" s="146"/>
      <c r="C263" s="130" t="s">
        <v>398</v>
      </c>
      <c r="D263" s="130" t="s">
        <v>8</v>
      </c>
      <c r="E263" s="122" t="s">
        <v>507</v>
      </c>
      <c r="F263" s="122" t="s">
        <v>168</v>
      </c>
      <c r="G263" s="149" t="s">
        <v>11</v>
      </c>
      <c r="H263" s="149" t="s">
        <v>22</v>
      </c>
      <c r="I263" s="150" t="s">
        <v>31</v>
      </c>
      <c r="J263" s="164"/>
      <c r="K263" s="146"/>
      <c r="L263" s="122" t="s">
        <v>453</v>
      </c>
      <c r="M263" s="156"/>
      <c r="N263" s="156"/>
    </row>
    <row r="264" ht="14.25" customHeight="1">
      <c r="A264" s="143">
        <v>41083.0</v>
      </c>
      <c r="B264" s="146"/>
      <c r="C264" s="130" t="s">
        <v>189</v>
      </c>
      <c r="D264" s="130" t="s">
        <v>8</v>
      </c>
      <c r="E264" s="122" t="s">
        <v>507</v>
      </c>
      <c r="F264" s="154" t="s">
        <v>229</v>
      </c>
      <c r="G264" s="149" t="s">
        <v>11</v>
      </c>
      <c r="H264" s="149" t="s">
        <v>22</v>
      </c>
      <c r="I264" s="150" t="s">
        <v>39</v>
      </c>
      <c r="J264" s="163"/>
      <c r="K264" s="146"/>
      <c r="L264" s="122" t="s">
        <v>242</v>
      </c>
      <c r="M264" s="156"/>
      <c r="N264" s="156"/>
    </row>
    <row r="265" ht="14.25" customHeight="1">
      <c r="A265" s="143">
        <v>41083.0</v>
      </c>
      <c r="B265" s="146"/>
      <c r="C265" s="130" t="s">
        <v>189</v>
      </c>
      <c r="D265" s="130" t="s">
        <v>8</v>
      </c>
      <c r="E265" s="122" t="s">
        <v>507</v>
      </c>
      <c r="F265" s="122" t="s">
        <v>166</v>
      </c>
      <c r="G265" s="149" t="s">
        <v>11</v>
      </c>
      <c r="H265" s="149" t="s">
        <v>23</v>
      </c>
      <c r="I265" s="150" t="s">
        <v>31</v>
      </c>
      <c r="J265" s="164"/>
      <c r="K265" s="146"/>
      <c r="L265" s="122" t="s">
        <v>401</v>
      </c>
      <c r="M265" s="156"/>
      <c r="N265" s="156"/>
    </row>
    <row r="266" ht="14.25" customHeight="1">
      <c r="A266" s="143">
        <v>41076.0</v>
      </c>
      <c r="B266" s="146"/>
      <c r="C266" s="130" t="s">
        <v>520</v>
      </c>
      <c r="D266" s="130" t="s">
        <v>521</v>
      </c>
      <c r="E266" s="122" t="s">
        <v>521</v>
      </c>
      <c r="F266" s="122" t="s">
        <v>522</v>
      </c>
      <c r="G266" s="149" t="s">
        <v>11</v>
      </c>
      <c r="H266" s="150" t="s">
        <v>24</v>
      </c>
      <c r="I266" s="150" t="s">
        <v>31</v>
      </c>
      <c r="J266" s="163"/>
      <c r="K266" s="146"/>
      <c r="L266" s="122" t="s">
        <v>523</v>
      </c>
      <c r="M266" s="156"/>
      <c r="N266" s="156"/>
    </row>
    <row r="267" ht="14.25" customHeight="1">
      <c r="A267" s="143">
        <v>41069.0</v>
      </c>
      <c r="B267" s="146"/>
      <c r="C267" s="130" t="s">
        <v>524</v>
      </c>
      <c r="D267" s="130" t="s">
        <v>410</v>
      </c>
      <c r="E267" s="122" t="s">
        <v>525</v>
      </c>
      <c r="F267" s="122" t="s">
        <v>507</v>
      </c>
      <c r="G267" s="149" t="s">
        <v>11</v>
      </c>
      <c r="H267" s="149" t="s">
        <v>22</v>
      </c>
      <c r="I267" s="150" t="s">
        <v>39</v>
      </c>
      <c r="J267" s="163"/>
      <c r="K267" s="146"/>
      <c r="L267" s="122" t="s">
        <v>526</v>
      </c>
      <c r="M267" s="156"/>
      <c r="N267" s="156"/>
    </row>
    <row r="268" ht="14.25" customHeight="1">
      <c r="A268" s="143">
        <v>41069.0</v>
      </c>
      <c r="B268" s="146"/>
      <c r="C268" s="130" t="s">
        <v>524</v>
      </c>
      <c r="D268" s="130" t="s">
        <v>410</v>
      </c>
      <c r="E268" s="122" t="s">
        <v>527</v>
      </c>
      <c r="F268" s="122" t="s">
        <v>528</v>
      </c>
      <c r="G268" s="149" t="s">
        <v>11</v>
      </c>
      <c r="H268" s="150" t="s">
        <v>24</v>
      </c>
      <c r="I268" s="150" t="s">
        <v>35</v>
      </c>
      <c r="J268" s="163"/>
      <c r="K268" s="146"/>
      <c r="L268" s="122" t="s">
        <v>529</v>
      </c>
      <c r="M268" s="156"/>
      <c r="N268" s="156"/>
    </row>
    <row r="269" ht="14.25" customHeight="1">
      <c r="A269" s="143">
        <v>41062.0</v>
      </c>
      <c r="B269" s="146"/>
      <c r="C269" s="130" t="s">
        <v>407</v>
      </c>
      <c r="D269" s="130" t="s">
        <v>295</v>
      </c>
      <c r="E269" s="122" t="s">
        <v>302</v>
      </c>
      <c r="F269" s="122" t="s">
        <v>530</v>
      </c>
      <c r="G269" s="149" t="s">
        <v>11</v>
      </c>
      <c r="H269" s="149" t="s">
        <v>22</v>
      </c>
      <c r="I269" s="150" t="s">
        <v>35</v>
      </c>
      <c r="J269" s="163"/>
      <c r="K269" s="146"/>
      <c r="L269" s="122" t="s">
        <v>298</v>
      </c>
      <c r="M269" s="156"/>
      <c r="N269" s="156"/>
    </row>
    <row r="270" ht="14.25" customHeight="1">
      <c r="A270" s="143">
        <v>41062.0</v>
      </c>
      <c r="B270" s="146"/>
      <c r="C270" s="130" t="s">
        <v>398</v>
      </c>
      <c r="D270" s="130" t="s">
        <v>8</v>
      </c>
      <c r="E270" s="122" t="s">
        <v>507</v>
      </c>
      <c r="F270" s="122" t="s">
        <v>530</v>
      </c>
      <c r="G270" s="149" t="s">
        <v>11</v>
      </c>
      <c r="H270" s="149" t="s">
        <v>22</v>
      </c>
      <c r="I270" s="150" t="s">
        <v>31</v>
      </c>
      <c r="J270" s="163"/>
      <c r="K270" s="146"/>
      <c r="L270" s="122" t="s">
        <v>453</v>
      </c>
      <c r="M270" s="156"/>
      <c r="N270" s="156"/>
    </row>
    <row r="271" ht="14.25" customHeight="1">
      <c r="A271" s="143">
        <v>41048.0</v>
      </c>
      <c r="B271" s="146"/>
      <c r="C271" s="130" t="s">
        <v>189</v>
      </c>
      <c r="D271" s="130" t="s">
        <v>8</v>
      </c>
      <c r="E271" s="122" t="s">
        <v>531</v>
      </c>
      <c r="F271" s="122" t="s">
        <v>532</v>
      </c>
      <c r="G271" s="149" t="s">
        <v>11</v>
      </c>
      <c r="H271" s="150" t="s">
        <v>24</v>
      </c>
      <c r="I271" s="150" t="s">
        <v>26</v>
      </c>
      <c r="J271" s="147" t="s">
        <v>35</v>
      </c>
      <c r="K271" s="146"/>
      <c r="L271" s="122" t="s">
        <v>5</v>
      </c>
      <c r="M271" s="156"/>
      <c r="N271" s="154" t="s">
        <v>533</v>
      </c>
    </row>
    <row r="272" ht="14.25" customHeight="1">
      <c r="A272" s="143">
        <v>41041.0</v>
      </c>
      <c r="B272" s="146"/>
      <c r="C272" s="130" t="s">
        <v>534</v>
      </c>
      <c r="D272" s="130" t="s">
        <v>295</v>
      </c>
      <c r="E272" s="122" t="s">
        <v>354</v>
      </c>
      <c r="F272" s="122" t="s">
        <v>535</v>
      </c>
      <c r="G272" s="149" t="s">
        <v>11</v>
      </c>
      <c r="H272" s="149" t="s">
        <v>23</v>
      </c>
      <c r="I272" s="150" t="s">
        <v>35</v>
      </c>
      <c r="J272" s="163"/>
      <c r="K272" s="146"/>
      <c r="L272" s="122" t="s">
        <v>298</v>
      </c>
      <c r="M272" s="156"/>
      <c r="N272" s="156"/>
    </row>
    <row r="273" ht="14.25" customHeight="1">
      <c r="A273" s="143">
        <v>41034.0</v>
      </c>
      <c r="B273" s="146"/>
      <c r="C273" s="130" t="s">
        <v>454</v>
      </c>
      <c r="D273" s="130" t="s">
        <v>455</v>
      </c>
      <c r="E273" s="122" t="s">
        <v>265</v>
      </c>
      <c r="F273" s="122" t="s">
        <v>525</v>
      </c>
      <c r="G273" s="149" t="s">
        <v>11</v>
      </c>
      <c r="H273" s="149" t="s">
        <v>22</v>
      </c>
      <c r="I273" s="150" t="s">
        <v>31</v>
      </c>
      <c r="J273" s="163"/>
      <c r="K273" s="146"/>
      <c r="L273" s="122" t="s">
        <v>536</v>
      </c>
      <c r="M273" s="156"/>
      <c r="N273" s="156"/>
    </row>
    <row r="274" ht="14.25" customHeight="1">
      <c r="A274" s="143">
        <v>41034.0</v>
      </c>
      <c r="B274" s="146"/>
      <c r="C274" s="130" t="s">
        <v>454</v>
      </c>
      <c r="D274" s="130" t="s">
        <v>455</v>
      </c>
      <c r="E274" s="122" t="s">
        <v>537</v>
      </c>
      <c r="F274" s="122" t="s">
        <v>538</v>
      </c>
      <c r="G274" s="149" t="s">
        <v>11</v>
      </c>
      <c r="H274" s="150" t="s">
        <v>24</v>
      </c>
      <c r="I274" s="150" t="s">
        <v>39</v>
      </c>
      <c r="J274" s="163"/>
      <c r="K274" s="146"/>
      <c r="L274" s="122" t="s">
        <v>536</v>
      </c>
      <c r="M274" s="156"/>
      <c r="N274" s="156"/>
    </row>
    <row r="275" ht="14.25" customHeight="1">
      <c r="A275" s="143">
        <v>41020.0</v>
      </c>
      <c r="B275" s="146"/>
      <c r="C275" s="130" t="s">
        <v>189</v>
      </c>
      <c r="D275" s="130" t="s">
        <v>8</v>
      </c>
      <c r="E275" s="122" t="s">
        <v>531</v>
      </c>
      <c r="F275" s="122" t="s">
        <v>539</v>
      </c>
      <c r="G275" s="149" t="s">
        <v>11</v>
      </c>
      <c r="H275" s="150" t="s">
        <v>24</v>
      </c>
      <c r="I275" s="150" t="s">
        <v>39</v>
      </c>
      <c r="J275" s="163"/>
      <c r="K275" s="146"/>
      <c r="L275" s="122" t="s">
        <v>540</v>
      </c>
      <c r="M275" s="156"/>
      <c r="N275" s="156"/>
    </row>
    <row r="276" ht="14.25" customHeight="1">
      <c r="A276" s="143">
        <v>41020.0</v>
      </c>
      <c r="B276" s="146"/>
      <c r="C276" s="130" t="s">
        <v>189</v>
      </c>
      <c r="D276" s="130" t="s">
        <v>8</v>
      </c>
      <c r="E276" s="122" t="s">
        <v>541</v>
      </c>
      <c r="F276" s="122" t="s">
        <v>532</v>
      </c>
      <c r="G276" s="149" t="s">
        <v>11</v>
      </c>
      <c r="H276" s="150" t="s">
        <v>24</v>
      </c>
      <c r="I276" s="150" t="s">
        <v>31</v>
      </c>
      <c r="J276" s="163"/>
      <c r="K276" s="146"/>
      <c r="L276" s="122" t="s">
        <v>453</v>
      </c>
      <c r="M276" s="156"/>
      <c r="N276" s="156"/>
    </row>
    <row r="277" ht="14.25" customHeight="1">
      <c r="A277" s="143">
        <v>41014.0</v>
      </c>
      <c r="B277" s="146"/>
      <c r="C277" s="130" t="s">
        <v>505</v>
      </c>
      <c r="D277" s="130" t="s">
        <v>506</v>
      </c>
      <c r="E277" s="122" t="s">
        <v>542</v>
      </c>
      <c r="F277" s="122" t="s">
        <v>543</v>
      </c>
      <c r="G277" s="149" t="s">
        <v>11</v>
      </c>
      <c r="H277" s="150" t="s">
        <v>24</v>
      </c>
      <c r="I277" s="150" t="s">
        <v>39</v>
      </c>
      <c r="J277" s="163"/>
      <c r="K277" s="146"/>
      <c r="L277" s="122" t="s">
        <v>357</v>
      </c>
      <c r="M277" s="156"/>
      <c r="N277" s="156"/>
    </row>
    <row r="278" ht="14.25" customHeight="1">
      <c r="A278" s="143">
        <v>41013.0</v>
      </c>
      <c r="B278" s="146"/>
      <c r="C278" s="130" t="s">
        <v>360</v>
      </c>
      <c r="D278" s="130" t="s">
        <v>277</v>
      </c>
      <c r="E278" s="122" t="s">
        <v>149</v>
      </c>
      <c r="F278" s="122" t="s">
        <v>142</v>
      </c>
      <c r="G278" s="149" t="s">
        <v>11</v>
      </c>
      <c r="H278" s="149" t="s">
        <v>22</v>
      </c>
      <c r="I278" s="150" t="s">
        <v>31</v>
      </c>
      <c r="J278" s="164"/>
      <c r="K278" s="146"/>
      <c r="L278" s="122" t="s">
        <v>242</v>
      </c>
      <c r="M278" s="156"/>
      <c r="N278" s="156"/>
    </row>
    <row r="279" ht="14.25" customHeight="1">
      <c r="A279" s="143">
        <v>40993.0</v>
      </c>
      <c r="B279" s="155" t="s">
        <v>544</v>
      </c>
      <c r="C279" s="130" t="s">
        <v>147</v>
      </c>
      <c r="D279" s="130" t="s">
        <v>148</v>
      </c>
      <c r="E279" s="122" t="s">
        <v>545</v>
      </c>
      <c r="F279" s="122" t="s">
        <v>546</v>
      </c>
      <c r="G279" s="149" t="s">
        <v>11</v>
      </c>
      <c r="H279" s="149" t="s">
        <v>22</v>
      </c>
      <c r="I279" s="150" t="s">
        <v>31</v>
      </c>
      <c r="J279" s="163"/>
      <c r="K279" s="146"/>
      <c r="L279" s="122" t="s">
        <v>547</v>
      </c>
      <c r="M279" s="156"/>
      <c r="N279" s="122" t="s">
        <v>548</v>
      </c>
    </row>
    <row r="280" ht="14.25" customHeight="1">
      <c r="A280" s="143">
        <v>40992.0</v>
      </c>
      <c r="B280" s="155" t="s">
        <v>544</v>
      </c>
      <c r="C280" s="130" t="s">
        <v>147</v>
      </c>
      <c r="D280" s="130" t="s">
        <v>148</v>
      </c>
      <c r="E280" s="122" t="s">
        <v>545</v>
      </c>
      <c r="F280" s="122" t="s">
        <v>259</v>
      </c>
      <c r="G280" s="149" t="s">
        <v>11</v>
      </c>
      <c r="H280" s="149" t="s">
        <v>22</v>
      </c>
      <c r="I280" s="150" t="s">
        <v>31</v>
      </c>
      <c r="J280" s="163"/>
      <c r="K280" s="146"/>
      <c r="L280" s="122" t="s">
        <v>547</v>
      </c>
      <c r="M280" s="156"/>
      <c r="N280" s="122" t="s">
        <v>548</v>
      </c>
    </row>
    <row r="281" ht="14.25" customHeight="1">
      <c r="A281" s="143">
        <v>40992.0</v>
      </c>
      <c r="B281" s="155" t="s">
        <v>544</v>
      </c>
      <c r="C281" s="130" t="s">
        <v>147</v>
      </c>
      <c r="D281" s="130" t="s">
        <v>148</v>
      </c>
      <c r="E281" s="122" t="s">
        <v>259</v>
      </c>
      <c r="F281" s="122" t="s">
        <v>546</v>
      </c>
      <c r="G281" s="149" t="s">
        <v>11</v>
      </c>
      <c r="H281" s="149" t="s">
        <v>22</v>
      </c>
      <c r="I281" s="150" t="s">
        <v>31</v>
      </c>
      <c r="J281" s="163"/>
      <c r="K281" s="146"/>
      <c r="L281" s="122" t="s">
        <v>547</v>
      </c>
      <c r="M281" s="156"/>
      <c r="N281" s="122" t="s">
        <v>548</v>
      </c>
    </row>
    <row r="282" ht="14.25" customHeight="1">
      <c r="A282" s="143">
        <v>40992.0</v>
      </c>
      <c r="B282" s="155" t="s">
        <v>544</v>
      </c>
      <c r="C282" s="130" t="s">
        <v>147</v>
      </c>
      <c r="D282" s="130" t="s">
        <v>148</v>
      </c>
      <c r="E282" s="122" t="s">
        <v>257</v>
      </c>
      <c r="F282" s="122" t="s">
        <v>287</v>
      </c>
      <c r="G282" s="149" t="s">
        <v>11</v>
      </c>
      <c r="H282" s="149" t="s">
        <v>22</v>
      </c>
      <c r="I282" s="150" t="s">
        <v>31</v>
      </c>
      <c r="J282" s="163"/>
      <c r="K282" s="146"/>
      <c r="L282" s="122" t="s">
        <v>547</v>
      </c>
      <c r="M282" s="156"/>
      <c r="N282" s="122" t="s">
        <v>548</v>
      </c>
    </row>
    <row r="283" ht="14.25" customHeight="1">
      <c r="A283" s="143">
        <v>40985.0</v>
      </c>
      <c r="B283" s="146"/>
      <c r="C283" s="130" t="s">
        <v>469</v>
      </c>
      <c r="D283" s="130" t="s">
        <v>470</v>
      </c>
      <c r="E283" s="122" t="s">
        <v>483</v>
      </c>
      <c r="F283" s="122" t="s">
        <v>483</v>
      </c>
      <c r="G283" s="149" t="s">
        <v>11</v>
      </c>
      <c r="H283" s="150" t="s">
        <v>24</v>
      </c>
      <c r="I283" s="150" t="s">
        <v>31</v>
      </c>
      <c r="J283" s="163"/>
      <c r="K283" s="146"/>
      <c r="L283" s="122" t="s">
        <v>293</v>
      </c>
      <c r="M283" s="156"/>
      <c r="N283" s="156"/>
    </row>
    <row r="284" ht="14.25" customHeight="1">
      <c r="A284" s="143">
        <v>40985.0</v>
      </c>
      <c r="B284" s="146"/>
      <c r="C284" s="130" t="s">
        <v>469</v>
      </c>
      <c r="D284" s="130" t="s">
        <v>470</v>
      </c>
      <c r="E284" s="122" t="s">
        <v>483</v>
      </c>
      <c r="F284" s="122" t="s">
        <v>483</v>
      </c>
      <c r="G284" s="149" t="s">
        <v>11</v>
      </c>
      <c r="H284" s="150" t="s">
        <v>24</v>
      </c>
      <c r="I284" s="150" t="s">
        <v>31</v>
      </c>
      <c r="J284" s="163"/>
      <c r="K284" s="146"/>
      <c r="L284" s="122" t="s">
        <v>518</v>
      </c>
      <c r="M284" s="156"/>
      <c r="N284" s="156"/>
    </row>
    <row r="285" ht="14.25" customHeight="1">
      <c r="A285" s="143">
        <v>40972.0</v>
      </c>
      <c r="B285" s="155" t="s">
        <v>549</v>
      </c>
      <c r="C285" s="130" t="s">
        <v>261</v>
      </c>
      <c r="D285" s="130" t="s">
        <v>346</v>
      </c>
      <c r="E285" s="122" t="s">
        <v>467</v>
      </c>
      <c r="F285" s="122" t="s">
        <v>525</v>
      </c>
      <c r="G285" s="149" t="s">
        <v>11</v>
      </c>
      <c r="H285" s="149" t="s">
        <v>22</v>
      </c>
      <c r="I285" s="150" t="s">
        <v>39</v>
      </c>
      <c r="J285" s="163"/>
      <c r="K285" s="146"/>
      <c r="L285" s="122" t="s">
        <v>550</v>
      </c>
      <c r="M285" s="156"/>
      <c r="N285" s="122" t="s">
        <v>551</v>
      </c>
    </row>
    <row r="286" ht="14.25" customHeight="1">
      <c r="A286" s="162">
        <v>40971.0</v>
      </c>
      <c r="B286" s="130" t="s">
        <v>549</v>
      </c>
      <c r="C286" s="130" t="s">
        <v>261</v>
      </c>
      <c r="D286" s="130" t="s">
        <v>346</v>
      </c>
      <c r="E286" s="154" t="s">
        <v>339</v>
      </c>
      <c r="F286" s="154" t="s">
        <v>339</v>
      </c>
      <c r="G286" s="145" t="s">
        <v>11</v>
      </c>
      <c r="H286" s="158" t="s">
        <v>22</v>
      </c>
      <c r="I286" s="158" t="s">
        <v>66</v>
      </c>
      <c r="J286" s="159"/>
      <c r="K286" s="159"/>
      <c r="L286" s="156" t="s">
        <v>552</v>
      </c>
      <c r="M286" s="154"/>
      <c r="N286" s="154"/>
    </row>
    <row r="287" ht="14.25" customHeight="1">
      <c r="A287" s="143">
        <v>40971.0</v>
      </c>
      <c r="B287" s="155" t="s">
        <v>549</v>
      </c>
      <c r="C287" s="130" t="s">
        <v>261</v>
      </c>
      <c r="D287" s="130" t="s">
        <v>346</v>
      </c>
      <c r="E287" s="122" t="s">
        <v>339</v>
      </c>
      <c r="F287" s="122" t="s">
        <v>339</v>
      </c>
      <c r="G287" s="149" t="s">
        <v>11</v>
      </c>
      <c r="H287" s="150" t="s">
        <v>24</v>
      </c>
      <c r="I287" s="150" t="s">
        <v>26</v>
      </c>
      <c r="J287" s="147" t="s">
        <v>35</v>
      </c>
      <c r="K287" s="146"/>
      <c r="L287" s="122" t="s">
        <v>550</v>
      </c>
      <c r="M287" s="156"/>
      <c r="N287" s="122" t="s">
        <v>356</v>
      </c>
    </row>
    <row r="288" ht="14.25" customHeight="1">
      <c r="A288" s="143">
        <v>40971.0</v>
      </c>
      <c r="B288" s="155" t="s">
        <v>549</v>
      </c>
      <c r="C288" s="130" t="s">
        <v>261</v>
      </c>
      <c r="D288" s="130" t="s">
        <v>346</v>
      </c>
      <c r="E288" s="122" t="s">
        <v>339</v>
      </c>
      <c r="F288" s="122" t="s">
        <v>339</v>
      </c>
      <c r="G288" s="149" t="s">
        <v>11</v>
      </c>
      <c r="H288" s="150" t="s">
        <v>24</v>
      </c>
      <c r="I288" s="150" t="s">
        <v>39</v>
      </c>
      <c r="J288" s="163"/>
      <c r="K288" s="146"/>
      <c r="L288" s="122" t="s">
        <v>550</v>
      </c>
      <c r="M288" s="156"/>
      <c r="N288" s="122" t="s">
        <v>356</v>
      </c>
    </row>
    <row r="289" ht="14.25" customHeight="1">
      <c r="A289" s="143">
        <v>40971.0</v>
      </c>
      <c r="B289" s="155" t="s">
        <v>549</v>
      </c>
      <c r="C289" s="130" t="s">
        <v>261</v>
      </c>
      <c r="D289" s="130" t="s">
        <v>346</v>
      </c>
      <c r="E289" s="122" t="s">
        <v>265</v>
      </c>
      <c r="F289" s="122" t="s">
        <v>467</v>
      </c>
      <c r="G289" s="149" t="s">
        <v>11</v>
      </c>
      <c r="H289" s="149" t="s">
        <v>22</v>
      </c>
      <c r="I289" s="150" t="s">
        <v>31</v>
      </c>
      <c r="J289" s="163"/>
      <c r="K289" s="146"/>
      <c r="L289" s="122" t="s">
        <v>550</v>
      </c>
      <c r="M289" s="156"/>
      <c r="N289" s="122" t="s">
        <v>553</v>
      </c>
    </row>
    <row r="290" ht="14.25" customHeight="1">
      <c r="A290" s="143">
        <v>40957.0</v>
      </c>
      <c r="B290" s="146"/>
      <c r="C290" s="130" t="s">
        <v>189</v>
      </c>
      <c r="D290" s="130" t="s">
        <v>8</v>
      </c>
      <c r="E290" s="122" t="s">
        <v>554</v>
      </c>
      <c r="F290" s="122" t="s">
        <v>554</v>
      </c>
      <c r="G290" s="149" t="s">
        <v>11</v>
      </c>
      <c r="H290" s="150" t="s">
        <v>24</v>
      </c>
      <c r="I290" s="150" t="s">
        <v>31</v>
      </c>
      <c r="J290" s="163"/>
      <c r="K290" s="146"/>
      <c r="L290" s="161" t="s">
        <v>339</v>
      </c>
      <c r="M290" s="156"/>
      <c r="N290" s="156"/>
    </row>
    <row r="291" ht="14.25" customHeight="1">
      <c r="A291" s="143">
        <v>40957.0</v>
      </c>
      <c r="B291" s="146"/>
      <c r="C291" s="130" t="s">
        <v>189</v>
      </c>
      <c r="D291" s="130" t="s">
        <v>8</v>
      </c>
      <c r="E291" s="122" t="s">
        <v>554</v>
      </c>
      <c r="F291" s="122" t="s">
        <v>554</v>
      </c>
      <c r="G291" s="149" t="s">
        <v>11</v>
      </c>
      <c r="H291" s="150" t="s">
        <v>24</v>
      </c>
      <c r="I291" s="150" t="s">
        <v>39</v>
      </c>
      <c r="J291" s="163"/>
      <c r="K291" s="146"/>
      <c r="L291" s="161" t="s">
        <v>339</v>
      </c>
      <c r="M291" s="156"/>
      <c r="N291" s="156"/>
    </row>
    <row r="292" ht="14.25" customHeight="1">
      <c r="A292" s="143">
        <v>40951.0</v>
      </c>
      <c r="B292" s="155" t="s">
        <v>555</v>
      </c>
      <c r="C292" s="130" t="s">
        <v>556</v>
      </c>
      <c r="D292" s="130" t="s">
        <v>416</v>
      </c>
      <c r="E292" s="122" t="s">
        <v>467</v>
      </c>
      <c r="F292" s="122" t="s">
        <v>557</v>
      </c>
      <c r="G292" s="149" t="s">
        <v>11</v>
      </c>
      <c r="H292" s="149" t="s">
        <v>22</v>
      </c>
      <c r="I292" s="150" t="s">
        <v>39</v>
      </c>
      <c r="J292" s="163"/>
      <c r="K292" s="146"/>
      <c r="L292" s="122" t="s">
        <v>222</v>
      </c>
      <c r="M292" s="156"/>
      <c r="N292" s="122" t="s">
        <v>558</v>
      </c>
    </row>
    <row r="293" ht="14.25" customHeight="1">
      <c r="A293" s="143">
        <v>40951.0</v>
      </c>
      <c r="B293" s="155" t="s">
        <v>555</v>
      </c>
      <c r="C293" s="130" t="s">
        <v>556</v>
      </c>
      <c r="D293" s="130" t="s">
        <v>416</v>
      </c>
      <c r="E293" s="122" t="s">
        <v>339</v>
      </c>
      <c r="F293" s="122" t="s">
        <v>339</v>
      </c>
      <c r="G293" s="149" t="s">
        <v>11</v>
      </c>
      <c r="H293" s="150" t="s">
        <v>24</v>
      </c>
      <c r="I293" s="150" t="s">
        <v>26</v>
      </c>
      <c r="J293" s="125" t="s">
        <v>35</v>
      </c>
      <c r="K293" s="146"/>
      <c r="L293" s="161" t="s">
        <v>339</v>
      </c>
      <c r="M293" s="156"/>
      <c r="N293" s="122" t="s">
        <v>356</v>
      </c>
    </row>
    <row r="294" ht="14.25" customHeight="1">
      <c r="A294" s="143">
        <v>40951.0</v>
      </c>
      <c r="B294" s="155" t="s">
        <v>555</v>
      </c>
      <c r="C294" s="130" t="s">
        <v>556</v>
      </c>
      <c r="D294" s="130" t="s">
        <v>416</v>
      </c>
      <c r="E294" s="122" t="s">
        <v>339</v>
      </c>
      <c r="F294" s="122" t="s">
        <v>339</v>
      </c>
      <c r="G294" s="149" t="s">
        <v>11</v>
      </c>
      <c r="H294" s="150" t="s">
        <v>24</v>
      </c>
      <c r="I294" s="150" t="s">
        <v>35</v>
      </c>
      <c r="J294" s="163"/>
      <c r="K294" s="146"/>
      <c r="L294" s="161" t="s">
        <v>339</v>
      </c>
      <c r="M294" s="156"/>
      <c r="N294" s="122" t="s">
        <v>356</v>
      </c>
    </row>
    <row r="295" ht="14.25" customHeight="1">
      <c r="A295" s="143">
        <v>40951.0</v>
      </c>
      <c r="B295" s="155" t="s">
        <v>555</v>
      </c>
      <c r="C295" s="130" t="s">
        <v>556</v>
      </c>
      <c r="D295" s="130" t="s">
        <v>416</v>
      </c>
      <c r="E295" s="122" t="s">
        <v>339</v>
      </c>
      <c r="F295" s="122" t="s">
        <v>339</v>
      </c>
      <c r="G295" s="149" t="s">
        <v>11</v>
      </c>
      <c r="H295" s="150" t="s">
        <v>24</v>
      </c>
      <c r="I295" s="150" t="s">
        <v>31</v>
      </c>
      <c r="J295" s="163"/>
      <c r="K295" s="146"/>
      <c r="L295" s="161" t="s">
        <v>339</v>
      </c>
      <c r="M295" s="156"/>
      <c r="N295" s="122" t="s">
        <v>356</v>
      </c>
    </row>
    <row r="296" ht="14.25" customHeight="1">
      <c r="A296" s="143">
        <v>40950.0</v>
      </c>
      <c r="B296" s="155" t="s">
        <v>555</v>
      </c>
      <c r="C296" s="130" t="s">
        <v>556</v>
      </c>
      <c r="D296" s="130" t="s">
        <v>416</v>
      </c>
      <c r="E296" s="122" t="s">
        <v>339</v>
      </c>
      <c r="F296" s="122" t="s">
        <v>339</v>
      </c>
      <c r="G296" s="149" t="s">
        <v>11</v>
      </c>
      <c r="H296" s="150" t="s">
        <v>24</v>
      </c>
      <c r="I296" s="150" t="s">
        <v>39</v>
      </c>
      <c r="J296" s="163"/>
      <c r="K296" s="146"/>
      <c r="L296" s="161" t="s">
        <v>339</v>
      </c>
      <c r="M296" s="156"/>
      <c r="N296" s="122" t="s">
        <v>356</v>
      </c>
    </row>
    <row r="297" ht="14.25" customHeight="1">
      <c r="A297" s="143">
        <v>40950.0</v>
      </c>
      <c r="B297" s="155" t="s">
        <v>555</v>
      </c>
      <c r="C297" s="130" t="s">
        <v>556</v>
      </c>
      <c r="D297" s="130" t="s">
        <v>416</v>
      </c>
      <c r="E297" s="122" t="s">
        <v>339</v>
      </c>
      <c r="F297" s="122" t="s">
        <v>339</v>
      </c>
      <c r="G297" s="149" t="s">
        <v>11</v>
      </c>
      <c r="H297" s="150" t="s">
        <v>24</v>
      </c>
      <c r="I297" s="150" t="s">
        <v>39</v>
      </c>
      <c r="J297" s="163"/>
      <c r="K297" s="146"/>
      <c r="L297" s="161" t="s">
        <v>339</v>
      </c>
      <c r="M297" s="156"/>
      <c r="N297" s="122" t="s">
        <v>356</v>
      </c>
    </row>
    <row r="298" ht="14.25" customHeight="1">
      <c r="A298" s="143">
        <v>40950.0</v>
      </c>
      <c r="B298" s="155" t="s">
        <v>555</v>
      </c>
      <c r="C298" s="130" t="s">
        <v>556</v>
      </c>
      <c r="D298" s="130" t="s">
        <v>416</v>
      </c>
      <c r="E298" s="122" t="s">
        <v>559</v>
      </c>
      <c r="F298" s="122" t="s">
        <v>263</v>
      </c>
      <c r="G298" s="149" t="s">
        <v>11</v>
      </c>
      <c r="H298" s="149" t="s">
        <v>22</v>
      </c>
      <c r="I298" s="150" t="s">
        <v>31</v>
      </c>
      <c r="J298" s="163"/>
      <c r="K298" s="146"/>
      <c r="L298" s="122" t="s">
        <v>222</v>
      </c>
      <c r="M298" s="156"/>
      <c r="N298" s="122" t="s">
        <v>560</v>
      </c>
    </row>
    <row r="299" ht="14.25" customHeight="1">
      <c r="A299" s="143">
        <v>40950.0</v>
      </c>
      <c r="B299" s="155" t="s">
        <v>555</v>
      </c>
      <c r="C299" s="130" t="s">
        <v>556</v>
      </c>
      <c r="D299" s="130" t="s">
        <v>416</v>
      </c>
      <c r="E299" s="122" t="s">
        <v>302</v>
      </c>
      <c r="F299" s="122" t="s">
        <v>127</v>
      </c>
      <c r="G299" s="149" t="s">
        <v>11</v>
      </c>
      <c r="H299" s="149" t="s">
        <v>22</v>
      </c>
      <c r="I299" s="150" t="s">
        <v>39</v>
      </c>
      <c r="J299" s="164"/>
      <c r="K299" s="146"/>
      <c r="L299" s="122" t="s">
        <v>222</v>
      </c>
      <c r="M299" s="156"/>
      <c r="N299" s="122" t="s">
        <v>561</v>
      </c>
    </row>
    <row r="300" ht="14.25" customHeight="1">
      <c r="A300" s="143">
        <v>40949.0</v>
      </c>
      <c r="B300" s="155" t="s">
        <v>555</v>
      </c>
      <c r="C300" s="130" t="s">
        <v>556</v>
      </c>
      <c r="D300" s="130" t="s">
        <v>416</v>
      </c>
      <c r="E300" s="122" t="s">
        <v>302</v>
      </c>
      <c r="F300" s="122" t="s">
        <v>263</v>
      </c>
      <c r="G300" s="149" t="s">
        <v>11</v>
      </c>
      <c r="H300" s="149" t="s">
        <v>22</v>
      </c>
      <c r="I300" s="150" t="s">
        <v>39</v>
      </c>
      <c r="J300" s="163"/>
      <c r="K300" s="146"/>
      <c r="L300" s="122" t="s">
        <v>222</v>
      </c>
      <c r="M300" s="156"/>
      <c r="N300" s="122" t="s">
        <v>562</v>
      </c>
    </row>
    <row r="301" ht="14.25" customHeight="1">
      <c r="A301" s="143">
        <v>40929.0</v>
      </c>
      <c r="B301" s="146"/>
      <c r="C301" s="130" t="s">
        <v>189</v>
      </c>
      <c r="D301" s="130" t="s">
        <v>8</v>
      </c>
      <c r="E301" s="122" t="s">
        <v>554</v>
      </c>
      <c r="F301" s="122" t="s">
        <v>554</v>
      </c>
      <c r="G301" s="149" t="s">
        <v>11</v>
      </c>
      <c r="H301" s="150" t="s">
        <v>24</v>
      </c>
      <c r="I301" s="150" t="s">
        <v>39</v>
      </c>
      <c r="J301" s="163"/>
      <c r="K301" s="146"/>
      <c r="L301" s="161" t="s">
        <v>339</v>
      </c>
      <c r="M301" s="156"/>
      <c r="N301" s="156"/>
    </row>
    <row r="302" ht="14.25" customHeight="1">
      <c r="A302" s="143">
        <v>40915.0</v>
      </c>
      <c r="B302" s="146"/>
      <c r="C302" s="130" t="s">
        <v>469</v>
      </c>
      <c r="D302" s="130" t="s">
        <v>470</v>
      </c>
      <c r="E302" s="122" t="s">
        <v>483</v>
      </c>
      <c r="F302" s="122" t="s">
        <v>483</v>
      </c>
      <c r="G302" s="149" t="s">
        <v>11</v>
      </c>
      <c r="H302" s="150" t="s">
        <v>24</v>
      </c>
      <c r="I302" s="150" t="s">
        <v>35</v>
      </c>
      <c r="J302" s="163"/>
      <c r="K302" s="146"/>
      <c r="L302" s="122" t="s">
        <v>518</v>
      </c>
      <c r="M302" s="156"/>
      <c r="N302" s="156"/>
    </row>
    <row r="303" ht="14.25" customHeight="1">
      <c r="A303" s="143">
        <v>40866.0</v>
      </c>
      <c r="B303" s="146"/>
      <c r="C303" s="130" t="s">
        <v>563</v>
      </c>
      <c r="D303" s="130" t="s">
        <v>564</v>
      </c>
      <c r="E303" s="122" t="s">
        <v>565</v>
      </c>
      <c r="F303" s="122" t="s">
        <v>507</v>
      </c>
      <c r="G303" s="149" t="s">
        <v>11</v>
      </c>
      <c r="H303" s="149" t="s">
        <v>23</v>
      </c>
      <c r="I303" s="150" t="s">
        <v>39</v>
      </c>
      <c r="J303" s="163"/>
      <c r="K303" s="146"/>
      <c r="L303" s="122" t="s">
        <v>453</v>
      </c>
      <c r="M303" s="156"/>
      <c r="N303" s="156"/>
    </row>
    <row r="304" ht="14.25" customHeight="1">
      <c r="A304" s="143">
        <v>40852.0</v>
      </c>
      <c r="B304" s="146"/>
      <c r="C304" s="130" t="s">
        <v>566</v>
      </c>
      <c r="D304" s="130" t="s">
        <v>567</v>
      </c>
      <c r="E304" s="122" t="s">
        <v>568</v>
      </c>
      <c r="F304" s="122" t="s">
        <v>568</v>
      </c>
      <c r="G304" s="149" t="s">
        <v>11</v>
      </c>
      <c r="H304" s="150" t="s">
        <v>24</v>
      </c>
      <c r="I304" s="150" t="s">
        <v>31</v>
      </c>
      <c r="J304" s="163"/>
      <c r="K304" s="146"/>
      <c r="L304" s="122" t="s">
        <v>569</v>
      </c>
      <c r="M304" s="156"/>
      <c r="N304" s="154" t="s">
        <v>326</v>
      </c>
    </row>
    <row r="305" ht="14.25" customHeight="1">
      <c r="A305" s="143">
        <v>40824.0</v>
      </c>
      <c r="B305" s="146"/>
      <c r="C305" s="130" t="s">
        <v>412</v>
      </c>
      <c r="D305" s="130" t="s">
        <v>8</v>
      </c>
      <c r="E305" s="122" t="s">
        <v>570</v>
      </c>
      <c r="F305" s="122" t="s">
        <v>571</v>
      </c>
      <c r="G305" s="149" t="s">
        <v>11</v>
      </c>
      <c r="H305" s="150" t="s">
        <v>24</v>
      </c>
      <c r="I305" s="150" t="s">
        <v>31</v>
      </c>
      <c r="J305" s="163"/>
      <c r="K305" s="146"/>
      <c r="L305" s="122" t="s">
        <v>339</v>
      </c>
      <c r="M305" s="156"/>
      <c r="N305" s="154" t="s">
        <v>572</v>
      </c>
    </row>
    <row r="306" ht="14.25" customHeight="1">
      <c r="A306" s="162">
        <v>40818.0</v>
      </c>
      <c r="B306" s="129" t="s">
        <v>573</v>
      </c>
      <c r="C306" s="129" t="s">
        <v>574</v>
      </c>
      <c r="D306" s="129" t="s">
        <v>113</v>
      </c>
      <c r="E306" s="154" t="s">
        <v>575</v>
      </c>
      <c r="F306" s="154" t="s">
        <v>576</v>
      </c>
      <c r="G306" s="145" t="s">
        <v>11</v>
      </c>
      <c r="H306" s="145" t="s">
        <v>21</v>
      </c>
      <c r="I306" s="158" t="s">
        <v>62</v>
      </c>
      <c r="J306" s="159"/>
      <c r="K306" s="159"/>
      <c r="L306" s="156"/>
      <c r="M306" s="154" t="s">
        <v>577</v>
      </c>
      <c r="N306" s="156"/>
    </row>
    <row r="307" ht="14.25" customHeight="1">
      <c r="A307" s="162">
        <v>40818.0</v>
      </c>
      <c r="B307" s="129" t="s">
        <v>573</v>
      </c>
      <c r="C307" s="129" t="s">
        <v>574</v>
      </c>
      <c r="D307" s="129" t="s">
        <v>113</v>
      </c>
      <c r="E307" s="154" t="s">
        <v>113</v>
      </c>
      <c r="F307" s="154" t="s">
        <v>578</v>
      </c>
      <c r="G307" s="145" t="s">
        <v>11</v>
      </c>
      <c r="H307" s="145" t="s">
        <v>21</v>
      </c>
      <c r="I307" s="158" t="s">
        <v>62</v>
      </c>
      <c r="J307" s="159"/>
      <c r="K307" s="159"/>
      <c r="L307" s="156"/>
      <c r="M307" s="154" t="s">
        <v>577</v>
      </c>
      <c r="N307" s="154" t="s">
        <v>326</v>
      </c>
    </row>
    <row r="308" ht="14.25" customHeight="1">
      <c r="A308" s="162">
        <v>40817.0</v>
      </c>
      <c r="B308" s="129" t="s">
        <v>573</v>
      </c>
      <c r="C308" s="129" t="s">
        <v>574</v>
      </c>
      <c r="D308" s="129" t="s">
        <v>113</v>
      </c>
      <c r="E308" s="154" t="s">
        <v>579</v>
      </c>
      <c r="F308" s="154" t="s">
        <v>580</v>
      </c>
      <c r="G308" s="145" t="s">
        <v>11</v>
      </c>
      <c r="H308" s="145" t="s">
        <v>21</v>
      </c>
      <c r="I308" s="158" t="s">
        <v>62</v>
      </c>
      <c r="J308" s="159"/>
      <c r="K308" s="159"/>
      <c r="L308" s="156"/>
      <c r="M308" s="154" t="s">
        <v>577</v>
      </c>
      <c r="N308" s="156"/>
    </row>
    <row r="309" ht="14.25" customHeight="1">
      <c r="A309" s="162">
        <v>40817.0</v>
      </c>
      <c r="B309" s="129" t="s">
        <v>573</v>
      </c>
      <c r="C309" s="129" t="s">
        <v>574</v>
      </c>
      <c r="D309" s="129" t="s">
        <v>113</v>
      </c>
      <c r="E309" s="154" t="s">
        <v>578</v>
      </c>
      <c r="F309" s="154" t="s">
        <v>581</v>
      </c>
      <c r="G309" s="145" t="s">
        <v>11</v>
      </c>
      <c r="H309" s="145" t="s">
        <v>21</v>
      </c>
      <c r="I309" s="158" t="s">
        <v>62</v>
      </c>
      <c r="J309" s="159"/>
      <c r="K309" s="159"/>
      <c r="L309" s="156"/>
      <c r="M309" s="154" t="s">
        <v>577</v>
      </c>
      <c r="N309" s="156"/>
    </row>
    <row r="310" ht="14.25" customHeight="1">
      <c r="A310" s="162">
        <v>40816.0</v>
      </c>
      <c r="B310" s="129" t="s">
        <v>573</v>
      </c>
      <c r="C310" s="129" t="s">
        <v>574</v>
      </c>
      <c r="D310" s="129" t="s">
        <v>113</v>
      </c>
      <c r="E310" s="154" t="s">
        <v>579</v>
      </c>
      <c r="F310" s="154" t="s">
        <v>580</v>
      </c>
      <c r="G310" s="145" t="s">
        <v>11</v>
      </c>
      <c r="H310" s="145" t="s">
        <v>21</v>
      </c>
      <c r="I310" s="158" t="s">
        <v>62</v>
      </c>
      <c r="J310" s="159"/>
      <c r="K310" s="159"/>
      <c r="L310" s="156"/>
      <c r="M310" s="154" t="s">
        <v>577</v>
      </c>
      <c r="N310" s="156"/>
    </row>
    <row r="311" ht="14.25" customHeight="1">
      <c r="A311" s="162">
        <v>40816.0</v>
      </c>
      <c r="B311" s="129" t="s">
        <v>573</v>
      </c>
      <c r="C311" s="129" t="s">
        <v>574</v>
      </c>
      <c r="D311" s="129" t="s">
        <v>113</v>
      </c>
      <c r="E311" s="154" t="s">
        <v>578</v>
      </c>
      <c r="F311" s="154" t="s">
        <v>576</v>
      </c>
      <c r="G311" s="145" t="s">
        <v>11</v>
      </c>
      <c r="H311" s="145" t="s">
        <v>21</v>
      </c>
      <c r="I311" s="158" t="s">
        <v>62</v>
      </c>
      <c r="J311" s="159"/>
      <c r="K311" s="159"/>
      <c r="L311" s="156"/>
      <c r="M311" s="154" t="s">
        <v>577</v>
      </c>
      <c r="N311" s="156"/>
    </row>
    <row r="312" ht="14.25" customHeight="1">
      <c r="A312" s="143">
        <v>40783.0</v>
      </c>
      <c r="B312" s="146"/>
      <c r="C312" s="130" t="s">
        <v>412</v>
      </c>
      <c r="D312" s="130" t="s">
        <v>8</v>
      </c>
      <c r="E312" s="122" t="s">
        <v>570</v>
      </c>
      <c r="F312" s="122" t="s">
        <v>571</v>
      </c>
      <c r="G312" s="149" t="s">
        <v>11</v>
      </c>
      <c r="H312" s="150" t="s">
        <v>24</v>
      </c>
      <c r="I312" s="150" t="s">
        <v>39</v>
      </c>
      <c r="J312" s="163"/>
      <c r="K312" s="146"/>
      <c r="L312" s="122" t="s">
        <v>339</v>
      </c>
      <c r="M312" s="156"/>
      <c r="N312" s="154" t="s">
        <v>572</v>
      </c>
    </row>
    <row r="313" ht="14.25" customHeight="1">
      <c r="A313" s="143">
        <v>40769.0</v>
      </c>
      <c r="B313" s="155" t="s">
        <v>582</v>
      </c>
      <c r="C313" s="130" t="s">
        <v>276</v>
      </c>
      <c r="D313" s="130" t="s">
        <v>295</v>
      </c>
      <c r="E313" s="122" t="s">
        <v>302</v>
      </c>
      <c r="F313" s="122" t="s">
        <v>225</v>
      </c>
      <c r="G313" s="149" t="s">
        <v>11</v>
      </c>
      <c r="H313" s="149" t="s">
        <v>22</v>
      </c>
      <c r="I313" s="150" t="s">
        <v>31</v>
      </c>
      <c r="J313" s="163"/>
      <c r="K313" s="146"/>
      <c r="L313" s="122" t="s">
        <v>298</v>
      </c>
      <c r="M313" s="156"/>
      <c r="N313" s="156"/>
    </row>
    <row r="314" ht="14.25" customHeight="1">
      <c r="A314" s="143">
        <v>40768.0</v>
      </c>
      <c r="B314" s="155" t="s">
        <v>582</v>
      </c>
      <c r="C314" s="130" t="s">
        <v>276</v>
      </c>
      <c r="D314" s="130" t="s">
        <v>8</v>
      </c>
      <c r="E314" s="122" t="s">
        <v>507</v>
      </c>
      <c r="F314" s="122" t="s">
        <v>225</v>
      </c>
      <c r="G314" s="149" t="s">
        <v>11</v>
      </c>
      <c r="H314" s="149" t="s">
        <v>22</v>
      </c>
      <c r="I314" s="150" t="s">
        <v>39</v>
      </c>
      <c r="J314" s="163"/>
      <c r="K314" s="146"/>
      <c r="L314" s="161" t="s">
        <v>339</v>
      </c>
      <c r="M314" s="156"/>
      <c r="N314" s="156"/>
    </row>
    <row r="315" ht="14.25" customHeight="1">
      <c r="A315" s="143">
        <v>40734.0</v>
      </c>
      <c r="B315" s="146"/>
      <c r="C315" s="130" t="s">
        <v>189</v>
      </c>
      <c r="D315" s="130" t="s">
        <v>8</v>
      </c>
      <c r="E315" s="122" t="s">
        <v>583</v>
      </c>
      <c r="F315" s="122" t="s">
        <v>583</v>
      </c>
      <c r="G315" s="149" t="s">
        <v>11</v>
      </c>
      <c r="H315" s="150" t="s">
        <v>24</v>
      </c>
      <c r="I315" s="150" t="s">
        <v>60</v>
      </c>
      <c r="J315" s="163"/>
      <c r="K315" s="146"/>
      <c r="L315" s="161" t="s">
        <v>339</v>
      </c>
      <c r="M315" s="156"/>
      <c r="N315" s="154" t="s">
        <v>584</v>
      </c>
    </row>
    <row r="316" ht="14.25" customHeight="1">
      <c r="A316" s="143">
        <v>40734.0</v>
      </c>
      <c r="B316" s="146"/>
      <c r="C316" s="130" t="s">
        <v>189</v>
      </c>
      <c r="D316" s="130" t="s">
        <v>8</v>
      </c>
      <c r="E316" s="122" t="s">
        <v>583</v>
      </c>
      <c r="F316" s="122" t="s">
        <v>583</v>
      </c>
      <c r="G316" s="149" t="s">
        <v>11</v>
      </c>
      <c r="H316" s="150" t="s">
        <v>24</v>
      </c>
      <c r="I316" s="150" t="s">
        <v>60</v>
      </c>
      <c r="J316" s="163"/>
      <c r="K316" s="146"/>
      <c r="L316" s="161" t="s">
        <v>339</v>
      </c>
      <c r="M316" s="156"/>
      <c r="N316" s="154" t="s">
        <v>533</v>
      </c>
    </row>
    <row r="317" ht="14.25" customHeight="1">
      <c r="A317" s="143">
        <v>40719.0</v>
      </c>
      <c r="B317" s="146"/>
      <c r="C317" s="130" t="s">
        <v>407</v>
      </c>
      <c r="D317" s="130" t="s">
        <v>8</v>
      </c>
      <c r="E317" s="122" t="s">
        <v>585</v>
      </c>
      <c r="F317" s="122" t="s">
        <v>586</v>
      </c>
      <c r="G317" s="149" t="s">
        <v>11</v>
      </c>
      <c r="H317" s="149" t="s">
        <v>23</v>
      </c>
      <c r="I317" s="150" t="s">
        <v>31</v>
      </c>
      <c r="J317" s="163"/>
      <c r="K317" s="146"/>
      <c r="L317" s="161" t="s">
        <v>339</v>
      </c>
      <c r="M317" s="156"/>
      <c r="N317" s="156"/>
    </row>
    <row r="318" ht="14.25" customHeight="1">
      <c r="A318" s="143">
        <v>40712.0</v>
      </c>
      <c r="B318" s="146"/>
      <c r="C318" s="130" t="s">
        <v>189</v>
      </c>
      <c r="D318" s="130" t="s">
        <v>8</v>
      </c>
      <c r="E318" s="122" t="s">
        <v>587</v>
      </c>
      <c r="F318" s="122" t="s">
        <v>588</v>
      </c>
      <c r="G318" s="149" t="s">
        <v>11</v>
      </c>
      <c r="H318" s="150" t="s">
        <v>24</v>
      </c>
      <c r="I318" s="150" t="s">
        <v>39</v>
      </c>
      <c r="J318" s="163"/>
      <c r="K318" s="146"/>
      <c r="L318" s="161" t="s">
        <v>339</v>
      </c>
      <c r="M318" s="156"/>
      <c r="N318" s="156"/>
    </row>
    <row r="319" ht="14.25" customHeight="1">
      <c r="A319" s="143">
        <v>40712.0</v>
      </c>
      <c r="B319" s="146"/>
      <c r="C319" s="130" t="s">
        <v>189</v>
      </c>
      <c r="D319" s="130" t="s">
        <v>8</v>
      </c>
      <c r="E319" s="122" t="s">
        <v>589</v>
      </c>
      <c r="F319" s="122" t="s">
        <v>590</v>
      </c>
      <c r="G319" s="149" t="s">
        <v>11</v>
      </c>
      <c r="H319" s="150" t="s">
        <v>24</v>
      </c>
      <c r="I319" s="150" t="s">
        <v>43</v>
      </c>
      <c r="J319" s="163"/>
      <c r="K319" s="146"/>
      <c r="L319" s="161" t="s">
        <v>339</v>
      </c>
      <c r="M319" s="156"/>
      <c r="N319" s="156"/>
    </row>
    <row r="320" ht="14.25" customHeight="1">
      <c r="A320" s="143">
        <v>40705.0</v>
      </c>
      <c r="B320" s="146"/>
      <c r="C320" s="130" t="s">
        <v>398</v>
      </c>
      <c r="D320" s="130" t="s">
        <v>8</v>
      </c>
      <c r="E320" s="122" t="s">
        <v>585</v>
      </c>
      <c r="F320" s="122" t="s">
        <v>591</v>
      </c>
      <c r="G320" s="149" t="s">
        <v>11</v>
      </c>
      <c r="H320" s="150" t="s">
        <v>24</v>
      </c>
      <c r="I320" s="150" t="s">
        <v>39</v>
      </c>
      <c r="J320" s="163"/>
      <c r="K320" s="146"/>
      <c r="L320" s="161" t="s">
        <v>339</v>
      </c>
      <c r="M320" s="156"/>
      <c r="N320" s="154" t="s">
        <v>592</v>
      </c>
    </row>
    <row r="321" ht="14.25" customHeight="1">
      <c r="A321" s="143">
        <v>40705.0</v>
      </c>
      <c r="B321" s="146"/>
      <c r="C321" s="130" t="s">
        <v>398</v>
      </c>
      <c r="D321" s="130" t="s">
        <v>8</v>
      </c>
      <c r="E321" s="122" t="s">
        <v>535</v>
      </c>
      <c r="F321" s="122" t="s">
        <v>593</v>
      </c>
      <c r="G321" s="149" t="s">
        <v>11</v>
      </c>
      <c r="H321" s="150" t="s">
        <v>24</v>
      </c>
      <c r="I321" s="150" t="s">
        <v>39</v>
      </c>
      <c r="J321" s="163"/>
      <c r="K321" s="146"/>
      <c r="L321" s="161" t="s">
        <v>339</v>
      </c>
      <c r="M321" s="156"/>
      <c r="N321" s="154" t="s">
        <v>592</v>
      </c>
    </row>
    <row r="322" ht="14.25" customHeight="1">
      <c r="A322" s="143">
        <v>40687.0</v>
      </c>
      <c r="B322" s="146"/>
      <c r="C322" s="130" t="s">
        <v>398</v>
      </c>
      <c r="D322" s="130" t="s">
        <v>8</v>
      </c>
      <c r="E322" s="122" t="s">
        <v>585</v>
      </c>
      <c r="F322" s="122" t="s">
        <v>354</v>
      </c>
      <c r="G322" s="149" t="s">
        <v>11</v>
      </c>
      <c r="H322" s="150" t="s">
        <v>24</v>
      </c>
      <c r="I322" s="150" t="s">
        <v>26</v>
      </c>
      <c r="J322" s="147" t="s">
        <v>35</v>
      </c>
      <c r="K322" s="146"/>
      <c r="L322" s="161" t="s">
        <v>5</v>
      </c>
      <c r="M322" s="156"/>
      <c r="N322" s="154" t="s">
        <v>594</v>
      </c>
    </row>
    <row r="323" ht="14.25" customHeight="1">
      <c r="A323" s="143">
        <v>40685.0</v>
      </c>
      <c r="B323" s="146"/>
      <c r="C323" s="130" t="s">
        <v>398</v>
      </c>
      <c r="D323" s="130" t="s">
        <v>8</v>
      </c>
      <c r="E323" s="122" t="s">
        <v>507</v>
      </c>
      <c r="F323" s="122" t="s">
        <v>150</v>
      </c>
      <c r="G323" s="149" t="s">
        <v>11</v>
      </c>
      <c r="H323" s="149" t="s">
        <v>22</v>
      </c>
      <c r="I323" s="150" t="s">
        <v>39</v>
      </c>
      <c r="J323" s="164"/>
      <c r="K323" s="146"/>
      <c r="L323" s="161" t="s">
        <v>339</v>
      </c>
      <c r="M323" s="156"/>
      <c r="N323" s="156"/>
    </row>
    <row r="324" ht="14.25" customHeight="1">
      <c r="A324" s="143">
        <v>40684.0</v>
      </c>
      <c r="B324" s="146"/>
      <c r="C324" s="130" t="s">
        <v>505</v>
      </c>
      <c r="D324" s="130" t="s">
        <v>506</v>
      </c>
      <c r="E324" s="122" t="s">
        <v>309</v>
      </c>
      <c r="F324" s="122" t="s">
        <v>150</v>
      </c>
      <c r="G324" s="149" t="s">
        <v>11</v>
      </c>
      <c r="H324" s="149" t="s">
        <v>22</v>
      </c>
      <c r="I324" s="150" t="s">
        <v>39</v>
      </c>
      <c r="J324" s="163"/>
      <c r="K324" s="146"/>
      <c r="L324" s="161" t="s">
        <v>339</v>
      </c>
      <c r="M324" s="156"/>
      <c r="N324" s="156"/>
    </row>
    <row r="325" ht="14.25" customHeight="1">
      <c r="A325" s="143">
        <v>40677.0</v>
      </c>
      <c r="B325" s="146"/>
      <c r="C325" s="130" t="s">
        <v>189</v>
      </c>
      <c r="D325" s="130" t="s">
        <v>8</v>
      </c>
      <c r="E325" s="122" t="s">
        <v>583</v>
      </c>
      <c r="F325" s="122" t="s">
        <v>583</v>
      </c>
      <c r="G325" s="149" t="s">
        <v>11</v>
      </c>
      <c r="H325" s="150" t="s">
        <v>24</v>
      </c>
      <c r="I325" s="150" t="s">
        <v>35</v>
      </c>
      <c r="J325" s="163"/>
      <c r="K325" s="146"/>
      <c r="L325" s="161" t="s">
        <v>339</v>
      </c>
      <c r="M325" s="156"/>
      <c r="N325" s="156"/>
    </row>
    <row r="326" ht="14.25" customHeight="1">
      <c r="A326" s="143">
        <v>40656.0</v>
      </c>
      <c r="B326" s="146"/>
      <c r="C326" s="130" t="s">
        <v>189</v>
      </c>
      <c r="D326" s="130" t="s">
        <v>8</v>
      </c>
      <c r="E326" s="122" t="s">
        <v>583</v>
      </c>
      <c r="F326" s="122" t="s">
        <v>595</v>
      </c>
      <c r="G326" s="149" t="s">
        <v>11</v>
      </c>
      <c r="H326" s="150" t="s">
        <v>24</v>
      </c>
      <c r="I326" s="150" t="s">
        <v>39</v>
      </c>
      <c r="J326" s="163"/>
      <c r="K326" s="146"/>
      <c r="L326" s="122" t="s">
        <v>339</v>
      </c>
      <c r="M326" s="156"/>
      <c r="N326" s="154" t="s">
        <v>356</v>
      </c>
    </row>
    <row r="327" ht="14.25" customHeight="1">
      <c r="A327" s="143">
        <v>40656.0</v>
      </c>
      <c r="B327" s="146"/>
      <c r="C327" s="130" t="s">
        <v>189</v>
      </c>
      <c r="D327" s="130" t="s">
        <v>8</v>
      </c>
      <c r="E327" s="122" t="s">
        <v>583</v>
      </c>
      <c r="F327" s="122" t="s">
        <v>595</v>
      </c>
      <c r="G327" s="149" t="s">
        <v>11</v>
      </c>
      <c r="H327" s="150" t="s">
        <v>24</v>
      </c>
      <c r="I327" s="150" t="s">
        <v>35</v>
      </c>
      <c r="J327" s="163"/>
      <c r="K327" s="146"/>
      <c r="L327" s="122" t="s">
        <v>339</v>
      </c>
      <c r="M327" s="156"/>
      <c r="N327" s="154" t="s">
        <v>356</v>
      </c>
    </row>
    <row r="328" ht="14.25" customHeight="1">
      <c r="A328" s="143">
        <v>40649.0</v>
      </c>
      <c r="B328" s="146"/>
      <c r="C328" s="130" t="s">
        <v>398</v>
      </c>
      <c r="D328" s="130" t="s">
        <v>8</v>
      </c>
      <c r="E328" s="122" t="s">
        <v>585</v>
      </c>
      <c r="F328" s="122" t="s">
        <v>596</v>
      </c>
      <c r="G328" s="149" t="s">
        <v>11</v>
      </c>
      <c r="H328" s="149" t="s">
        <v>23</v>
      </c>
      <c r="I328" s="150" t="s">
        <v>39</v>
      </c>
      <c r="J328" s="163"/>
      <c r="K328" s="146"/>
      <c r="L328" s="122" t="s">
        <v>339</v>
      </c>
      <c r="M328" s="156"/>
      <c r="N328" s="156"/>
    </row>
    <row r="329" ht="14.25" customHeight="1">
      <c r="A329" s="143">
        <v>40634.0</v>
      </c>
      <c r="B329" s="146"/>
      <c r="C329" s="130" t="s">
        <v>398</v>
      </c>
      <c r="D329" s="130" t="s">
        <v>8</v>
      </c>
      <c r="E329" s="122" t="s">
        <v>597</v>
      </c>
      <c r="F329" s="122" t="s">
        <v>598</v>
      </c>
      <c r="G329" s="149" t="s">
        <v>11</v>
      </c>
      <c r="H329" s="149" t="s">
        <v>23</v>
      </c>
      <c r="I329" s="150" t="s">
        <v>39</v>
      </c>
      <c r="J329" s="163"/>
      <c r="K329" s="146"/>
      <c r="L329" s="122" t="s">
        <v>339</v>
      </c>
      <c r="M329" s="156"/>
      <c r="N329" s="156"/>
    </row>
    <row r="330" ht="14.25" customHeight="1">
      <c r="A330" s="143">
        <v>40621.0</v>
      </c>
      <c r="B330" s="146"/>
      <c r="C330" s="130" t="s">
        <v>439</v>
      </c>
      <c r="D330" s="130" t="s">
        <v>8</v>
      </c>
      <c r="E330" s="122" t="s">
        <v>583</v>
      </c>
      <c r="F330" s="122" t="s">
        <v>583</v>
      </c>
      <c r="G330" s="149" t="s">
        <v>11</v>
      </c>
      <c r="H330" s="150" t="s">
        <v>24</v>
      </c>
      <c r="I330" s="150" t="s">
        <v>39</v>
      </c>
      <c r="J330" s="163"/>
      <c r="K330" s="146"/>
      <c r="L330" s="122" t="s">
        <v>339</v>
      </c>
      <c r="M330" s="156"/>
      <c r="N330" s="156"/>
    </row>
    <row r="331" ht="14.25" customHeight="1">
      <c r="A331" s="143">
        <v>40621.0</v>
      </c>
      <c r="B331" s="146"/>
      <c r="C331" s="130" t="s">
        <v>439</v>
      </c>
      <c r="D331" s="130" t="s">
        <v>8</v>
      </c>
      <c r="E331" s="122" t="s">
        <v>583</v>
      </c>
      <c r="F331" s="122" t="s">
        <v>583</v>
      </c>
      <c r="G331" s="149" t="s">
        <v>11</v>
      </c>
      <c r="H331" s="150" t="s">
        <v>24</v>
      </c>
      <c r="I331" s="150" t="s">
        <v>39</v>
      </c>
      <c r="J331" s="163"/>
      <c r="K331" s="146"/>
      <c r="L331" s="122" t="s">
        <v>339</v>
      </c>
      <c r="M331" s="156"/>
      <c r="N331" s="156"/>
    </row>
    <row r="332" ht="14.25" customHeight="1">
      <c r="A332" s="162">
        <v>40608.0</v>
      </c>
      <c r="B332" s="130" t="s">
        <v>599</v>
      </c>
      <c r="C332" s="130" t="s">
        <v>261</v>
      </c>
      <c r="D332" s="130" t="s">
        <v>346</v>
      </c>
      <c r="E332" s="154" t="s">
        <v>405</v>
      </c>
      <c r="F332" s="154" t="s">
        <v>600</v>
      </c>
      <c r="G332" s="145" t="s">
        <v>11</v>
      </c>
      <c r="H332" s="158" t="s">
        <v>22</v>
      </c>
      <c r="I332" s="158" t="s">
        <v>62</v>
      </c>
      <c r="J332" s="159"/>
      <c r="K332" s="159"/>
      <c r="L332" s="154" t="s">
        <v>417</v>
      </c>
      <c r="M332" s="154" t="s">
        <v>601</v>
      </c>
      <c r="N332" s="156"/>
    </row>
    <row r="333" ht="14.25" customHeight="1">
      <c r="A333" s="143">
        <v>40608.0</v>
      </c>
      <c r="B333" s="155" t="s">
        <v>599</v>
      </c>
      <c r="C333" s="130" t="s">
        <v>261</v>
      </c>
      <c r="D333" s="130" t="s">
        <v>346</v>
      </c>
      <c r="E333" s="161" t="s">
        <v>339</v>
      </c>
      <c r="F333" s="161" t="s">
        <v>339</v>
      </c>
      <c r="G333" s="149" t="s">
        <v>11</v>
      </c>
      <c r="H333" s="150" t="s">
        <v>24</v>
      </c>
      <c r="I333" s="150" t="s">
        <v>35</v>
      </c>
      <c r="J333" s="163"/>
      <c r="K333" s="163"/>
      <c r="L333" s="154" t="s">
        <v>602</v>
      </c>
      <c r="M333" s="156"/>
      <c r="N333" s="154" t="s">
        <v>356</v>
      </c>
    </row>
    <row r="334" ht="14.25" customHeight="1">
      <c r="A334" s="143">
        <v>40608.0</v>
      </c>
      <c r="B334" s="155" t="s">
        <v>599</v>
      </c>
      <c r="C334" s="130" t="s">
        <v>261</v>
      </c>
      <c r="D334" s="130" t="s">
        <v>346</v>
      </c>
      <c r="E334" s="161" t="s">
        <v>339</v>
      </c>
      <c r="F334" s="161" t="s">
        <v>339</v>
      </c>
      <c r="G334" s="149" t="s">
        <v>11</v>
      </c>
      <c r="H334" s="150" t="s">
        <v>24</v>
      </c>
      <c r="I334" s="150" t="s">
        <v>31</v>
      </c>
      <c r="J334" s="163"/>
      <c r="K334" s="163"/>
      <c r="L334" s="154" t="s">
        <v>602</v>
      </c>
      <c r="M334" s="156"/>
      <c r="N334" s="154" t="s">
        <v>356</v>
      </c>
    </row>
    <row r="335" ht="14.25" customHeight="1">
      <c r="A335" s="143">
        <v>40607.0</v>
      </c>
      <c r="B335" s="155" t="s">
        <v>599</v>
      </c>
      <c r="C335" s="130" t="s">
        <v>261</v>
      </c>
      <c r="D335" s="130" t="s">
        <v>346</v>
      </c>
      <c r="E335" s="161" t="s">
        <v>339</v>
      </c>
      <c r="F335" s="161" t="s">
        <v>339</v>
      </c>
      <c r="G335" s="149" t="s">
        <v>11</v>
      </c>
      <c r="H335" s="150" t="s">
        <v>24</v>
      </c>
      <c r="I335" s="150" t="s">
        <v>35</v>
      </c>
      <c r="J335" s="163"/>
      <c r="K335" s="163"/>
      <c r="L335" s="154" t="s">
        <v>602</v>
      </c>
      <c r="M335" s="156"/>
      <c r="N335" s="154" t="s">
        <v>356</v>
      </c>
    </row>
    <row r="336" ht="14.25" customHeight="1">
      <c r="A336" s="143">
        <v>40607.0</v>
      </c>
      <c r="B336" s="155" t="s">
        <v>599</v>
      </c>
      <c r="C336" s="130" t="s">
        <v>261</v>
      </c>
      <c r="D336" s="130" t="s">
        <v>346</v>
      </c>
      <c r="E336" s="161" t="s">
        <v>339</v>
      </c>
      <c r="F336" s="161" t="s">
        <v>339</v>
      </c>
      <c r="G336" s="149" t="s">
        <v>11</v>
      </c>
      <c r="H336" s="150" t="s">
        <v>24</v>
      </c>
      <c r="I336" s="150" t="s">
        <v>31</v>
      </c>
      <c r="J336" s="163"/>
      <c r="K336" s="163"/>
      <c r="L336" s="154" t="s">
        <v>602</v>
      </c>
      <c r="M336" s="156"/>
      <c r="N336" s="154" t="s">
        <v>356</v>
      </c>
    </row>
    <row r="337" ht="14.25" customHeight="1">
      <c r="A337" s="143">
        <v>40606.0</v>
      </c>
      <c r="B337" s="155" t="s">
        <v>599</v>
      </c>
      <c r="C337" s="130" t="s">
        <v>261</v>
      </c>
      <c r="D337" s="130" t="s">
        <v>346</v>
      </c>
      <c r="E337" s="161" t="s">
        <v>339</v>
      </c>
      <c r="F337" s="161" t="s">
        <v>339</v>
      </c>
      <c r="G337" s="149" t="s">
        <v>11</v>
      </c>
      <c r="H337" s="150" t="s">
        <v>24</v>
      </c>
      <c r="I337" s="150" t="s">
        <v>31</v>
      </c>
      <c r="J337" s="163"/>
      <c r="K337" s="163"/>
      <c r="L337" s="154" t="s">
        <v>602</v>
      </c>
      <c r="M337" s="156"/>
      <c r="N337" s="154" t="s">
        <v>356</v>
      </c>
    </row>
    <row r="338" ht="14.25" customHeight="1">
      <c r="A338" s="165">
        <v>40606.0</v>
      </c>
      <c r="B338" s="155" t="s">
        <v>599</v>
      </c>
      <c r="C338" s="130" t="s">
        <v>261</v>
      </c>
      <c r="D338" s="130" t="s">
        <v>346</v>
      </c>
      <c r="E338" s="161" t="s">
        <v>339</v>
      </c>
      <c r="F338" s="161" t="s">
        <v>339</v>
      </c>
      <c r="G338" s="149" t="s">
        <v>11</v>
      </c>
      <c r="H338" s="150" t="s">
        <v>24</v>
      </c>
      <c r="I338" s="150" t="s">
        <v>31</v>
      </c>
      <c r="J338" s="163"/>
      <c r="K338" s="163"/>
      <c r="L338" s="154" t="s">
        <v>602</v>
      </c>
      <c r="M338" s="156"/>
      <c r="N338" s="154" t="s">
        <v>356</v>
      </c>
    </row>
    <row r="339" ht="14.25" customHeight="1">
      <c r="A339" s="143">
        <v>40601.0</v>
      </c>
      <c r="B339" s="146"/>
      <c r="C339" s="130" t="s">
        <v>398</v>
      </c>
      <c r="D339" s="130" t="s">
        <v>8</v>
      </c>
      <c r="E339" s="122" t="s">
        <v>597</v>
      </c>
      <c r="F339" s="122" t="s">
        <v>354</v>
      </c>
      <c r="G339" s="149" t="s">
        <v>11</v>
      </c>
      <c r="H339" s="149" t="s">
        <v>23</v>
      </c>
      <c r="I339" s="150" t="s">
        <v>39</v>
      </c>
      <c r="J339" s="163"/>
      <c r="K339" s="163"/>
      <c r="L339" s="154" t="s">
        <v>339</v>
      </c>
      <c r="M339" s="156"/>
      <c r="N339" s="156"/>
    </row>
    <row r="340" ht="14.25" customHeight="1">
      <c r="A340" s="143">
        <v>40593.0</v>
      </c>
      <c r="B340" s="146"/>
      <c r="C340" s="130" t="s">
        <v>189</v>
      </c>
      <c r="D340" s="130" t="s">
        <v>8</v>
      </c>
      <c r="E340" s="122" t="s">
        <v>583</v>
      </c>
      <c r="F340" s="122" t="s">
        <v>595</v>
      </c>
      <c r="G340" s="149" t="s">
        <v>11</v>
      </c>
      <c r="H340" s="150" t="s">
        <v>24</v>
      </c>
      <c r="I340" s="150" t="s">
        <v>35</v>
      </c>
      <c r="J340" s="163"/>
      <c r="K340" s="163"/>
      <c r="L340" s="154" t="s">
        <v>339</v>
      </c>
      <c r="M340" s="156"/>
      <c r="N340" s="154" t="s">
        <v>356</v>
      </c>
    </row>
    <row r="341" ht="14.25" customHeight="1">
      <c r="A341" s="143">
        <v>40593.0</v>
      </c>
      <c r="B341" s="146"/>
      <c r="C341" s="130" t="s">
        <v>189</v>
      </c>
      <c r="D341" s="130" t="s">
        <v>8</v>
      </c>
      <c r="E341" s="122" t="s">
        <v>583</v>
      </c>
      <c r="F341" s="122" t="s">
        <v>595</v>
      </c>
      <c r="G341" s="149" t="s">
        <v>11</v>
      </c>
      <c r="H341" s="150" t="s">
        <v>24</v>
      </c>
      <c r="I341" s="150" t="s">
        <v>39</v>
      </c>
      <c r="J341" s="163"/>
      <c r="K341" s="163"/>
      <c r="L341" s="154" t="s">
        <v>339</v>
      </c>
      <c r="M341" s="156"/>
      <c r="N341" s="154" t="s">
        <v>356</v>
      </c>
    </row>
  </sheetData>
  <autoFilter ref="$A$3:$K$341">
    <filterColumn colId="6">
      <filters>
        <filter val="MRDA"/>
        <filter val="WFTDA"/>
      </filters>
    </filterColumn>
    <filterColumn colId="7">
      <filters>
        <filter val="Sanc"/>
        <filter val="Reg"/>
        <filter val="Playoff"/>
        <filter val="Champs"/>
        <filter val="Other"/>
      </filters>
    </filterColumn>
  </autoFilter>
  <mergeCells count="6">
    <mergeCell ref="L2:L3"/>
    <mergeCell ref="M2:M3"/>
    <mergeCell ref="N2:N3"/>
    <mergeCell ref="L1:N1"/>
    <mergeCell ref="D2:F2"/>
    <mergeCell ref="B1:F1"/>
  </mergeCells>
  <dataValidations>
    <dataValidation type="list" allowBlank="1" showInputMessage="1" showErrorMessage="1" prompt="Enter Y if you used association-endorsed software. Otherwise leave this cell blank." sqref="K4:K341">
      <formula1>Instructions!$K$45</formula1>
    </dataValidation>
    <dataValidation type="list" allowBlank="1" showInputMessage="1" showErrorMessage="1" prompt="You must use the association abbreviations as listed in the Instructions." sqref="G4:G341">
      <formula1>Instructions!$A$55:$A$56</formula1>
    </dataValidation>
    <dataValidation type="list" allowBlank="1" showInputMessage="1" showErrorMessage="1" prompt="You must use the positional abbreviations as listed in the Instructions." sqref="I4:I341">
      <formula1>Instructions!$A$67:$A$88</formula1>
    </dataValidation>
    <dataValidation type="list" allowBlank="1" showInputMessage="1" showErrorMessage="1" prompt="You must use the positional abbreviations as listed in the Instructions." sqref="J4:J341">
      <formula1>Instructions!$A$74:$A$86</formula1>
    </dataValidation>
    <dataValidation type="list" allowBlank="1" showInputMessage="1" showErrorMessage="1" prompt="You must use the game types as listed in the Instructions." sqref="H4:H341">
      <formula1>Instructions!$A$60:$A$64</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9.0"/>
    <col customWidth="1" min="2" max="2" width="7.14"/>
    <col customWidth="1" min="3" max="3" width="5.57"/>
    <col customWidth="1" min="4" max="4" width="5.0"/>
    <col customWidth="1" min="5" max="5" width="5.29"/>
    <col customWidth="1" min="6" max="6" width="8.57"/>
    <col customWidth="1" min="7" max="7" width="7.43"/>
    <col customWidth="1" min="8" max="8" width="12.43"/>
    <col customWidth="1" min="9" max="9" width="7.29"/>
    <col customWidth="1" min="10" max="10" width="5.57"/>
    <col customWidth="1" min="11" max="11" width="5.0"/>
    <col customWidth="1" min="12" max="12" width="5.86"/>
    <col customWidth="1" min="13" max="13" width="8.43"/>
    <col customWidth="1" min="14" max="14" width="5.43"/>
    <col customWidth="1" min="15" max="15" width="8.57"/>
    <col customWidth="1" min="16" max="16" width="10.71"/>
    <col customWidth="1" min="17" max="17" width="6.14"/>
    <col customWidth="1" min="18" max="18" width="11.43"/>
  </cols>
  <sheetData>
    <row r="1">
      <c r="A1" s="166" t="s">
        <v>603</v>
      </c>
      <c r="N1" s="167"/>
      <c r="O1" s="167"/>
      <c r="P1" s="167"/>
      <c r="Q1" s="167"/>
      <c r="R1" s="167"/>
      <c r="S1" s="167"/>
      <c r="T1" s="167"/>
    </row>
    <row r="2">
      <c r="A2" s="168" t="s">
        <v>604</v>
      </c>
      <c r="B2" s="169"/>
      <c r="C2" s="169"/>
      <c r="D2" s="169"/>
      <c r="E2" s="169"/>
      <c r="F2" s="169"/>
      <c r="G2" s="169"/>
      <c r="H2" s="169"/>
      <c r="I2" s="169"/>
      <c r="J2" s="169"/>
      <c r="K2" s="169"/>
      <c r="L2" s="169"/>
      <c r="M2" s="169"/>
      <c r="N2" s="167"/>
      <c r="O2" s="167"/>
      <c r="P2" s="167"/>
      <c r="Q2" s="167"/>
      <c r="R2" s="167"/>
      <c r="S2" s="167"/>
      <c r="T2" s="167"/>
    </row>
    <row r="3">
      <c r="A3" s="170"/>
      <c r="B3" s="170"/>
      <c r="C3" s="170"/>
      <c r="D3" s="170"/>
      <c r="E3" s="170"/>
      <c r="F3" s="171"/>
      <c r="G3" s="171"/>
      <c r="H3" s="170"/>
      <c r="I3" s="170"/>
      <c r="J3" s="170"/>
      <c r="K3" s="170"/>
      <c r="L3" s="170"/>
      <c r="M3" s="171"/>
      <c r="N3" s="167"/>
      <c r="O3" s="167"/>
      <c r="P3" s="167"/>
      <c r="Q3" s="167"/>
      <c r="R3" s="167"/>
      <c r="S3" s="167"/>
      <c r="T3" s="167"/>
    </row>
    <row r="4">
      <c r="A4" s="172" t="s">
        <v>605</v>
      </c>
      <c r="B4" s="51" t="s">
        <v>21</v>
      </c>
      <c r="C4" s="51" t="s">
        <v>22</v>
      </c>
      <c r="D4" s="51" t="s">
        <v>23</v>
      </c>
      <c r="E4" s="51" t="s">
        <v>606</v>
      </c>
      <c r="F4" s="173"/>
      <c r="G4" s="174"/>
      <c r="H4" s="175" t="s">
        <v>607</v>
      </c>
      <c r="I4" s="176" t="s">
        <v>21</v>
      </c>
      <c r="J4" s="176" t="s">
        <v>22</v>
      </c>
      <c r="K4" s="176" t="s">
        <v>23</v>
      </c>
      <c r="L4" s="177" t="s">
        <v>606</v>
      </c>
      <c r="M4" s="178"/>
      <c r="N4" s="167"/>
      <c r="O4" s="167"/>
      <c r="P4" s="167"/>
      <c r="Q4" s="167"/>
      <c r="R4" s="167"/>
      <c r="S4" s="167"/>
      <c r="T4" s="167"/>
    </row>
    <row r="5">
      <c r="A5" s="179" t="s">
        <v>52</v>
      </c>
      <c r="B5" s="180" t="str">
        <f>COUNTIFS('Game History'!A:A,("&gt;"&amp;(TODAY()-365)),'Game History'!G:G,"WFTDA",'Game History'!H:H,"Champs",'Game History'!I:I,Instructions!A68)+COUNTIFS('Game History'!A:A,("&gt;"&amp;(TODAY()-365)),'Game History'!G:G,"WFTDA",'Game History'!H:H,"Playoff",'Game History'!I:I,Instructions!A68)</f>
        <v>0</v>
      </c>
      <c r="C5" s="181" t="str">
        <f>COUNTIFS('Game History'!A:A,("&gt;"&amp;(TODAY()-365)),'Game History'!G:G,"WFTDA",'Game History'!H:H,"Sanc",'Game History'!I:I,Instructions!A68)</f>
        <v>1</v>
      </c>
      <c r="D5" s="181" t="str">
        <f>COUNTIFS('Game History'!A:A,("&gt;"&amp;(TODAY()-365)),'Game History'!G:G,"WFTDA",'Game History'!H:H,"Reg",'Game History'!I:I,Instructions!A68)</f>
        <v>1</v>
      </c>
      <c r="E5" s="182" t="str">
        <f t="shared" ref="E5:E6" si="1">SUM(B5,C5,D5)</f>
        <v>2</v>
      </c>
      <c r="F5" s="167"/>
      <c r="G5" s="174"/>
      <c r="H5" s="183" t="s">
        <v>52</v>
      </c>
      <c r="I5" s="180" t="str">
        <f>COUNTIFS('Game History'!A:A,("&gt;"&amp;(TODAY()-730)),'Game History'!G:G,"WFTDA",'Game History'!H:H,"Champs",'Game History'!I:I,Instructions!A68)+COUNTIFS('Game History'!A:A,("&gt;"&amp;(TODAY()-730)),'Game History'!G:G,"WFTDA",'Game History'!H:H,"Playoff",'Game History'!I:I,Instructions!A68)</f>
        <v>0</v>
      </c>
      <c r="J5" s="181" t="str">
        <f>COUNTIFS('Game History'!A:A,("&gt;"&amp;(TODAY()-730)),'Game History'!G:G,"WFTDA",'Game History'!H:H,"Sanc",'Game History'!I:I,Instructions!A68)</f>
        <v>1</v>
      </c>
      <c r="K5" s="181" t="str">
        <f>COUNTIFS('Game History'!A:A,("&gt;"&amp;(TODAY()-730)),'Game History'!G:G,"WFTDA",'Game History'!H:H,"Reg",'Game History'!I:I,Instructions!A68)</f>
        <v>1</v>
      </c>
      <c r="L5" s="182" t="str">
        <f t="shared" ref="L5:L6" si="2">SUM(I5,J5,K5)</f>
        <v>2</v>
      </c>
      <c r="M5" s="167"/>
      <c r="N5" s="167"/>
      <c r="O5" s="167"/>
      <c r="P5" s="167"/>
      <c r="Q5" s="167"/>
      <c r="R5" s="167"/>
      <c r="S5" s="167"/>
      <c r="T5" s="167"/>
    </row>
    <row r="6">
      <c r="A6" s="184" t="s">
        <v>56</v>
      </c>
      <c r="B6" s="180" t="str">
        <f>COUNTIFS('Game History'!A:A,("&gt;"&amp;(TODAY()-365)),'Game History'!G:G,"WFTDA",'Game History'!H:H,"Champs",'Game History'!I:I,Instructions!A69)+COUNTIFS('Game History'!A:A,("&gt;"&amp;(TODAY()-365)),'Game History'!G:G,"WFTDA",'Game History'!H:H,"Playoff",'Game History'!I:I,Instructions!A69)+COUNTIFS('Game History'!A:A,("&gt;"&amp;(TODAY()-365)),'Game History'!G:G,"WFTDA",'Game History'!H:H,"Champs",'Game History'!I:I,Instructions!A70)+COUNTIFS('Game History'!A:A,("&gt;"&amp;(TODAY()-365)),'Game History'!G:G,"WFTDA",'Game History'!H:H,"Playoff",'Game History'!I:I,Instructions!A70)</f>
        <v>0</v>
      </c>
      <c r="C6" s="181" t="str">
        <f>COUNTIFS('Game History'!A:A,("&gt;"&amp;(TODAY()-365)),'Game History'!G:G,"WFTDA",'Game History'!H:H,"Sanc",'Game History'!I:I,Instructions!A69)</f>
        <v>4</v>
      </c>
      <c r="D6" s="181" t="str">
        <f>COUNTIFS('Game History'!A:A,("&gt;"&amp;(TODAY()-365)),'Game History'!G:G,"WFTDA",'Game History'!H:H,"Reg",'Game History'!I:I,Instructions!A69)</f>
        <v>2</v>
      </c>
      <c r="E6" s="182" t="str">
        <f t="shared" si="1"/>
        <v>6</v>
      </c>
      <c r="F6" s="167"/>
      <c r="G6" s="174"/>
      <c r="H6" s="185" t="s">
        <v>56</v>
      </c>
      <c r="I6" s="180" t="str">
        <f>COUNTIFS('Game History'!A:A,("&gt;"&amp;(TODAY()-730)),'Game History'!G:G,"WFTDA",'Game History'!H:H,"Champs",'Game History'!I:I,Instructions!A69)+COUNTIFS('Game History'!A:A,("&gt;"&amp;(TODAY()-730)),'Game History'!G:G,"WFTDA",'Game History'!H:H,"Playoff",'Game History'!I:I,Instructions!A69)+COUNTIFS('Game History'!A:A,("&gt;"&amp;(TODAY()-730)),'Game History'!G:G,"WFTDA",'Game History'!H:H,"Champs",'Game History'!I:I,Instructions!A70)+COUNTIFS('Game History'!A:A,("&gt;"&amp;(TODAY()-730)),'Game History'!G:G,"WFTDA",'Game History'!H:H,"Playoff",'Game History'!I:I,Instructions!A70)</f>
        <v>6</v>
      </c>
      <c r="J6" s="181" t="str">
        <f>COUNTIFS('Game History'!A:A,("&gt;"&amp;(TODAY()-730)),'Game History'!G:G,"WFTDA",'Game History'!H:H,"Sanc",'Game History'!I:I,Instructions!A69)</f>
        <v>16</v>
      </c>
      <c r="K6" s="181" t="str">
        <f>COUNTIFS('Game History'!A:A,("&gt;"&amp;(TODAY()-730)),'Game History'!G:G,"WFTDA",'Game History'!H:H,"Reg",'Game History'!I:I,Instructions!A69)</f>
        <v>2</v>
      </c>
      <c r="L6" s="182" t="str">
        <f t="shared" si="2"/>
        <v>24</v>
      </c>
      <c r="M6" s="167"/>
      <c r="N6" s="167"/>
      <c r="O6" s="167"/>
      <c r="P6" s="167"/>
      <c r="Q6" s="167"/>
      <c r="R6" s="167"/>
      <c r="S6" s="167"/>
      <c r="T6" s="167"/>
    </row>
    <row r="7">
      <c r="A7" s="184" t="s">
        <v>26</v>
      </c>
      <c r="B7" s="186" t="s">
        <v>27</v>
      </c>
      <c r="C7" s="181" t="str">
        <f>COUNTIFS('Game History'!A:A,("&gt;"&amp;(TODAY()-365)),'Game History'!G:G,"WFTDA",'Game History'!H:H,"Sanc",'Game History'!I:I,Instructions!A70)</f>
        <v>4</v>
      </c>
      <c r="D7" s="181" t="str">
        <f>COUNTIFS('Game History'!A:A,("&gt;"&amp;(TODAY()-365)),'Game History'!G:G,"WFTDA",'Game History'!H:H,"Reg",'Game History'!I:I,Instructions!A70)</f>
        <v>3</v>
      </c>
      <c r="E7" s="182" t="str">
        <f>SUM(C7+D7)</f>
        <v>7</v>
      </c>
      <c r="F7" s="167"/>
      <c r="G7" s="174"/>
      <c r="H7" s="185" t="s">
        <v>26</v>
      </c>
      <c r="I7" s="186" t="s">
        <v>27</v>
      </c>
      <c r="J7" s="181" t="str">
        <f>COUNTIFS('Game History'!A:A,("&gt;"&amp;(TODAY()-730)),'Game History'!G:G,"WFTDA",'Game History'!H:H,"Sanc",'Game History'!I:I,Instructions!A70)</f>
        <v>6</v>
      </c>
      <c r="K7" s="181" t="str">
        <f>COUNTIFS('Game History'!A:A,("&gt;"&amp;(TODAY()-730)),'Game History'!G:G,"WFTDA",'Game History'!H:H,"Reg",'Game History'!I:I,Instructions!A70)</f>
        <v>5</v>
      </c>
      <c r="L7" s="182" t="str">
        <f>SUM(J7+K7)</f>
        <v>11</v>
      </c>
      <c r="M7" s="167"/>
      <c r="N7" s="167"/>
      <c r="O7" s="167"/>
      <c r="P7" s="167"/>
      <c r="Q7" s="167"/>
      <c r="R7" s="167"/>
      <c r="S7" s="167"/>
      <c r="T7" s="167"/>
    </row>
    <row r="8">
      <c r="A8" s="184" t="s">
        <v>31</v>
      </c>
      <c r="B8" s="180" t="str">
        <f>COUNTIFS('Game History'!A:A,("&gt;"&amp;(TODAY()-365)),'Game History'!G:G,"WFTDA",'Game History'!H:H,"Champs",'Game History'!I:I,Instructions!A74)+COUNTIFS('Game History'!A:A,("&gt;"&amp;(TODAY()-365)),'Game History'!G:G,"WFTDA",'Game History'!H:H,"Playoff",'Game History'!I:I,Instructions!A74)+COUNTIFS('Game History'!A:A,("&gt;"&amp;(TODAY()-365)),'Game History'!G:G,"WFTDA",'Game History'!H:H,"Champs",'Game History'!J:J,Instructions!A74)+COUNTIFS('Game History'!A:A,("&gt;"&amp;(TODAY()-365)),'Game History'!G:G,"WFTDA",'Game History'!H:H,"Playoff",'Game History'!J:J,Instructions!A74)</f>
        <v>11</v>
      </c>
      <c r="C8" s="180" t="str">
        <f>COUNTIFS('Game History'!A:A,("&gt;"&amp;(TODAY()-365)),'Game History'!G:G,"WFTDA",'Game History'!H:H,"Sanc",'Game History'!I:I,Instructions!A74)+COUNTIFS('Game History'!A:A,("&gt;"&amp;(TODAY()-365)),'Game History'!G:G,"WFTDA",'Game History'!H:H,"Sanc",'Game History'!J:J,Instructions!A74)</f>
        <v>7</v>
      </c>
      <c r="D8" s="180" t="str">
        <f>COUNTIFS('Game History'!A:A,("&gt;"&amp;(TODAY()-365)),'Game History'!G:G,"WFTDA",'Game History'!H:H,"Reg",'Game History'!I:I,Instructions!A74)+COUNTIFS('Game History'!A:A,("&gt;"&amp;(TODAY()-365)),'Game History'!G:G,"WFTDA",'Game History'!H:H,"Reg",'Game History'!J:J,Instructions!A74)</f>
        <v>3</v>
      </c>
      <c r="E8" s="182" t="str">
        <f t="shared" ref="E8:E11" si="3">SUM(B8,C8,D8)</f>
        <v>21</v>
      </c>
      <c r="F8" s="187"/>
      <c r="G8" s="174"/>
      <c r="H8" s="183" t="s">
        <v>31</v>
      </c>
      <c r="I8" s="180" t="str">
        <f>COUNTIFS('Game History'!A:A,("&gt;"&amp;(TODAY()-730)),'Game History'!G:G,"WFTDA",'Game History'!H:H,"Champs",'Game History'!I:I,Instructions!A74)+COUNTIFS('Game History'!A:A,("&gt;"&amp;(TODAY()-730)),'Game History'!G:G,"WFTDA",'Game History'!H:H,"Playoff",'Game History'!I:I,Instructions!A74)+COUNTIFS('Game History'!A:A,("&gt;"&amp;(TODAY()-730)),'Game History'!G:G,"WFTDA",'Game History'!H:H,"Champs",'Game History'!J:J,Instructions!A74)+COUNTIFS('Game History'!A:A,("&gt;"&amp;(TODAY()-730)),'Game History'!G:G,"WFTDA",'Game History'!H:H,"Playoff",'Game History'!J:J,Instructions!A74)</f>
        <v>16</v>
      </c>
      <c r="J8" s="180" t="str">
        <f>COUNTIFS('Game History'!A:A,("&gt;"&amp;(TODAY()-730)),'Game History'!G:G,"WFTDA",'Game History'!H:H,"Sanc",'Game History'!I:I,Instructions!A74)+COUNTIFS('Game History'!A:A,("&gt;"&amp;(TODAY()-730)),'Game History'!G:G,"WFTDA",'Game History'!H:H,"Sanc",'Game History'!J:J,Instructions!A74)</f>
        <v>12</v>
      </c>
      <c r="K8" s="180" t="str">
        <f>COUNTIFS('Game History'!A:A,("&gt;"&amp;(TODAY()-730)),'Game History'!G:G,"WFTDA",'Game History'!H:H,"Reg",'Game History'!I:I,Instructions!A74)+COUNTIFS('Game History'!A:A,("&gt;"&amp;(TODAY()-730)),'Game History'!G:G,"WFTDA",'Game History'!H:H,"Reg",'Game History'!J:J,Instructions!A74)</f>
        <v>3</v>
      </c>
      <c r="L8" s="182" t="str">
        <f t="shared" ref="L8:L11" si="4">SUM(I8,J8,K8)</f>
        <v>31</v>
      </c>
      <c r="M8" s="187"/>
      <c r="N8" s="167"/>
      <c r="O8" s="167"/>
      <c r="P8" s="167"/>
      <c r="Q8" s="167"/>
      <c r="R8" s="167"/>
      <c r="S8" s="167"/>
      <c r="T8" s="167"/>
    </row>
    <row r="9">
      <c r="A9" s="179" t="s">
        <v>35</v>
      </c>
      <c r="B9" s="180" t="str">
        <f>COUNTIFS('Game History'!A:A,("&gt;"&amp;(TODAY()-365)),'Game History'!G:G,"WFTDA",'Game History'!H:H,"Champs",'Game History'!I:I,Instructions!A75)+COUNTIFS('Game History'!A:A,("&gt;"&amp;(TODAY()-365)),'Game History'!G:G,"WFTDA",'Game History'!H:H,"Playoff",'Game History'!I:I,Instructions!A75)+COUNTIFS('Game History'!A:A,("&gt;"&amp;(TODAY()-365)),'Game History'!G:G,"WFTDA",'Game History'!H:H,"Champs",'Game History'!J:J,Instructions!A75)+COUNTIFS('Game History'!A:A,("&gt;"&amp;(TODAY()-365)),'Game History'!G:G,"WFTDA",'Game History'!H:H,"Playoff",'Game History'!J:J,Instructions!A75)</f>
        <v>5</v>
      </c>
      <c r="C9" s="180" t="str">
        <f>COUNTIFS('Game History'!A:A,("&gt;"&amp;(TODAY()-365)),'Game History'!G:G,"WFTDA",'Game History'!H:H,"Sanc",'Game History'!I:I,Instructions!A75)+COUNTIFS('Game History'!A:A,("&gt;"&amp;(TODAY()-365)),'Game History'!G:G,"WFTDA",'Game History'!H:H,"Sanc",'Game History'!J:J,Instructions!A75)</f>
        <v>8</v>
      </c>
      <c r="D9" s="180" t="str">
        <f>COUNTIFS('Game History'!A:A,("&gt;"&amp;(TODAY()-365)),'Game History'!G:G,"WFTDA",'Game History'!H:H,"Reg",'Game History'!I:I,Instructions!A75)+COUNTIFS('Game History'!A:A,("&gt;"&amp;(TODAY()-365)),'Game History'!G:G,"WFTDA",'Game History'!H:H,"Reg",'Game History'!J:J,Instructions!A75)</f>
        <v>5</v>
      </c>
      <c r="E9" s="182" t="str">
        <f t="shared" si="3"/>
        <v>18</v>
      </c>
      <c r="F9" s="187"/>
      <c r="G9" s="174"/>
      <c r="H9" s="183" t="s">
        <v>35</v>
      </c>
      <c r="I9" s="180" t="str">
        <f>COUNTIFS('Game History'!A:A,("&gt;"&amp;(TODAY()-730)),'Game History'!G:G,"WFTDA",'Game History'!H:H,"Champs",'Game History'!I:I,Instructions!A75)+COUNTIFS('Game History'!A:A,("&gt;"&amp;(TODAY()-730)),'Game History'!G:G,"WFTDA",'Game History'!H:H,"Playoff",'Game History'!I:I,Instructions!A75)+COUNTIFS('Game History'!A:A,("&gt;"&amp;(TODAY()-730)),'Game History'!G:G,"WFTDA",'Game History'!H:H,"Champs",'Game History'!J:J,Instructions!A75)+COUNTIFS('Game History'!A:A,("&gt;"&amp;(TODAY()-730)),'Game History'!G:G,"WFTDA",'Game History'!H:H,"Playoff",'Game History'!J:J,Instructions!A75)</f>
        <v>11</v>
      </c>
      <c r="J9" s="180" t="str">
        <f>COUNTIFS('Game History'!A:A,("&gt;"&amp;(TODAY()-730)),'Game History'!G:G,"WFTDA",'Game History'!H:H,"Sanc",'Game History'!I:I,Instructions!A75)+COUNTIFS('Game History'!A:A,("&gt;"&amp;(TODAY()-730)),'Game History'!G:G,"WFTDA",'Game History'!H:H,"Sanc",'Game History'!J:J,Instructions!A75)</f>
        <v>24</v>
      </c>
      <c r="K9" s="180" t="str">
        <f>COUNTIFS('Game History'!A:A,("&gt;"&amp;(TODAY()-730)),'Game History'!G:G,"WFTDA",'Game History'!H:H,"Reg",'Game History'!I:I,Instructions!A75)+COUNTIFS('Game History'!A:A,("&gt;"&amp;(TODAY()-730)),'Game History'!G:G,"WFTDA",'Game History'!H:H,"Reg",'Game History'!J:J,Instructions!A75)</f>
        <v>9</v>
      </c>
      <c r="L9" s="182" t="str">
        <f t="shared" si="4"/>
        <v>44</v>
      </c>
      <c r="M9" s="187"/>
      <c r="N9" s="167"/>
      <c r="O9" s="167"/>
      <c r="P9" s="167"/>
      <c r="Q9" s="167"/>
      <c r="R9" s="167"/>
      <c r="S9" s="167"/>
      <c r="T9" s="167"/>
    </row>
    <row r="10">
      <c r="A10" s="184" t="s">
        <v>39</v>
      </c>
      <c r="B10" s="180" t="str">
        <f>COUNTIFS('Game History'!A:A,("&gt;"&amp;(TODAY()-365)),'Game History'!G:G,"WFTDA",'Game History'!H:H,"Champs",'Game History'!I:I,Instructions!A76)+COUNTIFS('Game History'!A:A,("&gt;"&amp;(TODAY()-365)),'Game History'!G:G,"WFTDA",'Game History'!H:H,"Playoff",'Game History'!I:I,Instructions!A76)+COUNTIFS('Game History'!A:A,("&gt;"&amp;(TODAY()-365)),'Game History'!G:G,"WFTDA",'Game History'!H:H,"Champs",'Game History'!J:J,Instructions!A76)+COUNTIFS('Game History'!A:A,("&gt;"&amp;(TODAY()-365)),'Game History'!G:G,"WFTDA",'Game History'!H:H,"Playoff",'Game History'!J:J,Instructions!A76)</f>
        <v>6</v>
      </c>
      <c r="C10" s="180" t="str">
        <f>COUNTIFS('Game History'!A:A,("&gt;"&amp;(TODAY()-365)),'Game History'!G:G,"WFTDA",'Game History'!H:H,"Sanc",'Game History'!I:I,Instructions!A76)+COUNTIFS('Game History'!A:A,("&gt;"&amp;(TODAY()-365)),'Game History'!G:G,"WFTDA",'Game History'!H:H,"Sanc",'Game History'!J:J,Instructions!A76)</f>
        <v>2</v>
      </c>
      <c r="D10" s="180" t="str">
        <f>COUNTIFS('Game History'!A:A,("&gt;"&amp;(TODAY()-365)),'Game History'!G:G,"WFTDA",'Game History'!H:H,"Reg",'Game History'!I:I,Instructions!A76)+COUNTIFS('Game History'!A:A,("&gt;"&amp;(TODAY()-365)),'Game History'!G:G,"WFTDA",'Game History'!H:H,"Reg",'Game History'!J:J,Instructions!A76)</f>
        <v>1</v>
      </c>
      <c r="E10" s="182" t="str">
        <f t="shared" si="3"/>
        <v>9</v>
      </c>
      <c r="F10" s="167"/>
      <c r="G10" s="174"/>
      <c r="H10" s="185" t="s">
        <v>39</v>
      </c>
      <c r="I10" s="180" t="str">
        <f>COUNTIFS('Game History'!A:A,("&gt;"&amp;(TODAY()-730)),'Game History'!G:G,"WFTDA",'Game History'!H:H,"Champs",'Game History'!I:I,Instructions!A76)+COUNTIFS('Game History'!A:A,("&gt;"&amp;(TODAY()-730)),'Game History'!G:G,"WFTDA",'Game History'!H:H,"Playoff",'Game History'!I:I,Instructions!A76)+COUNTIFS('Game History'!A:A,("&gt;"&amp;(TODAY()-730)),'Game History'!G:G,"WFTDA",'Game History'!H:H,"Champs",'Game History'!J:J,Instructions!A76)+COUNTIFS('Game History'!A:A,("&gt;"&amp;(TODAY()-730)),'Game History'!G:G,"WFTDA",'Game History'!H:H,"Playoff",'Game History'!J:J,Instructions!A76)</f>
        <v>6</v>
      </c>
      <c r="J10" s="180" t="str">
        <f>COUNTIFS('Game History'!A:A,("&gt;"&amp;(TODAY()-730)),'Game History'!G:G,"WFTDA",'Game History'!H:H,"Sanc",'Game History'!I:I,Instructions!A76)+COUNTIFS('Game History'!A:A,("&gt;"&amp;(TODAY()-730)),'Game History'!G:G,"WFTDA",'Game History'!H:H,"Sanc",'Game History'!J:J,Instructions!A76)</f>
        <v>4</v>
      </c>
      <c r="K10" s="180" t="str">
        <f>COUNTIFS('Game History'!A:A,("&gt;"&amp;(TODAY()-730)),'Game History'!G:G,"WFTDA",'Game History'!H:H,"Reg",'Game History'!I:I,Instructions!A76)+COUNTIFS('Game History'!A:A,("&gt;"&amp;(TODAY()-730)),'Game History'!G:G,"WFTDA",'Game History'!H:H,"Reg",'Game History'!J:J,Instructions!A76)</f>
        <v>3</v>
      </c>
      <c r="L10" s="182" t="str">
        <f t="shared" si="4"/>
        <v>13</v>
      </c>
      <c r="M10" s="167"/>
      <c r="N10" s="167"/>
      <c r="O10" s="167"/>
      <c r="P10" s="167"/>
      <c r="Q10" s="167"/>
      <c r="R10" s="167"/>
      <c r="S10" s="167"/>
      <c r="T10" s="167"/>
    </row>
    <row r="11">
      <c r="A11" s="184" t="s">
        <v>608</v>
      </c>
      <c r="B11" s="180" t="str">
        <f>COUNTIFS('Game History'!A:A,("&gt;"&amp;(TODAY()-365)),'Game History'!G:G,"WFTDA",'Game History'!H:H,"Champs",'Game History'!I:I,Instructions!A87)+COUNTIFS('Game History'!A:A,("&gt;"&amp;(TODAY()-365)),'Game History'!G:G,"WFTDA",'Game History'!H:H,"Playoff",'Game History'!I:I,Instructions!A87)</f>
        <v>0</v>
      </c>
      <c r="C11" s="181" t="str">
        <f>COUNTIFS('Game History'!A:A,("&gt;"&amp;(TODAY()-365)),'Game History'!G:G,"WFTDA",'Game History'!H:H,"Sanc",'Game History'!I:I,Instructions!A87)</f>
        <v>1</v>
      </c>
      <c r="D11" s="181" t="str">
        <f>COUNTIFS('Game History'!A:A,("&gt;"&amp;(TODAY()-365)),'Game History'!G:G,"WFTDA",'Game History'!H:H,"Reg",'Game History'!I:I,Instructions!A87)</f>
        <v>0</v>
      </c>
      <c r="E11" s="182" t="str">
        <f t="shared" si="3"/>
        <v>1</v>
      </c>
      <c r="F11" s="167"/>
      <c r="G11" s="174"/>
      <c r="H11" s="185" t="s">
        <v>608</v>
      </c>
      <c r="I11" s="180" t="str">
        <f>COUNTIFS('Game History'!A:A,("&gt;"&amp;(TODAY()-730)),'Game History'!G:G,"WFTDA",'Game History'!H:H,"Champs",'Game History'!I:I,Instructions!A87)+COUNTIFS('Game History'!A:A,("&gt;"&amp;(TODAY()-730)),'Game History'!G:G,"WFTDA",'Game History'!H:H,"Playoff",'Game History'!I:I,Instructions!A87)</f>
        <v>0</v>
      </c>
      <c r="J11" s="181" t="str">
        <f>COUNTIFS('Game History'!A:A,("&gt;"&amp;(TODAY()-730)),'Game History'!G:G,"WFTDA",'Game History'!H:H,"Sanc",'Game History'!I:I,Instructions!A87)</f>
        <v>2</v>
      </c>
      <c r="K11" s="181" t="str">
        <f>COUNTIFS('Game History'!A:A,("&gt;"&amp;(TODAY()-730)),'Game History'!G:G,"WFTDA",'Game History'!H:H,"Reg",'Game History'!I:I,Instructions!A87)</f>
        <v>0</v>
      </c>
      <c r="L11" s="182" t="str">
        <f t="shared" si="4"/>
        <v>2</v>
      </c>
      <c r="M11" s="167"/>
      <c r="N11" s="167"/>
      <c r="O11" s="167"/>
      <c r="P11" s="167"/>
      <c r="Q11" s="167"/>
      <c r="R11" s="167"/>
      <c r="S11" s="167"/>
      <c r="T11" s="167"/>
    </row>
    <row r="12">
      <c r="A12" s="179" t="s">
        <v>609</v>
      </c>
      <c r="B12" s="182" t="str">
        <f t="shared" ref="B12:E12" si="5">SUM(B5:B11)</f>
        <v>22</v>
      </c>
      <c r="C12" s="182" t="str">
        <f t="shared" si="5"/>
        <v>27</v>
      </c>
      <c r="D12" s="182" t="str">
        <f t="shared" si="5"/>
        <v>15</v>
      </c>
      <c r="E12" s="182" t="str">
        <f t="shared" si="5"/>
        <v>64</v>
      </c>
      <c r="F12" s="167"/>
      <c r="G12" s="174"/>
      <c r="H12" s="183" t="s">
        <v>609</v>
      </c>
      <c r="I12" s="182" t="str">
        <f t="shared" ref="I12:L12" si="6">SUM(I5:I11)</f>
        <v>39</v>
      </c>
      <c r="J12" s="182" t="str">
        <f t="shared" si="6"/>
        <v>65</v>
      </c>
      <c r="K12" s="182" t="str">
        <f t="shared" si="6"/>
        <v>23</v>
      </c>
      <c r="L12" s="182" t="str">
        <f t="shared" si="6"/>
        <v>127</v>
      </c>
      <c r="M12" s="167"/>
      <c r="N12" s="167"/>
      <c r="O12" s="167"/>
      <c r="P12" s="167"/>
      <c r="Q12" s="167"/>
      <c r="R12" s="167"/>
      <c r="S12" s="167"/>
      <c r="T12" s="167"/>
    </row>
    <row r="13">
      <c r="A13" s="171"/>
      <c r="B13" s="171"/>
      <c r="C13" s="171"/>
      <c r="D13" s="171"/>
      <c r="E13" s="171"/>
      <c r="F13" s="167"/>
      <c r="G13" s="167"/>
      <c r="H13" s="171"/>
      <c r="I13" s="171"/>
      <c r="J13" s="171"/>
      <c r="K13" s="171"/>
      <c r="L13" s="171"/>
      <c r="M13" s="167"/>
      <c r="N13" s="167"/>
      <c r="O13" s="167"/>
      <c r="P13" s="167"/>
      <c r="Q13" s="167"/>
      <c r="R13" s="167"/>
      <c r="S13" s="167"/>
      <c r="T13" s="167"/>
    </row>
    <row r="14">
      <c r="A14" s="167"/>
      <c r="B14" s="167"/>
      <c r="C14" s="167"/>
      <c r="D14" s="167"/>
      <c r="E14" s="167"/>
      <c r="F14" s="167"/>
      <c r="G14" s="167"/>
      <c r="H14" s="167"/>
      <c r="I14" s="167"/>
      <c r="J14" s="167"/>
      <c r="K14" s="167"/>
      <c r="L14" s="167"/>
      <c r="M14" s="167"/>
      <c r="N14" s="167"/>
      <c r="O14" s="167"/>
      <c r="P14" s="167"/>
      <c r="Q14" s="167"/>
      <c r="R14" s="167"/>
      <c r="S14" s="167"/>
      <c r="T14" s="167"/>
    </row>
    <row r="15">
      <c r="A15" s="168" t="s">
        <v>610</v>
      </c>
      <c r="B15" s="169"/>
      <c r="C15" s="169"/>
      <c r="D15" s="169"/>
      <c r="E15" s="169"/>
      <c r="F15" s="169"/>
      <c r="G15" s="169"/>
      <c r="H15" s="169"/>
      <c r="I15" s="169"/>
      <c r="J15" s="169"/>
      <c r="K15" s="169"/>
      <c r="L15" s="169"/>
      <c r="M15" s="169"/>
      <c r="N15" s="167"/>
      <c r="O15" s="167"/>
      <c r="P15" s="167"/>
      <c r="Q15" s="167"/>
      <c r="R15" s="167"/>
      <c r="S15" s="167"/>
      <c r="T15" s="167"/>
    </row>
    <row r="16">
      <c r="A16" s="170"/>
      <c r="B16" s="170"/>
      <c r="C16" s="170"/>
      <c r="D16" s="170"/>
      <c r="E16" s="170"/>
      <c r="F16" s="171"/>
      <c r="G16" s="171"/>
      <c r="H16" s="170"/>
      <c r="I16" s="170"/>
      <c r="J16" s="170"/>
      <c r="K16" s="170"/>
      <c r="L16" s="170"/>
      <c r="M16" s="171"/>
      <c r="N16" s="167"/>
      <c r="O16" s="167"/>
      <c r="P16" s="167"/>
      <c r="Q16" s="167"/>
      <c r="R16" s="167"/>
      <c r="S16" s="167"/>
      <c r="T16" s="167"/>
    </row>
    <row r="17">
      <c r="A17" s="188" t="s">
        <v>605</v>
      </c>
      <c r="B17" s="51" t="s">
        <v>21</v>
      </c>
      <c r="C17" s="51" t="s">
        <v>22</v>
      </c>
      <c r="D17" s="51" t="s">
        <v>23</v>
      </c>
      <c r="E17" s="51" t="s">
        <v>606</v>
      </c>
      <c r="F17" s="178"/>
      <c r="G17" s="174"/>
      <c r="H17" s="175" t="s">
        <v>607</v>
      </c>
      <c r="I17" s="176" t="s">
        <v>21</v>
      </c>
      <c r="J17" s="176" t="s">
        <v>22</v>
      </c>
      <c r="K17" s="176" t="s">
        <v>23</v>
      </c>
      <c r="L17" s="177" t="s">
        <v>606</v>
      </c>
      <c r="M17" s="178"/>
      <c r="N17" s="167"/>
      <c r="O17" s="167"/>
      <c r="P17" s="167"/>
      <c r="Q17" s="167"/>
      <c r="R17" s="167"/>
      <c r="S17" s="167"/>
      <c r="T17" s="167"/>
    </row>
    <row r="18">
      <c r="A18" s="179" t="s">
        <v>64</v>
      </c>
      <c r="B18" s="180" t="str">
        <f>COUNTIFS('Game History'!A:A,("&gt;"&amp;(TODAY()-365)),'Game History'!G:G,"WFTDA",'Game History'!H:H,"Champs",'Game History'!I:I,Instructions!A71)+COUNTIFS('Game History'!A:A,("&gt;"&amp;(TODAY()-365)),'Game History'!G:G,"WFTDA",'Game History'!H:H,"Playoff",'Game History'!I:I,Instructions!A71)</f>
        <v>0</v>
      </c>
      <c r="C18" s="181" t="str">
        <f>COUNTIFS('Game History'!A:A,("&gt;"&amp;(TODAY()-365)),'Game History'!G:G,"WFTDA",'Game History'!H:H,"Sanc",'Game History'!I:I,Instructions!A71)</f>
        <v>0</v>
      </c>
      <c r="D18" s="189" t="str">
        <f>COUNTIFS('Game History'!A:A,("&gt;"&amp;(TODAY()-365)),'Game History'!G:G,"WFTDA",'Game History'!H:H,"Reg",'Game History'!I:I,Instructions!A71)</f>
        <v>0</v>
      </c>
      <c r="E18" s="182" t="str">
        <f t="shared" ref="E18:E19" si="7">SUM(B18+C18+D18)</f>
        <v>0</v>
      </c>
      <c r="F18" s="167"/>
      <c r="G18" s="174"/>
      <c r="H18" s="183" t="s">
        <v>64</v>
      </c>
      <c r="I18" s="180" t="str">
        <f>COUNTIFS('Game History'!A:A,("&gt;"&amp;(TODAY()-730)),'Game History'!G:G,"WFTDA",'Game History'!H:H,"Champs",'Game History'!I:I,Instructions!A71)+COUNTIFS('Game History'!A:A,("&gt;"&amp;(TODAY()-730)),'Game History'!G:G,"WFTDA",'Game History'!H:H,"Playoff",'Game History'!I:I,Instructions!A71)</f>
        <v>0</v>
      </c>
      <c r="J18" s="181" t="str">
        <f>COUNTIFS('Game History'!A:A,("&gt;"&amp;(TODAY()-730)),'Game History'!G:G,"WFTDA",'Game History'!H:H,"Sanc",'Game History'!I:I,Instructions!A71)</f>
        <v>0</v>
      </c>
      <c r="K18" s="189" t="str">
        <f>COUNTIFS('Game History'!A:A,("&gt;"&amp;(TODAY()-730)),'Game History'!G:G,"WFTDA",'Game History'!H:H,"Reg",'Game History'!I:I,Instructions!A71)</f>
        <v>0</v>
      </c>
      <c r="L18" s="182" t="str">
        <f t="shared" ref="L18:L19" si="8">SUM(I18+J18+K18)</f>
        <v>0</v>
      </c>
      <c r="M18" s="167"/>
      <c r="N18" s="167"/>
      <c r="O18" s="167"/>
      <c r="P18" s="167"/>
      <c r="Q18" s="167"/>
      <c r="R18" s="167"/>
      <c r="S18" s="167"/>
      <c r="T18" s="167"/>
    </row>
    <row r="19">
      <c r="A19" s="184" t="s">
        <v>68</v>
      </c>
      <c r="B19" s="190" t="str">
        <f>COUNTIFS('Game History'!A:A,("&gt;"&amp;(TODAY()-365)),'Game History'!G:G,"WFTDA",'Game History'!H:H,"Champs",'Game History'!I:I,Instructions!A72)+COUNTIFS('Game History'!A:A,("&gt;"&amp;(TODAY()-365)),'Game History'!G:G,"WFTDA",'Game History'!H:H,"Playoff",'Game History'!I:I,Instructions!A72)+COUNTIFS('Game History'!A:A,("&gt;"&amp;(TODAY()-365)),'Game History'!G:G,"WFTDA",'Game History'!H:H,"Champs",'Game History'!I:I,Instructions!A73)+COUNTIFS('Game History'!A:A,("&gt;"&amp;(TODAY()-365)),'Game History'!G:G,"WFTDA",'Game History'!H:H,"Playoff",'Game History'!I:I,Instructions!A73)</f>
        <v>0</v>
      </c>
      <c r="C19" s="189" t="str">
        <f>COUNTIFS('Game History'!A:A,("&gt;"&amp;(TODAY()-365)),'Game History'!G:G,"WFTDA",'Game History'!H:H,"Sanc",'Game History'!I:I,Instructions!A72)</f>
        <v>0</v>
      </c>
      <c r="D19" s="189" t="str">
        <f>COUNTIFS('Game History'!A:A,("&gt;"&amp;(TODAY()-365)),'Game History'!G:G,"WFTDA",'Game History'!H:H,"Reg",'Game History'!I:I,Instructions!A72)</f>
        <v>0</v>
      </c>
      <c r="E19" s="191" t="str">
        <f t="shared" si="7"/>
        <v>0</v>
      </c>
      <c r="F19" s="167"/>
      <c r="G19" s="174"/>
      <c r="H19" s="185" t="s">
        <v>68</v>
      </c>
      <c r="I19" s="190" t="str">
        <f>COUNTIFS('Game History'!A:A,("&gt;"&amp;(TODAY()-730)),'Game History'!G:G,"WFTDA",'Game History'!H:H,"Champs",'Game History'!I:I,Instructions!A72)+COUNTIFS('Game History'!A:A,("&gt;"&amp;(TODAY()-730)),'Game History'!G:G,"WFTDA",'Game History'!H:H,"Playoff",'Game History'!I:I,Instructions!A72)+COUNTIFS('Game History'!A:A,("&gt;"&amp;(TODAY()-730)),'Game History'!G:G,"WFTDA",'Game History'!H:H,"Champs",'Game History'!I:I,Instructions!A73)+COUNTIFS('Game History'!A:A,("&gt;"&amp;(TODAY()-730)),'Game History'!G:G,"WFTDA",'Game History'!H:H,"Playoff",'Game History'!I:I,Instructions!A73)</f>
        <v>0</v>
      </c>
      <c r="J19" s="181" t="str">
        <f>COUNTIFS('Game History'!A:A,("&gt;"&amp;(TODAY()-730)),'Game History'!G:G,"WFTDA",'Game History'!H:H,"Sanc",'Game History'!I:I,Instructions!A72)</f>
        <v>0</v>
      </c>
      <c r="K19" s="189" t="str">
        <f>COUNTIFS('Game History'!A:A,("&gt;"&amp;(TODAY()-730)),'Game History'!G:G,"WFTDA",'Game History'!H:H,"Reg",'Game History'!I:I,Instructions!A72)</f>
        <v>0</v>
      </c>
      <c r="L19" s="191" t="str">
        <f t="shared" si="8"/>
        <v>0</v>
      </c>
      <c r="M19" s="167"/>
      <c r="N19" s="167"/>
      <c r="O19" s="167"/>
      <c r="P19" s="167"/>
      <c r="Q19" s="167"/>
      <c r="R19" s="167"/>
      <c r="S19" s="167"/>
      <c r="T19" s="167"/>
    </row>
    <row r="20">
      <c r="A20" s="184" t="s">
        <v>29</v>
      </c>
      <c r="B20" s="81" t="s">
        <v>27</v>
      </c>
      <c r="C20" s="189" t="str">
        <f>COUNTIFS('Game History'!A:A,("&gt;"&amp;(TODAY()-365)),'Game History'!G:G,"WFTDA",'Game History'!H:H,"Sanc",'Game History'!I:I,Instructions!A73)</f>
        <v>0</v>
      </c>
      <c r="D20" s="189" t="str">
        <f>COUNTIFS('Game History'!A:A,("&gt;"&amp;(TODAY()-365)),'Game History'!G:G,"WFTDA",'Game History'!H:H,"Reg",'Game History'!I:I,Instructions!A73)</f>
        <v>0</v>
      </c>
      <c r="E20" s="182" t="str">
        <f>SUM(C20+D20)</f>
        <v>0</v>
      </c>
      <c r="F20" s="192" t="s">
        <v>611</v>
      </c>
      <c r="G20" s="193"/>
      <c r="H20" s="185" t="s">
        <v>29</v>
      </c>
      <c r="I20" s="194" t="s">
        <v>27</v>
      </c>
      <c r="J20" s="181" t="str">
        <f>COUNTIFS('Game History'!A:A,("&gt;"&amp;(TODAY()-730)),'Game History'!G:G,"WFTDA",'Game History'!H:H,"Sanc",'Game History'!I:I,Instructions!A73)</f>
        <v>0</v>
      </c>
      <c r="K20" s="189" t="str">
        <f>COUNTIFS('Game History'!A:A,("&gt;"&amp;(TODAY()-730)),'Game History'!G:G,"WFTDA",'Game History'!H:H,"Reg",'Game History'!I:I,Instructions!A73)</f>
        <v>0</v>
      </c>
      <c r="L20" s="182" t="str">
        <f>SUM(J20+K20)</f>
        <v>0</v>
      </c>
      <c r="M20" s="195" t="s">
        <v>611</v>
      </c>
      <c r="N20" s="167"/>
      <c r="O20" s="167"/>
      <c r="P20" s="167"/>
      <c r="Q20" s="167"/>
      <c r="R20" s="167"/>
      <c r="S20" s="167"/>
      <c r="T20" s="167"/>
    </row>
    <row r="21">
      <c r="A21" s="184" t="s">
        <v>33</v>
      </c>
      <c r="B21" s="196" t="str">
        <f>COUNTIFS('Game History'!A:A,("&gt;"&amp;(TODAY()-365)),'Game History'!G:G,"WFTDA",'Game History'!H:H,"Champs",'Game History'!I:I,Instructions!A77)+COUNTIFS('Game History'!A:A,("&gt;"&amp;(TODAY()-365)),'Game History'!G:G,"WFTDA",'Game History'!H:H,"Playoff",'Game History'!I:I,Instructions!A77)+COUNTIFS('Game History'!A:A,("&gt;"&amp;(TODAY()-365)),'Game History'!G:G,"WFTDA",'Game History'!H:H,"Champs",'Game History'!J:J,Instructions!A77)+COUNTIFS('Game History'!A:A,("&gt;"&amp;(TODAY()-365)),'Game History'!G:G,"WFTDA",'Game History'!H:H,"Playoff",'Game History'!J:J,Instructions!A77)</f>
        <v>0</v>
      </c>
      <c r="C21" s="196" t="str">
        <f>COUNTIFS('Game History'!A:A,("&gt;"&amp;(TODAY()-365)),'Game History'!G:G,"WFTDA",'Game History'!H:H,"Sanc",'Game History'!I:I,Instructions!A77)+COUNTIFS('Game History'!A:A,("&gt;"&amp;(TODAY()-365)),'Game History'!G:G,"WFTDA",'Game History'!H:H,"Sanc",'Game History'!J:J,Instructions!A77)</f>
        <v>0</v>
      </c>
      <c r="D21" s="196" t="str">
        <f>COUNTIFS('Game History'!A:A,("&gt;"&amp;(TODAY()-365)),'Game History'!G:G,"WFTDA",'Game History'!H:H,"Reg",'Game History'!I:I,Instructions!A77)+COUNTIFS('Game History'!A:A,("&gt;"&amp;(TODAY()-365)),'Game History'!G:G,"WFTDA",'Game History'!H:H,"Reg",'Game History'!J:J,Instructions!A77)</f>
        <v>0</v>
      </c>
      <c r="E21" s="182" t="str">
        <f t="shared" ref="E21:E31" si="9">SUM(B21+C21+D21)</f>
        <v>0</v>
      </c>
      <c r="F21" s="180" t="str">
        <f>COUNTIFS('Game History'!A:A,("&gt;"&amp;(TODAY()-365)),'Game History'!G:G,"WFTDA",'Game History'!I:I,A21,'Game History'!K:K,"Y")+COUNTIFS('Game History'!A:A,("&gt;"&amp;(TODAY()-365)),'Game History'!G:G,"WFTDA",'Game History'!J:J,A21,'Game History'!K:K,"Y")</f>
        <v>0</v>
      </c>
      <c r="G21" s="193"/>
      <c r="H21" s="185" t="s">
        <v>33</v>
      </c>
      <c r="I21" s="196" t="str">
        <f>COUNTIFS('Game History'!A:A,("&gt;"&amp;(TODAY()-730)),'Game History'!G:G,"WFTDA",'Game History'!H:H,"Champs",'Game History'!I:I,Instructions!A77)+COUNTIFS('Game History'!A:A,("&gt;"&amp;(TODAY()-730)),'Game History'!G:G,"WFTDA",'Game History'!H:H,"Playoff",'Game History'!I:I,Instructions!A77)+COUNTIFS('Game History'!A:A,("&gt;"&amp;(TODAY()-730)),'Game History'!G:G,"WFTDA",'Game History'!H:H,"Champs",'Game History'!J:J,Instructions!A77)+COUNTIFS('Game History'!A:A,("&gt;"&amp;(TODAY()-730)),'Game History'!G:G,"WFTDA",'Game History'!H:H,"Playoff",'Game History'!J:J,Instructions!A77)</f>
        <v>0</v>
      </c>
      <c r="J21" s="180" t="str">
        <f>COUNTIFS('Game History'!A:A,("&gt;"&amp;(TODAY()-730)),'Game History'!G:G,"WFTDA",'Game History'!H:H,"Sanc",'Game History'!I:I,Instructions!A77)+COUNTIFS('Game History'!A:A,("&gt;"&amp;(TODAY()-730)),'Game History'!G:G,"WFTDA",'Game History'!H:H,"Sanc",'Game History'!J:J,Instructions!A77)</f>
        <v>0</v>
      </c>
      <c r="K21" s="196" t="str">
        <f>COUNTIFS('Game History'!A:A,("&gt;"&amp;(TODAY()-730)),'Game History'!G:G,"WFTDA",'Game History'!H:H,"Reg",'Game History'!I:I,Instructions!A77)+COUNTIFS('Game History'!A:A,("&gt;"&amp;(TODAY()-730)),'Game History'!G:G,"WFTDA",'Game History'!H:H,"Reg",'Game History'!J:J,Instructions!A77)</f>
        <v>0</v>
      </c>
      <c r="L21" s="182" t="str">
        <f t="shared" ref="L21:L31" si="10">SUM(I21+J21+K21)</f>
        <v>0</v>
      </c>
      <c r="M21" s="180" t="str">
        <f>COUNTIFS('Game History'!A:A,("&gt;"&amp;(TODAY()-730)),'Game History'!G:G,"WFTDA",'Game History'!I:I,A21,'Game History'!K:K,"Y")+COUNTIFS('Game History'!A:A,("&gt;"&amp;(TODAY()-730)),'Game History'!G:G,"WFTDA",'Game History'!J:J,A21,'Game History'!K:K,"Y")</f>
        <v>0</v>
      </c>
      <c r="N21" s="167"/>
      <c r="O21" s="167"/>
      <c r="P21" s="167"/>
      <c r="Q21" s="167"/>
      <c r="R21" s="167"/>
      <c r="S21" s="167"/>
      <c r="T21" s="167"/>
    </row>
    <row r="22">
      <c r="A22" s="184" t="s">
        <v>37</v>
      </c>
      <c r="B22" s="196" t="str">
        <f>COUNTIFS('Game History'!A:A,("&gt;"&amp;(TODAY()-365)),'Game History'!G:G,"WFTDA",'Game History'!H:H,"Champs",'Game History'!I:I,Instructions!A78)+COUNTIFS('Game History'!A:A,("&gt;"&amp;(TODAY()-365)),'Game History'!G:G,"WFTDA",'Game History'!H:H,"Playoff",'Game History'!I:I,Instructions!A78)+COUNTIFS('Game History'!A:A,("&gt;"&amp;(TODAY()-365)),'Game History'!G:G,"WFTDA",'Game History'!H:H,"Champs",'Game History'!J:J,Instructions!A78)+COUNTIFS('Game History'!A:A,("&gt;"&amp;(TODAY()-365)),'Game History'!G:G,"WFTDA",'Game History'!H:H,"Playoff",'Game History'!J:J,Instructions!A78)</f>
        <v>0</v>
      </c>
      <c r="C22" s="196" t="str">
        <f>COUNTIFS('Game History'!A:A,("&gt;"&amp;(TODAY()-365)),'Game History'!G:G,"WFTDA",'Game History'!H:H,"Sanc",'Game History'!I:I,Instructions!A78)+COUNTIFS('Game History'!A:A,("&gt;"&amp;(TODAY()-365)),'Game History'!G:G,"WFTDA",'Game History'!H:H,"Sanc",'Game History'!J:J,Instructions!A78)</f>
        <v>0</v>
      </c>
      <c r="D22" s="196" t="str">
        <f>COUNTIFS('Game History'!A:A,("&gt;"&amp;(TODAY()-365)),'Game History'!G:G,"WFTDA",'Game History'!H:H,"Reg",'Game History'!I:I,Instructions!A78)+COUNTIFS('Game History'!A:A,("&gt;"&amp;(TODAY()-365)),'Game History'!G:G,"WFTDA",'Game History'!H:H,"Reg",'Game History'!J:J,Instructions!A78)</f>
        <v>0</v>
      </c>
      <c r="E22" s="182" t="str">
        <f t="shared" si="9"/>
        <v>0</v>
      </c>
      <c r="F22" s="180" t="str">
        <f>COUNTIFS('Game History'!A:A,("&gt;"&amp;(TODAY()-365)),'Game History'!G:G,"WFTDA",'Game History'!I:I,A22,'Game History'!K:K,"Y")+COUNTIFS('Game History'!A:A,("&gt;"&amp;(TODAY()-365)),'Game History'!G:G,"WFTDA",'Game History'!J:J,A22,'Game History'!K:K,"Y")</f>
        <v>0</v>
      </c>
      <c r="G22" s="193"/>
      <c r="H22" s="185" t="s">
        <v>37</v>
      </c>
      <c r="I22" s="196" t="str">
        <f>COUNTIFS('Game History'!A:A,("&gt;"&amp;(TODAY()-730)),'Game History'!G:G,"WFTDA",'Game History'!H:H,"Champs",'Game History'!I:I,Instructions!A78)+COUNTIFS('Game History'!A:A,("&gt;"&amp;(TODAY()-730)),'Game History'!G:G,"WFTDA",'Game History'!H:H,"Playoff",'Game History'!I:I,Instructions!A78)+COUNTIFS('Game History'!A:A,("&gt;"&amp;(TODAY()-730)),'Game History'!G:G,"WFTDA",'Game History'!H:H,"Champs",'Game History'!J:J,Instructions!A78)+COUNTIFS('Game History'!A:A,("&gt;"&amp;(TODAY()-730)),'Game History'!G:G,"WFTDA",'Game History'!H:H,"Playoff",'Game History'!J:J,Instructions!A78)</f>
        <v>0</v>
      </c>
      <c r="J22" s="180" t="str">
        <f>COUNTIFS('Game History'!A:A,("&gt;"&amp;(TODAY()-730)),'Game History'!G:G,"WFTDA",'Game History'!H:H,"Sanc",'Game History'!I:I,Instructions!A78)+COUNTIFS('Game History'!A:A,("&gt;"&amp;(TODAY()-730)),'Game History'!G:G,"WFTDA",'Game History'!H:H,"Sanc",'Game History'!J:J,Instructions!A78)</f>
        <v>0</v>
      </c>
      <c r="K22" s="196" t="str">
        <f>COUNTIFS('Game History'!A:A,("&gt;"&amp;(TODAY()-730)),'Game History'!G:G,"WFTDA",'Game History'!H:H,"Reg",'Game History'!I:I,Instructions!A78)+COUNTIFS('Game History'!A:A,("&gt;"&amp;(TODAY()-730)),'Game History'!G:G,"WFTDA",'Game History'!H:H,"Reg",'Game History'!J:J,Instructions!A78)</f>
        <v>0</v>
      </c>
      <c r="L22" s="182" t="str">
        <f t="shared" si="10"/>
        <v>0</v>
      </c>
      <c r="M22" s="180" t="str">
        <f>COUNTIFS('Game History'!A:A,("&gt;"&amp;(TODAY()-730)),'Game History'!G:G,"WFTDA",'Game History'!I:I,A22,'Game History'!K:K,"Y")+COUNTIFS('Game History'!A:A,("&gt;"&amp;(TODAY()-730)),'Game History'!G:G,"WFTDA",'Game History'!J:J,A22,'Game History'!K:K,"Y")</f>
        <v>0</v>
      </c>
      <c r="N22" s="167"/>
      <c r="O22" s="167"/>
      <c r="P22" s="167"/>
      <c r="Q22" s="167"/>
      <c r="R22" s="167"/>
      <c r="S22" s="167"/>
      <c r="T22" s="167"/>
    </row>
    <row r="23">
      <c r="A23" s="184" t="s">
        <v>41</v>
      </c>
      <c r="B23" s="196" t="str">
        <f>COUNTIFS('Game History'!A:A,("&gt;"&amp;(TODAY()-365)),'Game History'!G:G,"WFTDA",'Game History'!H:H,"Champs",'Game History'!I:I,Instructions!A79)+COUNTIFS('Game History'!A:A,("&gt;"&amp;(TODAY()-365)),'Game History'!G:G,"WFTDA",'Game History'!H:H,"Playoff",'Game History'!I:I,Instructions!A79)+COUNTIFS('Game History'!A:A,("&gt;"&amp;(TODAY()-365)),'Game History'!G:G,"WFTDA",'Game History'!H:H,"Champs",'Game History'!J:J,Instructions!A79)+COUNTIFS('Game History'!A:A,("&gt;"&amp;(TODAY()-365)),'Game History'!G:G,"WFTDA",'Game History'!H:H,"Playoff",'Game History'!J:J,Instructions!A79)</f>
        <v>0</v>
      </c>
      <c r="C23" s="196" t="str">
        <f>COUNTIFS('Game History'!A:A,("&gt;"&amp;(TODAY()-365)),'Game History'!G:G,"WFTDA",'Game History'!H:H,"Sanc",'Game History'!I:I,Instructions!A79)+COUNTIFS('Game History'!A:A,("&gt;"&amp;(TODAY()-365)),'Game History'!G:G,"WFTDA",'Game History'!H:H,"Sanc",'Game History'!J:J,Instructions!A79)</f>
        <v>0</v>
      </c>
      <c r="D23" s="196" t="str">
        <f>COUNTIFS('Game History'!A:A,("&gt;"&amp;(TODAY()-365)),'Game History'!G:G,"WFTDA",'Game History'!H:H,"Reg",'Game History'!I:I,Instructions!A79)+COUNTIFS('Game History'!A:A,("&gt;"&amp;(TODAY()-365)),'Game History'!G:G,"WFTDA",'Game History'!H:H,"Reg",'Game History'!J:J,Instructions!A79)</f>
        <v>0</v>
      </c>
      <c r="E23" s="182" t="str">
        <f t="shared" si="9"/>
        <v>0</v>
      </c>
      <c r="F23" s="180" t="str">
        <f>COUNTIFS('Game History'!A:A,("&gt;"&amp;(TODAY()-365)),'Game History'!G:G,"WFTDA",'Game History'!I:I,A23,'Game History'!K:K,"Y")+COUNTIFS('Game History'!A:A,("&gt;"&amp;(TODAY()-365)),'Game History'!G:G,"WFTDA",'Game History'!J:J,A23,'Game History'!K:K,"Y")</f>
        <v>0</v>
      </c>
      <c r="G23" s="193"/>
      <c r="H23" s="185" t="s">
        <v>41</v>
      </c>
      <c r="I23" s="196" t="str">
        <f>COUNTIFS('Game History'!A:A,("&gt;"&amp;(TODAY()-730)),'Game History'!G:G,"WFTDA",'Game History'!H:H,"Champs",'Game History'!I:I,Instructions!A79)+COUNTIFS('Game History'!A:A,("&gt;"&amp;(TODAY()-730)),'Game History'!G:G,"WFTDA",'Game History'!H:H,"Playoff",'Game History'!I:I,Instructions!A79)+COUNTIFS('Game History'!A:A,("&gt;"&amp;(TODAY()-730)),'Game History'!G:G,"WFTDA",'Game History'!H:H,"Champs",'Game History'!J:J,Instructions!A79)+COUNTIFS('Game History'!A:A,("&gt;"&amp;(TODAY()-730)),'Game History'!G:G,"WFTDA",'Game History'!H:H,"Playoff",'Game History'!J:J,Instructions!A79)</f>
        <v>0</v>
      </c>
      <c r="J23" s="180" t="str">
        <f>COUNTIFS('Game History'!A:A,("&gt;"&amp;(TODAY()-730)),'Game History'!G:G,"WFTDA",'Game History'!H:H,"Sanc",'Game History'!I:I,Instructions!A79)+COUNTIFS('Game History'!A:A,("&gt;"&amp;(TODAY()-730)),'Game History'!G:G,"WFTDA",'Game History'!H:H,"Sanc",'Game History'!J:J,Instructions!A79)</f>
        <v>0</v>
      </c>
      <c r="K23" s="196" t="str">
        <f>COUNTIFS('Game History'!A:A,("&gt;"&amp;(TODAY()-730)),'Game History'!G:G,"WFTDA",'Game History'!H:H,"Reg",'Game History'!I:I,Instructions!A79)+COUNTIFS('Game History'!A:A,("&gt;"&amp;(TODAY()-730)),'Game History'!G:G,"WFTDA",'Game History'!H:H,"Reg",'Game History'!J:J,Instructions!A79)</f>
        <v>0</v>
      </c>
      <c r="L23" s="182" t="str">
        <f t="shared" si="10"/>
        <v>0</v>
      </c>
      <c r="M23" s="180" t="str">
        <f>COUNTIFS('Game History'!A:A,("&gt;"&amp;(TODAY()-730)),'Game History'!G:G,"WFTDA",'Game History'!I:I,A23,'Game History'!K:K,"Y")+COUNTIFS('Game History'!A:A,("&gt;"&amp;(TODAY()-730)),'Game History'!G:G,"WFTDA",'Game History'!J:J,A23,'Game History'!K:K,"Y")</f>
        <v>0</v>
      </c>
      <c r="N23" s="167"/>
      <c r="O23" s="167"/>
      <c r="P23" s="167"/>
      <c r="Q23" s="167"/>
      <c r="R23" s="167"/>
      <c r="S23" s="167"/>
      <c r="T23" s="167"/>
    </row>
    <row r="24">
      <c r="A24" s="184" t="s">
        <v>45</v>
      </c>
      <c r="B24" s="196" t="str">
        <f>COUNTIFS('Game History'!A:A,("&gt;"&amp;(TODAY()-365)),'Game History'!G:G,"WFTDA",'Game History'!H:H,"Champs",'Game History'!I:I,Instructions!A80)+COUNTIFS('Game History'!A:A,("&gt;"&amp;(TODAY()-365)),'Game History'!G:G,"WFTDA",'Game History'!H:H,"Playoff",'Game History'!I:I,Instructions!A80)+COUNTIFS('Game History'!A:A,("&gt;"&amp;(TODAY()-365)),'Game History'!G:G,"WFTDA",'Game History'!H:H,"Champs",'Game History'!J:J,Instructions!A80)+COUNTIFS('Game History'!A:A,("&gt;"&amp;(TODAY()-365)),'Game History'!G:G,"WFTDA",'Game History'!H:H,"Playoff",'Game History'!J:J,Instructions!A80)</f>
        <v>0</v>
      </c>
      <c r="C24" s="196" t="str">
        <f>COUNTIFS('Game History'!A:A,("&gt;"&amp;(TODAY()-365)),'Game History'!G:G,"WFTDA",'Game History'!H:H,"Sanc",'Game History'!I:I,Instructions!A80)+COUNTIFS('Game History'!A:A,("&gt;"&amp;(TODAY()-365)),'Game History'!G:G,"WFTDA",'Game History'!H:H,"Sanc",'Game History'!J:J,Instructions!A80)</f>
        <v>0</v>
      </c>
      <c r="D24" s="196" t="str">
        <f>COUNTIFS('Game History'!A:A,("&gt;"&amp;(TODAY()-365)),'Game History'!G:G,"WFTDA",'Game History'!H:H,"Reg",'Game History'!I:I,Instructions!A80)+COUNTIFS('Game History'!A:A,("&gt;"&amp;(TODAY()-365)),'Game History'!G:G,"WFTDA",'Game History'!H:H,"Reg",'Game History'!J:J,Instructions!A80)</f>
        <v>0</v>
      </c>
      <c r="E24" s="197" t="str">
        <f t="shared" si="9"/>
        <v>0</v>
      </c>
      <c r="F24" s="180" t="str">
        <f>COUNTIFS('Game History'!A:A,("&gt;"&amp;(TODAY()-365)),'Game History'!G:G,"WFTDA",'Game History'!I:I,A24,'Game History'!K:K,"Y")+COUNTIFS('Game History'!A:A,("&gt;"&amp;(TODAY()-365)),'Game History'!G:G,"WFTDA",'Game History'!J:J,A24,'Game History'!K:K,"Y")</f>
        <v>0</v>
      </c>
      <c r="G24" s="193"/>
      <c r="H24" s="185" t="s">
        <v>45</v>
      </c>
      <c r="I24" s="196" t="str">
        <f>COUNTIFS('Game History'!A:A,("&gt;"&amp;(TODAY()-730)),'Game History'!G:G,"WFTDA",'Game History'!H:H,"Champs",'Game History'!I:I,Instructions!A80)+COUNTIFS('Game History'!A:A,("&gt;"&amp;(TODAY()-730)),'Game History'!G:G,"WFTDA",'Game History'!H:H,"Playoff",'Game History'!I:I,Instructions!A80)+COUNTIFS('Game History'!A:A,("&gt;"&amp;(TODAY()-730)),'Game History'!G:G,"WFTDA",'Game History'!H:H,"Champs",'Game History'!J:J,Instructions!A80)+COUNTIFS('Game History'!A:A,("&gt;"&amp;(TODAY()-730)),'Game History'!G:G,"WFTDA",'Game History'!H:H,"Playoff",'Game History'!J:J,Instructions!A80)</f>
        <v>0</v>
      </c>
      <c r="J24" s="180" t="str">
        <f>COUNTIFS('Game History'!A:A,("&gt;"&amp;(TODAY()-730)),'Game History'!G:G,"WFTDA",'Game History'!H:H,"Sanc",'Game History'!I:I,Instructions!A80)+COUNTIFS('Game History'!A:A,("&gt;"&amp;(TODAY()-730)),'Game History'!G:G,"WFTDA",'Game History'!H:H,"Sanc",'Game History'!J:J,Instructions!A80)</f>
        <v>0</v>
      </c>
      <c r="K24" s="196" t="str">
        <f>COUNTIFS('Game History'!A:A,("&gt;"&amp;(TODAY()-730)),'Game History'!G:G,"WFTDA",'Game History'!H:H,"Reg",'Game History'!I:I,Instructions!A80)+COUNTIFS('Game History'!A:A,("&gt;"&amp;(TODAY()-730)),'Game History'!G:G,"WFTDA",'Game History'!H:H,"Reg",'Game History'!J:J,Instructions!A80)</f>
        <v>0</v>
      </c>
      <c r="L24" s="197" t="str">
        <f t="shared" si="10"/>
        <v>0</v>
      </c>
      <c r="M24" s="180" t="str">
        <f>COUNTIFS('Game History'!A:A,("&gt;"&amp;(TODAY()-730)),'Game History'!G:G,"WFTDA",'Game History'!I:I,A24,'Game History'!K:K,"Y")+COUNTIFS('Game History'!A:A,("&gt;"&amp;(TODAY()-730)),'Game History'!G:G,"WFTDA",'Game History'!J:J,A24,'Game History'!K:K,"Y")</f>
        <v>0</v>
      </c>
      <c r="N24" s="167"/>
      <c r="O24" s="167"/>
      <c r="P24" s="167"/>
      <c r="Q24" s="167"/>
      <c r="R24" s="167"/>
      <c r="S24" s="167"/>
      <c r="T24" s="167"/>
    </row>
    <row r="25">
      <c r="A25" s="184" t="s">
        <v>48</v>
      </c>
      <c r="B25" s="196" t="str">
        <f>COUNTIFS('Game History'!A:A,("&gt;"&amp;(TODAY()-365)),'Game History'!G:G,"WFTDA",'Game History'!H:H,"Champs",'Game History'!I:I,Instructions!A81)+COUNTIFS('Game History'!A:A,("&gt;"&amp;(TODAY()-365)),'Game History'!G:G,"WFTDA",'Game History'!H:H,"Playoff",'Game History'!I:I,Instructions!A81)+COUNTIFS('Game History'!A:A,("&gt;"&amp;(TODAY()-365)),'Game History'!G:G,"WFTDA",'Game History'!H:H,"Champs",'Game History'!J:J,Instructions!A81)+COUNTIFS('Game History'!A:A,("&gt;"&amp;(TODAY()-365)),'Game History'!G:G,"WFTDA",'Game History'!H:H,"Playoff",'Game History'!J:J,Instructions!A81)</f>
        <v>0</v>
      </c>
      <c r="C25" s="196" t="str">
        <f>COUNTIFS('Game History'!A:A,("&gt;"&amp;(TODAY()-365)),'Game History'!G:G,"WFTDA",'Game History'!H:H,"Sanc",'Game History'!I:I,Instructions!A81)+COUNTIFS('Game History'!A:A,("&gt;"&amp;(TODAY()-365)),'Game History'!G:G,"WFTDA",'Game History'!H:H,"Sanc",'Game History'!J:J,Instructions!A81)</f>
        <v>0</v>
      </c>
      <c r="D25" s="196" t="str">
        <f>COUNTIFS('Game History'!A:A,("&gt;"&amp;(TODAY()-365)),'Game History'!G:G,"WFTDA",'Game History'!H:H,"Reg",'Game History'!I:I,Instructions!A81)+COUNTIFS('Game History'!A:A,("&gt;"&amp;(TODAY()-365)),'Game History'!G:G,"WFTDA",'Game History'!H:H,"Reg",'Game History'!J:J,Instructions!A81)</f>
        <v>0</v>
      </c>
      <c r="E25" s="182" t="str">
        <f t="shared" si="9"/>
        <v>0</v>
      </c>
      <c r="F25" s="180" t="str">
        <f>COUNTIFS('Game History'!A:A,("&gt;"&amp;(TODAY()-365)),'Game History'!G:G,"WFTDA",'Game History'!I:I,A25,'Game History'!K:K,"Y")+COUNTIFS('Game History'!A:A,("&gt;"&amp;(TODAY()-365)),'Game History'!G:G,"WFTDA",'Game History'!J:J,A25,'Game History'!K:K,"Y")</f>
        <v>0</v>
      </c>
      <c r="G25" s="193"/>
      <c r="H25" s="185" t="s">
        <v>48</v>
      </c>
      <c r="I25" s="196" t="str">
        <f>COUNTIFS('Game History'!A:A,("&gt;"&amp;(TODAY()-730)),'Game History'!G:G,"WFTDA",'Game History'!H:H,"Champs",'Game History'!I:I,Instructions!A81)+COUNTIFS('Game History'!A:A,("&gt;"&amp;(TODAY()-730)),'Game History'!G:G,"WFTDA",'Game History'!H:H,"Playoff",'Game History'!I:I,Instructions!A81)+COUNTIFS('Game History'!A:A,("&gt;"&amp;(TODAY()-730)),'Game History'!G:G,"WFTDA",'Game History'!H:H,"Champs",'Game History'!J:J,Instructions!A81)+COUNTIFS('Game History'!A:A,("&gt;"&amp;(TODAY()-730)),'Game History'!G:G,"WFTDA",'Game History'!H:H,"Playoff",'Game History'!J:J,Instructions!A81)</f>
        <v>0</v>
      </c>
      <c r="J25" s="180" t="str">
        <f>COUNTIFS('Game History'!A:A,("&gt;"&amp;(TODAY()-730)),'Game History'!G:G,"WFTDA",'Game History'!H:H,"Sanc",'Game History'!I:I,Instructions!A81)+COUNTIFS('Game History'!A:A,("&gt;"&amp;(TODAY()-730)),'Game History'!G:G,"WFTDA",'Game History'!H:H,"Sanc",'Game History'!J:J,Instructions!A81)</f>
        <v>0</v>
      </c>
      <c r="K25" s="196" t="str">
        <f>COUNTIFS('Game History'!A:A,("&gt;"&amp;(TODAY()-730)),'Game History'!G:G,"WFTDA",'Game History'!H:H,"Reg",'Game History'!I:I,Instructions!A81)+COUNTIFS('Game History'!A:A,("&gt;"&amp;(TODAY()-730)),'Game History'!G:G,"WFTDA",'Game History'!H:H,"Reg",'Game History'!J:J,Instructions!A81)</f>
        <v>0</v>
      </c>
      <c r="L25" s="182" t="str">
        <f t="shared" si="10"/>
        <v>0</v>
      </c>
      <c r="M25" s="180" t="str">
        <f>COUNTIFS('Game History'!A:A,("&gt;"&amp;(TODAY()-730)),'Game History'!G:G,"WFTDA",'Game History'!I:I,A25,'Game History'!K:K,"Y")+COUNTIFS('Game History'!A:A,("&gt;"&amp;(TODAY()-730)),'Game History'!G:G,"WFTDA",'Game History'!J:J,A25,'Game History'!K:K,"Y")</f>
        <v>0</v>
      </c>
      <c r="N25" s="167"/>
      <c r="O25" s="167"/>
      <c r="P25" s="167"/>
      <c r="Q25" s="167"/>
      <c r="R25" s="167"/>
      <c r="S25" s="167"/>
      <c r="T25" s="167"/>
    </row>
    <row r="26">
      <c r="A26" s="184" t="s">
        <v>50</v>
      </c>
      <c r="B26" s="196" t="str">
        <f>COUNTIFS('Game History'!A:A,("&gt;"&amp;(TODAY()-365)),'Game History'!G:G,"WFTDA",'Game History'!H:H,"Champs",'Game History'!I:I,Instructions!A82)+COUNTIFS('Game History'!A:A,("&gt;"&amp;(TODAY()-365)),'Game History'!G:G,"WFTDA",'Game History'!H:H,"Playoff",'Game History'!I:I,Instructions!A82)+COUNTIFS('Game History'!A:A,("&gt;"&amp;(TODAY()-365)),'Game History'!G:G,"WFTDA",'Game History'!H:H,"Champs",'Game History'!J:J,Instructions!A82)+COUNTIFS('Game History'!A:A,("&gt;"&amp;(TODAY()-365)),'Game History'!G:G,"WFTDA",'Game History'!H:H,"Playoff",'Game History'!J:J,Instructions!A82)</f>
        <v>0</v>
      </c>
      <c r="C26" s="196" t="str">
        <f>COUNTIFS('Game History'!A:A,("&gt;"&amp;(TODAY()-365)),'Game History'!G:G,"WFTDA",'Game History'!H:H,"Sanc",'Game History'!I:I,Instructions!A82)+COUNTIFS('Game History'!A:A,("&gt;"&amp;(TODAY()-365)),'Game History'!G:G,"WFTDA",'Game History'!H:H,"Sanc",'Game History'!J:J,Instructions!A82)</f>
        <v>0</v>
      </c>
      <c r="D26" s="196" t="str">
        <f>COUNTIFS('Game History'!A:A,("&gt;"&amp;(TODAY()-365)),'Game History'!G:G,"WFTDA",'Game History'!H:H,"Reg",'Game History'!I:I,Instructions!A82)+COUNTIFS('Game History'!A:A,("&gt;"&amp;(TODAY()-365)),'Game History'!G:G,"WFTDA",'Game History'!H:H,"Reg",'Game History'!J:J,Instructions!A82)</f>
        <v>0</v>
      </c>
      <c r="E26" s="182" t="str">
        <f t="shared" si="9"/>
        <v>0</v>
      </c>
      <c r="F26" s="180" t="str">
        <f>COUNTIFS('Game History'!A:A,("&gt;"&amp;(TODAY()-365)),'Game History'!G:G,"WFTDA",'Game History'!I:I,A26,'Game History'!K:K,"Y")+COUNTIFS('Game History'!A:A,("&gt;"&amp;(TODAY()-365)),'Game History'!G:G,"WFTDA",'Game History'!J:J,A26,'Game History'!K:K,"Y")</f>
        <v>0</v>
      </c>
      <c r="G26" s="193"/>
      <c r="H26" s="185" t="s">
        <v>50</v>
      </c>
      <c r="I26" s="196" t="str">
        <f>COUNTIFS('Game History'!A:A,("&gt;"&amp;(TODAY()-730)),'Game History'!G:G,"WFTDA",'Game History'!H:H,"Champs",'Game History'!I:I,Instructions!A82)+COUNTIFS('Game History'!A:A,("&gt;"&amp;(TODAY()-730)),'Game History'!G:G,"WFTDA",'Game History'!H:H,"Playoff",'Game History'!I:I,Instructions!A82)+COUNTIFS('Game History'!A:A,("&gt;"&amp;(TODAY()-730)),'Game History'!G:G,"WFTDA",'Game History'!H:H,"Champs",'Game History'!J:J,Instructions!A82)+COUNTIFS('Game History'!A:A,("&gt;"&amp;(TODAY()-730)),'Game History'!G:G,"WFTDA",'Game History'!H:H,"Playoff",'Game History'!J:J,Instructions!A82)</f>
        <v>0</v>
      </c>
      <c r="J26" s="180" t="str">
        <f>COUNTIFS('Game History'!A:A,("&gt;"&amp;(TODAY()-730)),'Game History'!G:G,"WFTDA",'Game History'!H:H,"Sanc",'Game History'!I:I,Instructions!A82)+COUNTIFS('Game History'!A:A,("&gt;"&amp;(TODAY()-730)),'Game History'!G:G,"WFTDA",'Game History'!H:H,"Sanc",'Game History'!J:J,Instructions!A82)</f>
        <v>0</v>
      </c>
      <c r="K26" s="196" t="str">
        <f>COUNTIFS('Game History'!A:A,("&gt;"&amp;(TODAY()-730)),'Game History'!G:G,"WFTDA",'Game History'!H:H,"Reg",'Game History'!I:I,Instructions!A82)+COUNTIFS('Game History'!A:A,("&gt;"&amp;(TODAY()-730)),'Game History'!G:G,"WFTDA",'Game History'!H:H,"Reg",'Game History'!J:J,Instructions!A82)</f>
        <v>0</v>
      </c>
      <c r="L26" s="182" t="str">
        <f t="shared" si="10"/>
        <v>0</v>
      </c>
      <c r="M26" s="180" t="str">
        <f>COUNTIFS('Game History'!A:A,("&gt;"&amp;(TODAY()-730)),'Game History'!G:G,"WFTDA",'Game History'!I:I,A26,'Game History'!K:K,"Y")+COUNTIFS('Game History'!A:A,("&gt;"&amp;(TODAY()-730)),'Game History'!G:G,"WFTDA",'Game History'!J:J,A26,'Game History'!K:K,"Y")</f>
        <v>0</v>
      </c>
      <c r="N26" s="167"/>
      <c r="O26" s="167"/>
      <c r="P26" s="167"/>
      <c r="Q26" s="167"/>
      <c r="R26" s="167"/>
      <c r="S26" s="167"/>
      <c r="T26" s="167"/>
    </row>
    <row r="27">
      <c r="A27" s="184" t="s">
        <v>54</v>
      </c>
      <c r="B27" s="196" t="str">
        <f>COUNTIFS('Game History'!A:A,("&gt;"&amp;(TODAY()-365)),'Game History'!G:G,"WFTDA",'Game History'!H:H,"Champs",'Game History'!I:I,Instructions!A83)+COUNTIFS('Game History'!A:A,("&gt;"&amp;(TODAY()-365)),'Game History'!G:G,"WFTDA",'Game History'!H:H,"Playoff",'Game History'!I:I,Instructions!A83)+COUNTIFS('Game History'!A:A,("&gt;"&amp;(TODAY()-365)),'Game History'!G:G,"WFTDA",'Game History'!H:H,"Champs",'Game History'!J:J,Instructions!A83)+COUNTIFS('Game History'!A:A,("&gt;"&amp;(TODAY()-365)),'Game History'!G:G,"WFTDA",'Game History'!H:H,"Playoff",'Game History'!J:J,Instructions!A83)</f>
        <v>0</v>
      </c>
      <c r="C27" s="196" t="str">
        <f>COUNTIFS('Game History'!A:A,("&gt;"&amp;(TODAY()-365)),'Game History'!G:G,"WFTDA",'Game History'!H:H,"Sanc",'Game History'!I:I,Instructions!A83)+COUNTIFS('Game History'!A:A,("&gt;"&amp;(TODAY()-365)),'Game History'!G:G,"WFTDA",'Game History'!H:H,"Sanc",'Game History'!J:J,Instructions!A83)</f>
        <v>0</v>
      </c>
      <c r="D27" s="196" t="str">
        <f>COUNTIFS('Game History'!A:A,("&gt;"&amp;(TODAY()-365)),'Game History'!G:G,"WFTDA",'Game History'!H:H,"Reg",'Game History'!I:I,Instructions!A83)+COUNTIFS('Game History'!A:A,("&gt;"&amp;(TODAY()-365)),'Game History'!G:G,"WFTDA",'Game History'!H:H,"Reg",'Game History'!J:J,Instructions!A83)</f>
        <v>0</v>
      </c>
      <c r="E27" s="182" t="str">
        <f t="shared" si="9"/>
        <v>0</v>
      </c>
      <c r="F27" s="180" t="str">
        <f>COUNTIFS('Game History'!A:A,("&gt;"&amp;(TODAY()-365)),'Game History'!G:G,"WFTDA",'Game History'!I:I,A27,'Game History'!K:K,"Y")+COUNTIFS('Game History'!A:A,("&gt;"&amp;(TODAY()-365)),'Game History'!G:G,"WFTDA",'Game History'!J:J,A27,'Game History'!K:K,"Y")</f>
        <v>0</v>
      </c>
      <c r="G27" s="193"/>
      <c r="H27" s="185" t="s">
        <v>54</v>
      </c>
      <c r="I27" s="196" t="str">
        <f>COUNTIFS('Game History'!A:A,("&gt;"&amp;(TODAY()-730)),'Game History'!G:G,"WFTDA",'Game History'!H:H,"Champs",'Game History'!I:I,Instructions!A83)+COUNTIFS('Game History'!A:A,("&gt;"&amp;(TODAY()-730)),'Game History'!G:G,"WFTDA",'Game History'!H:H,"Playoff",'Game History'!I:I,Instructions!A83)+COUNTIFS('Game History'!A:A,("&gt;"&amp;(TODAY()-730)),'Game History'!G:G,"WFTDA",'Game History'!H:H,"Champs",'Game History'!J:J,Instructions!A83)+COUNTIFS('Game History'!A:A,("&gt;"&amp;(TODAY()-730)),'Game History'!G:G,"WFTDA",'Game History'!H:H,"Playoff",'Game History'!J:J,Instructions!A83)</f>
        <v>0</v>
      </c>
      <c r="J27" s="180" t="str">
        <f>COUNTIFS('Game History'!A:A,("&gt;"&amp;(TODAY()-730)),'Game History'!G:G,"WFTDA",'Game History'!H:H,"Sanc",'Game History'!I:I,Instructions!A83)+COUNTIFS('Game History'!A:A,("&gt;"&amp;(TODAY()-730)),'Game History'!G:G,"WFTDA",'Game History'!H:H,"Sanc",'Game History'!J:J,Instructions!A83)</f>
        <v>0</v>
      </c>
      <c r="K27" s="196" t="str">
        <f>COUNTIFS('Game History'!A:A,("&gt;"&amp;(TODAY()-730)),'Game History'!G:G,"WFTDA",'Game History'!H:H,"Reg",'Game History'!I:I,Instructions!A83)+COUNTIFS('Game History'!A:A,("&gt;"&amp;(TODAY()-730)),'Game History'!G:G,"WFTDA",'Game History'!H:H,"Reg",'Game History'!J:J,Instructions!A83)</f>
        <v>0</v>
      </c>
      <c r="L27" s="182" t="str">
        <f t="shared" si="10"/>
        <v>0</v>
      </c>
      <c r="M27" s="180" t="str">
        <f>COUNTIFS('Game History'!A:A,("&gt;"&amp;(TODAY()-730)),'Game History'!G:G,"WFTDA",'Game History'!I:I,A27,'Game History'!K:K,"Y")+COUNTIFS('Game History'!A:A,("&gt;"&amp;(TODAY()-730)),'Game History'!G:G,"WFTDA",'Game History'!J:J,A27,'Game History'!K:K,"Y")</f>
        <v>0</v>
      </c>
      <c r="N27" s="167"/>
      <c r="O27" s="167"/>
      <c r="P27" s="167"/>
      <c r="Q27" s="167"/>
      <c r="R27" s="167"/>
      <c r="S27" s="167"/>
      <c r="T27" s="167"/>
    </row>
    <row r="28">
      <c r="A28" s="184" t="s">
        <v>58</v>
      </c>
      <c r="B28" s="196" t="str">
        <f>COUNTIFS('Game History'!A:A,("&gt;"&amp;(TODAY()-365)),'Game History'!G:G,"WFTDA",'Game History'!H:H,"Champs",'Game History'!I:I,Instructions!A84)+COUNTIFS('Game History'!A:A,("&gt;"&amp;(TODAY()-365)),'Game History'!G:G,"WFTDA",'Game History'!H:H,"Playoff",'Game History'!I:I,Instructions!A84)+COUNTIFS('Game History'!A:A,("&gt;"&amp;(TODAY()-365)),'Game History'!G:G,"WFTDA",'Game History'!H:H,"Champs",'Game History'!J:J,Instructions!A84)+COUNTIFS('Game History'!A:A,("&gt;"&amp;(TODAY()-365)),'Game History'!G:G,"WFTDA",'Game History'!H:H,"Playoff",'Game History'!J:J,Instructions!A84)</f>
        <v>0</v>
      </c>
      <c r="C28" s="196" t="str">
        <f>COUNTIFS('Game History'!A:A,("&gt;"&amp;(TODAY()-365)),'Game History'!G:G,"WFTDA",'Game History'!H:H,"Sanc",'Game History'!I:I,Instructions!A84)+COUNTIFS('Game History'!A:A,("&gt;"&amp;(TODAY()-365)),'Game History'!G:G,"WFTDA",'Game History'!H:H,"Sanc",'Game History'!J:J,Instructions!A84)</f>
        <v>0</v>
      </c>
      <c r="D28" s="196" t="str">
        <f>COUNTIFS('Game History'!A:A,("&gt;"&amp;(TODAY()-365)),'Game History'!G:G,"WFTDA",'Game History'!H:H,"Reg",'Game History'!I:I,Instructions!A84)+COUNTIFS('Game History'!A:A,("&gt;"&amp;(TODAY()-365)),'Game History'!G:G,"WFTDA",'Game History'!H:H,"Reg",'Game History'!J:J,Instructions!A84)</f>
        <v>0</v>
      </c>
      <c r="E28" s="182" t="str">
        <f t="shared" si="9"/>
        <v>0</v>
      </c>
      <c r="F28" s="180" t="str">
        <f>COUNTIFS('Game History'!A:A,("&gt;"&amp;(TODAY()-365)),'Game History'!G:G,"WFTDA",'Game History'!I:I,A28,'Game History'!K:K,"Y")+COUNTIFS('Game History'!A:A,("&gt;"&amp;(TODAY()-365)),'Game History'!G:G,"WFTDA",'Game History'!J:J,A28,'Game History'!K:K,"Y")</f>
        <v>0</v>
      </c>
      <c r="G28" s="193"/>
      <c r="H28" s="185" t="s">
        <v>58</v>
      </c>
      <c r="I28" s="196" t="str">
        <f>COUNTIFS('Game History'!A:A,("&gt;"&amp;(TODAY()-730)),'Game History'!G:G,"WFTDA",'Game History'!H:H,"Champs",'Game History'!I:I,Instructions!A84)+COUNTIFS('Game History'!A:A,("&gt;"&amp;(TODAY()-730)),'Game History'!G:G,"WFTDA",'Game History'!H:H,"Playoff",'Game History'!I:I,Instructions!A84)+COUNTIFS('Game History'!A:A,("&gt;"&amp;(TODAY()-730)),'Game History'!G:G,"WFTDA",'Game History'!H:H,"Champs",'Game History'!J:J,Instructions!A84)+COUNTIFS('Game History'!A:A,("&gt;"&amp;(TODAY()-730)),'Game History'!G:G,"WFTDA",'Game History'!H:H,"Playoff",'Game History'!J:J,Instructions!A84)</f>
        <v>0</v>
      </c>
      <c r="J28" s="180" t="str">
        <f>COUNTIFS('Game History'!A:A,("&gt;"&amp;(TODAY()-730)),'Game History'!G:G,"WFTDA",'Game History'!H:H,"Sanc",'Game History'!I:I,Instructions!A84)+COUNTIFS('Game History'!A:A,("&gt;"&amp;(TODAY()-730)),'Game History'!G:G,"WFTDA",'Game History'!H:H,"Sanc",'Game History'!J:J,Instructions!A84)</f>
        <v>0</v>
      </c>
      <c r="K28" s="196" t="str">
        <f>COUNTIFS('Game History'!A:A,("&gt;"&amp;(TODAY()-730)),'Game History'!G:G,"WFTDA",'Game History'!H:H,"Reg",'Game History'!I:I,Instructions!A84)+COUNTIFS('Game History'!A:A,("&gt;"&amp;(TODAY()-730)),'Game History'!G:G,"WFTDA",'Game History'!H:H,"Reg",'Game History'!J:J,Instructions!A84)</f>
        <v>0</v>
      </c>
      <c r="L28" s="182" t="str">
        <f t="shared" si="10"/>
        <v>0</v>
      </c>
      <c r="M28" s="180" t="str">
        <f>COUNTIFS('Game History'!A:A,("&gt;"&amp;(TODAY()-730)),'Game History'!G:G,"WFTDA",'Game History'!I:I,A28,'Game History'!K:K,"Y")+COUNTIFS('Game History'!A:A,("&gt;"&amp;(TODAY()-730)),'Game History'!G:G,"WFTDA",'Game History'!J:J,A28,'Game History'!K:K,"Y")</f>
        <v>0</v>
      </c>
      <c r="N28" s="167"/>
      <c r="O28" s="167"/>
      <c r="P28" s="167"/>
      <c r="Q28" s="167"/>
      <c r="R28" s="167"/>
      <c r="S28" s="167"/>
      <c r="T28" s="167"/>
    </row>
    <row r="29">
      <c r="A29" s="184" t="s">
        <v>62</v>
      </c>
      <c r="B29" s="196" t="str">
        <f>COUNTIFS('Game History'!A:A,("&gt;"&amp;(TODAY()-365)),'Game History'!G:G,"WFTDA",'Game History'!H:H,"Champs",'Game History'!I:I,Instructions!A85)+COUNTIFS('Game History'!A:A,("&gt;"&amp;(TODAY()-365)),'Game History'!G:G,"WFTDA",'Game History'!H:H,"Playoff",'Game History'!I:I,Instructions!A85)+COUNTIFS('Game History'!A:A,("&gt;"&amp;(TODAY()-365)),'Game History'!G:G,"WFTDA",'Game History'!H:H,"Champs",'Game History'!J:J,Instructions!A85)+COUNTIFS('Game History'!A:A,("&gt;"&amp;(TODAY()-365)),'Game History'!G:G,"WFTDA",'Game History'!H:H,"Playoff",'Game History'!J:J,Instructions!A85)</f>
        <v>0</v>
      </c>
      <c r="C29" s="196" t="str">
        <f>COUNTIFS('Game History'!A:A,("&gt;"&amp;(TODAY()-365)),'Game History'!G:G,"WFTDA",'Game History'!H:H,"Sanc",'Game History'!I:I,Instructions!A85)+COUNTIFS('Game History'!A:A,("&gt;"&amp;(TODAY()-365)),'Game History'!G:G,"WFTDA",'Game History'!H:H,"Sanc",'Game History'!J:J,Instructions!A85)</f>
        <v>0</v>
      </c>
      <c r="D29" s="196" t="str">
        <f>COUNTIFS('Game History'!A:A,("&gt;"&amp;(TODAY()-365)),'Game History'!G:G,"WFTDA",'Game History'!H:H,"Reg",'Game History'!I:I,Instructions!A85)+COUNTIFS('Game History'!A:A,("&gt;"&amp;(TODAY()-365)),'Game History'!G:G,"WFTDA",'Game History'!H:H,"Reg",'Game History'!J:J,Instructions!A85)</f>
        <v>0</v>
      </c>
      <c r="E29" s="182" t="str">
        <f t="shared" si="9"/>
        <v>0</v>
      </c>
      <c r="F29" s="180" t="str">
        <f>COUNTIFS('Game History'!A:A,("&gt;"&amp;(TODAY()-365)),'Game History'!G:G,"WFTDA",'Game History'!I:I,A29,'Game History'!K:K,"Y")+COUNTIFS('Game History'!A:A,("&gt;"&amp;(TODAY()-365)),'Game History'!G:G,"WFTDA",'Game History'!J:J,A29,'Game History'!K:K,"Y")</f>
        <v>0</v>
      </c>
      <c r="G29" s="193"/>
      <c r="H29" s="185" t="s">
        <v>62</v>
      </c>
      <c r="I29" s="196" t="str">
        <f>COUNTIFS('Game History'!A:A,("&gt;"&amp;(TODAY()-730)),'Game History'!G:G,"WFTDA",'Game History'!H:H,"Champs",'Game History'!I:I,Instructions!A85)+COUNTIFS('Game History'!A:A,("&gt;"&amp;(TODAY()-730)),'Game History'!G:G,"WFTDA",'Game History'!H:H,"Playoff",'Game History'!I:I,Instructions!A85)+COUNTIFS('Game History'!A:A,("&gt;"&amp;(TODAY()-730)),'Game History'!G:G,"WFTDA",'Game History'!H:H,"Champs",'Game History'!J:J,Instructions!A85)+COUNTIFS('Game History'!A:A,("&gt;"&amp;(TODAY()-730)),'Game History'!G:G,"WFTDA",'Game History'!H:H,"Playoff",'Game History'!J:J,Instructions!A85)</f>
        <v>0</v>
      </c>
      <c r="J29" s="180" t="str">
        <f>COUNTIFS('Game History'!A:A,("&gt;"&amp;(TODAY()-730)),'Game History'!G:G,"WFTDA",'Game History'!H:H,"Sanc",'Game History'!I:I,Instructions!A85)+COUNTIFS('Game History'!A:A,("&gt;"&amp;(TODAY()-730)),'Game History'!G:G,"WFTDA",'Game History'!H:H,"Sanc",'Game History'!J:J,Instructions!A85)</f>
        <v>0</v>
      </c>
      <c r="K29" s="196" t="str">
        <f>COUNTIFS('Game History'!A:A,("&gt;"&amp;(TODAY()-730)),'Game History'!G:G,"WFTDA",'Game History'!H:H,"Reg",'Game History'!I:I,Instructions!A85)+COUNTIFS('Game History'!A:A,("&gt;"&amp;(TODAY()-730)),'Game History'!G:G,"WFTDA",'Game History'!H:H,"Reg",'Game History'!J:J,Instructions!A85)</f>
        <v>0</v>
      </c>
      <c r="L29" s="182" t="str">
        <f t="shared" si="10"/>
        <v>0</v>
      </c>
      <c r="M29" s="180" t="str">
        <f>COUNTIFS('Game History'!A:A,("&gt;"&amp;(TODAY()-730)),'Game History'!G:G,"WFTDA",'Game History'!I:I,A29,'Game History'!K:K,"Y")+COUNTIFS('Game History'!A:A,("&gt;"&amp;(TODAY()-730)),'Game History'!G:G,"WFTDA",'Game History'!J:J,A29,'Game History'!K:K,"Y")</f>
        <v>0</v>
      </c>
      <c r="N29" s="167"/>
      <c r="O29" s="167"/>
      <c r="P29" s="167"/>
      <c r="Q29" s="167"/>
      <c r="R29" s="167"/>
      <c r="S29" s="167"/>
      <c r="T29" s="167"/>
    </row>
    <row r="30">
      <c r="A30" s="184" t="s">
        <v>66</v>
      </c>
      <c r="B30" s="196" t="str">
        <f>COUNTIFS('Game History'!A:A,("&gt;"&amp;(TODAY()-365)),'Game History'!G:G,"WFTDA",'Game History'!H:H,"Champs",'Game History'!I:I,Instructions!A86)+COUNTIFS('Game History'!A:A,("&gt;"&amp;(TODAY()-365)),'Game History'!G:G,"WFTDA",'Game History'!H:H,"Playoff",'Game History'!I:I,Instructions!A86)+COUNTIFS('Game History'!A:A,("&gt;"&amp;(TODAY()-365)),'Game History'!G:G,"WFTDA",'Game History'!H:H,"Champs",'Game History'!J:J,Instructions!A86)+COUNTIFS('Game History'!A:A,("&gt;"&amp;(TODAY()-365)),'Game History'!G:G,"WFTDA",'Game History'!H:H,"Playoff",'Game History'!J:J,Instructions!A86)</f>
        <v>0</v>
      </c>
      <c r="C30" s="196" t="str">
        <f>COUNTIFS('Game History'!A:A,("&gt;"&amp;(TODAY()-365)),'Game History'!G:G,"WFTDA",'Game History'!H:H,"Sanc",'Game History'!I:I,Instructions!A86)+COUNTIFS('Game History'!A:A,("&gt;"&amp;(TODAY()-365)),'Game History'!G:G,"WFTDA",'Game History'!H:H,"Sanc",'Game History'!J:J,Instructions!A86)</f>
        <v>0</v>
      </c>
      <c r="D30" s="196" t="str">
        <f>COUNTIFS('Game History'!A:A,("&gt;"&amp;(TODAY()-365)),'Game History'!G:G,"WFTDA",'Game History'!H:H,"Reg",'Game History'!I:I,Instructions!A86)+COUNTIFS('Game History'!A:A,("&gt;"&amp;(TODAY()-365)),'Game History'!G:G,"WFTDA",'Game History'!H:H,"Reg",'Game History'!J:J,Instructions!A86)</f>
        <v>0</v>
      </c>
      <c r="E30" s="182" t="str">
        <f t="shared" si="9"/>
        <v>0</v>
      </c>
      <c r="F30" s="180" t="str">
        <f>COUNTIFS('Game History'!A:A,("&gt;"&amp;(TODAY()-365)),'Game History'!G:G,"WFTDA",'Game History'!I:I,A30,'Game History'!K:K,"Y")+COUNTIFS('Game History'!A:A,("&gt;"&amp;(TODAY()-365)),'Game History'!G:G,"WFTDA",'Game History'!J:J,A30,'Game History'!K:K,"Y")</f>
        <v>0</v>
      </c>
      <c r="G30" s="193"/>
      <c r="H30" s="185" t="s">
        <v>66</v>
      </c>
      <c r="I30" s="196" t="str">
        <f>COUNTIFS('Game History'!A:A,("&gt;"&amp;(TODAY()-730)),'Game History'!G:G,"WFTDA",'Game History'!H:H,"Champs",'Game History'!I:I,Instructions!A86)+COUNTIFS('Game History'!A:A,("&gt;"&amp;(TODAY()-730)),'Game History'!G:G,"WFTDA",'Game History'!H:H,"Playoff",'Game History'!I:I,Instructions!A86)+COUNTIFS('Game History'!A:A,("&gt;"&amp;(TODAY()-730)),'Game History'!G:G,"WFTDA",'Game History'!H:H,"Champs",'Game History'!J:J,Instructions!A86)+COUNTIFS('Game History'!A:A,("&gt;"&amp;(TODAY()-730)),'Game History'!G:G,"WFTDA",'Game History'!H:H,"Playoff",'Game History'!J:J,Instructions!A86)</f>
        <v>0</v>
      </c>
      <c r="J30" s="180" t="str">
        <f>COUNTIFS('Game History'!A:A,("&gt;"&amp;(TODAY()-730)),'Game History'!G:G,"WFTDA",'Game History'!H:H,"Sanc",'Game History'!I:I,Instructions!A86)+COUNTIFS('Game History'!A:A,("&gt;"&amp;(TODAY()-730)),'Game History'!G:G,"WFTDA",'Game History'!H:H,"Sanc",'Game History'!J:J,Instructions!A86)</f>
        <v>0</v>
      </c>
      <c r="K30" s="196" t="str">
        <f>COUNTIFS('Game History'!A:A,("&gt;"&amp;(TODAY()-730)),'Game History'!G:G,"WFTDA",'Game History'!H:H,"Reg",'Game History'!I:I,Instructions!A86)+COUNTIFS('Game History'!A:A,("&gt;"&amp;(TODAY()-730)),'Game History'!G:G,"WFTDA",'Game History'!H:H,"Reg",'Game History'!J:J,Instructions!A86)</f>
        <v>0</v>
      </c>
      <c r="L30" s="182" t="str">
        <f t="shared" si="10"/>
        <v>0</v>
      </c>
      <c r="M30" s="180" t="str">
        <f>COUNTIFS('Game History'!A:A,("&gt;"&amp;(TODAY()-730)),'Game History'!G:G,"WFTDA",'Game History'!I:I,A30,'Game History'!K:K,"Y")+COUNTIFS('Game History'!A:A,("&gt;"&amp;(TODAY()-730)),'Game History'!G:G,"WFTDA",'Game History'!J:J,A30,'Game History'!K:K,"Y")</f>
        <v>0</v>
      </c>
      <c r="N30" s="167"/>
      <c r="O30" s="167"/>
      <c r="P30" s="167"/>
      <c r="Q30" s="167"/>
      <c r="R30" s="167"/>
      <c r="S30" s="167"/>
      <c r="T30" s="167"/>
    </row>
    <row r="31">
      <c r="A31" s="184" t="s">
        <v>608</v>
      </c>
      <c r="B31" s="196" t="str">
        <f>COUNTIFS('Game History'!A:A,("&gt;"&amp;(TODAY()-365)),'Game History'!G:G,"WFTDA",'Game History'!H:H,"Champs",'Game History'!I:I,Instructions!A88)+COUNTIFS('Game History'!A:A,("&gt;"&amp;(TODAY()-365)),'Game History'!G:G,"WFTDA",'Game History'!H:H,"Playoff",'Game History'!I:I,Instructions!A88)</f>
        <v>0</v>
      </c>
      <c r="C31" s="181" t="str">
        <f>COUNTIFS('Game History'!A:A,("&gt;"&amp;(TODAY()-365)),'Game History'!G:G,"WFTDA",'Game History'!H:H,"Sanc",'Game History'!I:I,Instructions!A88)</f>
        <v>0</v>
      </c>
      <c r="D31" s="189" t="str">
        <f>COUNTIFS('Game History'!A:A,("&gt;"&amp;(TODAY()-365)),'Game History'!G:G,"WFTDA",'Game History'!H:H,"Reg",'Game History'!I:I,Instructions!A88)</f>
        <v>0</v>
      </c>
      <c r="E31" s="182" t="str">
        <f t="shared" si="9"/>
        <v>0</v>
      </c>
      <c r="F31" s="198"/>
      <c r="G31" s="193"/>
      <c r="H31" s="185" t="s">
        <v>608</v>
      </c>
      <c r="I31" s="196" t="str">
        <f>COUNTIFS('Game History'!A:A,("&gt;"&amp;(TODAY()-730)),'Game History'!G:G,"WFTDA",'Game History'!H:H,"Champs",'Game History'!I:I,Instructions!A88)+COUNTIFS('Game History'!A:A,("&gt;"&amp;(TODAY()-730)),'Game History'!G:G,"WFTDA",'Game History'!H:H,"Playoff",'Game History'!I:I,Instructions!A88)</f>
        <v>0</v>
      </c>
      <c r="J31" s="181" t="str">
        <f>COUNTIFS('Game History'!A:A,("&gt;"&amp;(TODAY()-730)),'Game History'!G:G,"WFTDA",'Game History'!H:H,"Sanc",'Game History'!I:I,Instructions!A88)</f>
        <v>0</v>
      </c>
      <c r="K31" s="189" t="str">
        <f>COUNTIFS('Game History'!A:A,("&gt;"&amp;(TODAY()-730)),'Game History'!G:G,"WFTDA",'Game History'!H:H,"Reg",'Game History'!I:I,Instructions!A88)</f>
        <v>0</v>
      </c>
      <c r="L31" s="182" t="str">
        <f t="shared" si="10"/>
        <v>0</v>
      </c>
      <c r="M31" s="199"/>
      <c r="N31" s="167"/>
      <c r="O31" s="167"/>
      <c r="P31" s="167"/>
      <c r="Q31" s="167"/>
      <c r="R31" s="167"/>
      <c r="S31" s="167"/>
      <c r="T31" s="167"/>
    </row>
    <row r="32">
      <c r="A32" s="179" t="s">
        <v>609</v>
      </c>
      <c r="B32" s="182" t="str">
        <f t="shared" ref="B32:E32" si="11">SUM(B18:B31)</f>
        <v>0</v>
      </c>
      <c r="C32" s="191" t="str">
        <f t="shared" si="11"/>
        <v>0</v>
      </c>
      <c r="D32" s="182" t="str">
        <f t="shared" si="11"/>
        <v>0</v>
      </c>
      <c r="E32" s="182" t="str">
        <f t="shared" si="11"/>
        <v>0</v>
      </c>
      <c r="F32" s="191" t="str">
        <f>SUM(F21:F30)</f>
        <v>0</v>
      </c>
      <c r="G32" s="174"/>
      <c r="H32" s="183" t="s">
        <v>609</v>
      </c>
      <c r="I32" s="182" t="str">
        <f t="shared" ref="I32:L32" si="12">SUM(I18:I31)</f>
        <v>0</v>
      </c>
      <c r="J32" s="197" t="str">
        <f t="shared" si="12"/>
        <v>0</v>
      </c>
      <c r="K32" s="182" t="str">
        <f t="shared" si="12"/>
        <v>0</v>
      </c>
      <c r="L32" s="182" t="str">
        <f t="shared" si="12"/>
        <v>0</v>
      </c>
      <c r="M32" s="182" t="str">
        <f>SUM(M21:M30)</f>
        <v>0</v>
      </c>
      <c r="N32" s="167"/>
      <c r="O32" s="167"/>
      <c r="P32" s="167"/>
      <c r="Q32" s="167"/>
      <c r="R32" s="167"/>
      <c r="S32" s="167"/>
      <c r="T32" s="167"/>
    </row>
    <row r="33">
      <c r="A33" s="170"/>
      <c r="B33" s="170"/>
      <c r="C33" s="170"/>
      <c r="D33" s="170"/>
      <c r="E33" s="170"/>
      <c r="F33" s="171"/>
      <c r="G33" s="167"/>
      <c r="H33" s="170"/>
      <c r="I33" s="170"/>
      <c r="J33" s="170"/>
      <c r="K33" s="170"/>
      <c r="L33" s="171"/>
      <c r="M33" s="171"/>
      <c r="N33" s="167"/>
      <c r="O33" s="167"/>
      <c r="P33" s="167"/>
      <c r="Q33" s="167"/>
      <c r="R33" s="167"/>
      <c r="S33" s="167"/>
      <c r="T33" s="167"/>
    </row>
    <row r="34">
      <c r="A34" s="200" t="s">
        <v>612</v>
      </c>
      <c r="B34" s="9"/>
      <c r="C34" s="9"/>
      <c r="D34" s="9"/>
      <c r="E34" s="10"/>
      <c r="F34" s="201"/>
      <c r="G34" s="174"/>
      <c r="H34" s="202" t="s">
        <v>613</v>
      </c>
      <c r="I34" s="9"/>
      <c r="J34" s="9"/>
      <c r="K34" s="10"/>
      <c r="L34" s="201"/>
      <c r="M34" s="167"/>
      <c r="N34" s="167"/>
      <c r="O34" s="167"/>
      <c r="P34" s="167"/>
      <c r="Q34" s="167"/>
      <c r="R34" s="167"/>
      <c r="S34" s="167"/>
      <c r="T34" s="167"/>
    </row>
    <row r="35">
      <c r="A35" s="203" t="s">
        <v>29</v>
      </c>
      <c r="B35" s="9"/>
      <c r="C35" s="10"/>
      <c r="D35" s="204" t="str">
        <f>SUM(E18:E20)</f>
        <v>0</v>
      </c>
      <c r="E35" s="10"/>
      <c r="F35" s="201"/>
      <c r="G35" s="174"/>
      <c r="H35" s="205" t="s">
        <v>29</v>
      </c>
      <c r="I35" s="10"/>
      <c r="J35" s="206" t="str">
        <f>SUM(L18:L20)</f>
        <v>0</v>
      </c>
      <c r="K35" s="10"/>
      <c r="L35" s="201"/>
      <c r="M35" s="167"/>
      <c r="N35" s="167"/>
      <c r="O35" s="167"/>
      <c r="P35" s="167"/>
      <c r="Q35" s="167"/>
      <c r="R35" s="167"/>
      <c r="S35" s="167"/>
      <c r="T35" s="167"/>
    </row>
    <row r="36">
      <c r="A36" s="203" t="s">
        <v>614</v>
      </c>
      <c r="B36" s="9"/>
      <c r="C36" s="10"/>
      <c r="D36" s="204" t="str">
        <f>SUM(E21:E24)</f>
        <v>0</v>
      </c>
      <c r="E36" s="10"/>
      <c r="F36" s="201"/>
      <c r="G36" s="174"/>
      <c r="H36" s="205" t="s">
        <v>614</v>
      </c>
      <c r="I36" s="10"/>
      <c r="J36" s="206" t="str">
        <f>SUM(L21:L24)</f>
        <v>0</v>
      </c>
      <c r="K36" s="10"/>
      <c r="L36" s="201"/>
      <c r="M36" s="167"/>
      <c r="N36" s="167"/>
      <c r="O36" s="167"/>
      <c r="P36" s="167"/>
      <c r="Q36" s="167"/>
      <c r="R36" s="167"/>
      <c r="S36" s="167"/>
      <c r="T36" s="167"/>
    </row>
    <row r="37">
      <c r="A37" s="203" t="s">
        <v>615</v>
      </c>
      <c r="B37" s="9"/>
      <c r="C37" s="10"/>
      <c r="D37" s="204" t="str">
        <f>SUM(E25:E27)</f>
        <v>0</v>
      </c>
      <c r="E37" s="10"/>
      <c r="F37" s="201"/>
      <c r="G37" s="174"/>
      <c r="H37" s="205" t="s">
        <v>615</v>
      </c>
      <c r="I37" s="10"/>
      <c r="J37" s="206" t="str">
        <f>SUM(L25:L27)</f>
        <v>0</v>
      </c>
      <c r="K37" s="10"/>
      <c r="L37" s="201"/>
      <c r="M37" s="167"/>
      <c r="N37" s="167"/>
      <c r="O37" s="167"/>
      <c r="P37" s="167"/>
      <c r="Q37" s="167"/>
      <c r="R37" s="167"/>
      <c r="S37" s="167"/>
      <c r="T37" s="167"/>
    </row>
    <row r="38">
      <c r="A38" s="203" t="s">
        <v>616</v>
      </c>
      <c r="B38" s="9"/>
      <c r="C38" s="10"/>
      <c r="D38" s="204" t="str">
        <f>SUM(E28:E30)</f>
        <v>0</v>
      </c>
      <c r="E38" s="10"/>
      <c r="F38" s="201"/>
      <c r="G38" s="174"/>
      <c r="H38" s="205" t="s">
        <v>616</v>
      </c>
      <c r="I38" s="10"/>
      <c r="J38" s="206" t="str">
        <f>SUM(L28:L30)</f>
        <v>0</v>
      </c>
      <c r="K38" s="10"/>
      <c r="L38" s="201"/>
      <c r="M38" s="167"/>
      <c r="N38" s="167"/>
      <c r="O38" s="167"/>
      <c r="P38" s="167"/>
      <c r="Q38" s="167"/>
      <c r="R38" s="167"/>
      <c r="S38" s="167"/>
      <c r="T38" s="167"/>
    </row>
    <row r="39">
      <c r="A39" s="171"/>
      <c r="B39" s="171"/>
      <c r="C39" s="171"/>
      <c r="D39" s="171"/>
      <c r="E39" s="171"/>
      <c r="F39" s="167"/>
      <c r="G39" s="167"/>
      <c r="H39" s="171"/>
      <c r="I39" s="171"/>
      <c r="J39" s="171"/>
      <c r="K39" s="171"/>
      <c r="L39" s="167"/>
      <c r="M39" s="167"/>
      <c r="N39" s="167"/>
      <c r="O39" s="167"/>
      <c r="P39" s="167"/>
      <c r="Q39" s="167"/>
      <c r="R39" s="167"/>
      <c r="S39" s="167"/>
      <c r="T39" s="167"/>
    </row>
    <row r="40">
      <c r="A40" s="167"/>
      <c r="B40" s="167"/>
      <c r="C40" s="167"/>
      <c r="D40" s="167"/>
      <c r="E40" s="167"/>
      <c r="F40" s="167"/>
      <c r="G40" s="167"/>
      <c r="H40" s="167"/>
      <c r="I40" s="167"/>
      <c r="J40" s="167"/>
      <c r="K40" s="167"/>
      <c r="L40" s="167"/>
      <c r="M40" s="167"/>
      <c r="N40" s="167"/>
      <c r="O40" s="167"/>
      <c r="P40" s="167"/>
      <c r="Q40" s="167"/>
      <c r="R40" s="167"/>
      <c r="S40" s="167"/>
      <c r="T40" s="167"/>
    </row>
    <row r="41">
      <c r="A41" s="168" t="s">
        <v>617</v>
      </c>
      <c r="B41" s="169"/>
      <c r="C41" s="169"/>
      <c r="D41" s="169"/>
      <c r="E41" s="169"/>
      <c r="F41" s="169"/>
      <c r="G41" s="169"/>
      <c r="H41" s="169"/>
      <c r="I41" s="169"/>
      <c r="J41" s="169"/>
      <c r="K41" s="169"/>
      <c r="L41" s="169"/>
      <c r="M41" s="169"/>
      <c r="N41" s="167"/>
      <c r="O41" s="167"/>
      <c r="P41" s="167"/>
      <c r="Q41" s="167"/>
      <c r="R41" s="167"/>
      <c r="S41" s="167"/>
      <c r="T41" s="167"/>
    </row>
    <row r="42">
      <c r="A42" s="170"/>
      <c r="B42" s="170"/>
      <c r="C42" s="170"/>
      <c r="D42" s="170"/>
      <c r="E42" s="170"/>
      <c r="F42" s="171"/>
      <c r="G42" s="171"/>
      <c r="H42" s="170"/>
      <c r="I42" s="170"/>
      <c r="J42" s="170"/>
      <c r="K42" s="170"/>
      <c r="L42" s="170"/>
      <c r="M42" s="171"/>
      <c r="N42" s="167"/>
      <c r="O42" s="167"/>
      <c r="P42" s="167"/>
      <c r="Q42" s="167"/>
      <c r="R42" s="167"/>
      <c r="S42" s="167"/>
      <c r="T42" s="167"/>
    </row>
    <row r="43">
      <c r="A43" s="207" t="s">
        <v>605</v>
      </c>
      <c r="B43" s="208" t="s">
        <v>21</v>
      </c>
      <c r="C43" s="208" t="s">
        <v>22</v>
      </c>
      <c r="D43" s="208" t="s">
        <v>23</v>
      </c>
      <c r="E43" s="208" t="s">
        <v>606</v>
      </c>
      <c r="F43" s="209"/>
      <c r="G43" s="174"/>
      <c r="H43" s="210" t="s">
        <v>607</v>
      </c>
      <c r="I43" s="211" t="s">
        <v>21</v>
      </c>
      <c r="J43" s="211" t="s">
        <v>22</v>
      </c>
      <c r="K43" s="211" t="s">
        <v>23</v>
      </c>
      <c r="L43" s="212" t="s">
        <v>606</v>
      </c>
      <c r="M43" s="209"/>
      <c r="N43" s="167"/>
      <c r="O43" s="167"/>
      <c r="P43" s="167"/>
      <c r="Q43" s="167"/>
      <c r="R43" s="167"/>
      <c r="S43" s="167"/>
      <c r="T43" s="167"/>
    </row>
    <row r="44">
      <c r="A44" s="213" t="s">
        <v>52</v>
      </c>
      <c r="B44" s="180" t="str">
        <f>COUNTIFS('Game History'!A:A,("&gt;"&amp;(TODAY()-365)),'Game History'!G:G,"MRDA",'Game History'!H:H,"Champs",'Game History'!I:I,Instructions!A68)+COUNTIFS('Game History'!A:A,("&gt;"&amp;(TODAY()-365)),'Game History'!G:G,"MRDA",'Game History'!H:H,"Playoff",'Game History'!I:I,Instructions!A68)</f>
        <v>0</v>
      </c>
      <c r="C44" s="181" t="str">
        <f>COUNTIFS('Game History'!A:A,("&gt;"&amp;(TODAY()-365)),'Game History'!G:G,"MRDA",'Game History'!H:H,"Sanc",'Game History'!I:I,Instructions!A68)</f>
        <v>0</v>
      </c>
      <c r="D44" s="181" t="str">
        <f>COUNTIFS('Game History'!A:A,("&gt;"&amp;(TODAY()-365)),'Game History'!G:G,"MRDA",'Game History'!H:H,"Reg",'Game History'!I:I,Instructions!A68)</f>
        <v>0</v>
      </c>
      <c r="E44" s="182" t="str">
        <f t="shared" ref="E44:E45" si="13">SUM(B44,C44,D44)</f>
        <v>0</v>
      </c>
      <c r="F44" s="167"/>
      <c r="G44" s="174"/>
      <c r="H44" s="214" t="s">
        <v>52</v>
      </c>
      <c r="I44" s="180" t="str">
        <f>COUNTIFS('Game History'!A:A,("&gt;"&amp;(TODAY()-730)),'Game History'!G:G,"MRDA",'Game History'!H:H,"Champs",'Game History'!I:I,Instructions!A68)+COUNTIFS('Game History'!A:A,("&gt;"&amp;(TODAY()-730)),'Game History'!G:G,"MRDA",'Game History'!H:H,"Playoff",'Game History'!I:I,Instructions!A68)</f>
        <v>0</v>
      </c>
      <c r="J44" s="181" t="str">
        <f>COUNTIFS('Game History'!A:A,("&gt;"&amp;(TODAY()-730)),'Game History'!G:G,"MRDA",'Game History'!H:H,"Sanc",'Game History'!I:I,Instructions!A68)</f>
        <v>0</v>
      </c>
      <c r="K44" s="181" t="str">
        <f>COUNTIFS('Game History'!A:A,("&gt;"&amp;(TODAY()-730)),'Game History'!G:G,"MRDA",'Game History'!H:H,"Reg",'Game History'!I:I,Instructions!A68)</f>
        <v>0</v>
      </c>
      <c r="L44" s="182" t="str">
        <f t="shared" ref="L44:L45" si="14">SUM(I44,J44,K44)</f>
        <v>0</v>
      </c>
      <c r="M44" s="167"/>
      <c r="N44" s="167"/>
      <c r="O44" s="167"/>
      <c r="P44" s="167"/>
      <c r="Q44" s="167"/>
      <c r="R44" s="167"/>
      <c r="S44" s="167"/>
      <c r="T44" s="167"/>
    </row>
    <row r="45">
      <c r="A45" s="215" t="s">
        <v>56</v>
      </c>
      <c r="B45" s="180" t="str">
        <f>COUNTIFS('Game History'!A:A,("&gt;"&amp;(TODAY()-365)),'Game History'!G:G,"MRDA",'Game History'!H:H,"Champs",'Game History'!I:I,Instructions!A69)+COUNTIFS('Game History'!A:A,("&gt;"&amp;(TODAY()-365)),'Game History'!G:G,"MRDA",'Game History'!H:H,"Playoff",'Game History'!I:I,Instructions!A69)+COUNTIFS('Game History'!A:A,("&gt;"&amp;(TODAY()-365)),'Game History'!G:G,"MRDA",'Game History'!H:H,"Champs",'Game History'!I:I,Instructions!A70)+COUNTIFS('Game History'!A:A,("&gt;"&amp;(TODAY()-365)),'Game History'!G:G,"MRDA",'Game History'!H:H,"Playoff",'Game History'!I:I,Instructions!A70)</f>
        <v>0</v>
      </c>
      <c r="C45" s="181" t="str">
        <f>COUNTIFS('Game History'!A:A,("&gt;"&amp;(TODAY()-365)),'Game History'!G:G,"MRDA",'Game History'!H:H,"Sanc",'Game History'!I:I,Instructions!A69)</f>
        <v>0</v>
      </c>
      <c r="D45" s="181" t="str">
        <f>COUNTIFS('Game History'!A:A,("&gt;"&amp;(TODAY()-365)),'Game History'!G:G,"MRDA",'Game History'!H:H,"Reg",'Game History'!I:I,Instructions!A69)</f>
        <v>0</v>
      </c>
      <c r="E45" s="182" t="str">
        <f t="shared" si="13"/>
        <v>0</v>
      </c>
      <c r="F45" s="167"/>
      <c r="G45" s="174"/>
      <c r="H45" s="216" t="s">
        <v>56</v>
      </c>
      <c r="I45" s="180" t="str">
        <f>COUNTIFS('Game History'!A:A,("&gt;"&amp;(TODAY()-730)),'Game History'!G:G,"MRDA",'Game History'!H:H,"Champs",'Game History'!I:I,Instructions!A69)+COUNTIFS('Game History'!A:A,("&gt;"&amp;(TODAY()-730)),'Game History'!G:G,"MRDA",'Game History'!H:H,"Playoff",'Game History'!I:I,Instructions!A69)+COUNTIFS('Game History'!A:A,("&gt;"&amp;(TODAY()-730)),'Game History'!G:G,"MRDA",'Game History'!H:H,"Champs",'Game History'!I:I,Instructions!A70)+COUNTIFS('Game History'!A:A,("&gt;"&amp;(TODAY()-730)),'Game History'!G:G,"MRDA",'Game History'!H:H,"Playoff",'Game History'!I:I,Instructions!A70)</f>
        <v>0</v>
      </c>
      <c r="J45" s="181" t="str">
        <f>COUNTIFS('Game History'!A:A,("&gt;"&amp;(TODAY()-730)),'Game History'!G:G,"MRDA",'Game History'!H:H,"Sanc",'Game History'!I:I,Instructions!A69)</f>
        <v>0</v>
      </c>
      <c r="K45" s="181" t="str">
        <f>COUNTIFS('Game History'!A:A,("&gt;"&amp;(TODAY()-730)),'Game History'!G:G,"MRDA",'Game History'!H:H,"Reg",'Game History'!I:I,Instructions!A69)</f>
        <v>0</v>
      </c>
      <c r="L45" s="182" t="str">
        <f t="shared" si="14"/>
        <v>0</v>
      </c>
      <c r="M45" s="167"/>
      <c r="N45" s="167"/>
      <c r="O45" s="167"/>
      <c r="P45" s="167"/>
      <c r="Q45" s="167"/>
      <c r="R45" s="167"/>
      <c r="S45" s="167"/>
      <c r="T45" s="167"/>
    </row>
    <row r="46">
      <c r="A46" s="215" t="s">
        <v>26</v>
      </c>
      <c r="B46" s="81" t="s">
        <v>27</v>
      </c>
      <c r="C46" s="181" t="str">
        <f>COUNTIFS('Game History'!A:A,("&gt;"&amp;(TODAY()-365)),'Game History'!G:G,"MRDA",'Game History'!H:H,"Sanc",'Game History'!I:I,Instructions!A70)</f>
        <v>1</v>
      </c>
      <c r="D46" s="181" t="str">
        <f>COUNTIFS('Game History'!A:A,("&gt;"&amp;(TODAY()-365)),'Game History'!G:G,"MRDA",'Game History'!H:H,"Reg",'Game History'!I:I,Instructions!A70)</f>
        <v>0</v>
      </c>
      <c r="E46" s="182" t="str">
        <f>SUM(C46+D46)</f>
        <v>1</v>
      </c>
      <c r="F46" s="167"/>
      <c r="G46" s="174"/>
      <c r="H46" s="216" t="s">
        <v>26</v>
      </c>
      <c r="I46" s="81" t="s">
        <v>27</v>
      </c>
      <c r="J46" s="181" t="str">
        <f>COUNTIFS('Game History'!A:A,("&gt;"&amp;(TODAY()-730)),'Game History'!G:G,"MRDA",'Game History'!H:H,"Sanc",'Game History'!I:I,Instructions!A70)</f>
        <v>1</v>
      </c>
      <c r="K46" s="181" t="str">
        <f>COUNTIFS('Game History'!A:A,("&gt;"&amp;(TODAY()-730)),'Game History'!G:G,"MRDA",'Game History'!H:H,"Reg",'Game History'!I:I,Instructions!A70)</f>
        <v>0</v>
      </c>
      <c r="L46" s="182" t="str">
        <f>SUM(J46+K46)</f>
        <v>1</v>
      </c>
      <c r="M46" s="167"/>
      <c r="N46" s="167"/>
      <c r="O46" s="167"/>
      <c r="P46" s="167"/>
      <c r="Q46" s="167"/>
      <c r="R46" s="167"/>
      <c r="S46" s="167"/>
      <c r="T46" s="167"/>
    </row>
    <row r="47">
      <c r="A47" s="215" t="s">
        <v>31</v>
      </c>
      <c r="B47" s="180" t="str">
        <f>COUNTIFS('Game History'!A:A,("&gt;"&amp;(TODAY()-365)),'Game History'!G:G,"MRDA",'Game History'!H:H,"Champs",'Game History'!I:I,Instructions!A74)+COUNTIFS('Game History'!A:A,("&gt;"&amp;(TODAY()-365)),'Game History'!G:G,"MRDA",'Game History'!H:H,"Playoff",'Game History'!I:I,Instructions!A74)+COUNTIFS('Game History'!A:A,("&gt;"&amp;(TODAY()-365)),'Game History'!G:G,"MRDA",'Game History'!H:H,"Champs",'Game History'!J:J,Instructions!A74)+COUNTIFS('Game History'!A:A,("&gt;"&amp;(TODAY()-365)),'Game History'!G:G,"MRDA",'Game History'!H:H,"Playoff",'Game History'!J:J,Instructions!A74)</f>
        <v>0</v>
      </c>
      <c r="C47" s="180" t="str">
        <f>COUNTIFS('Game History'!A:A,("&gt;"&amp;(TODAY()-365)),'Game History'!G:G,"MRDA",'Game History'!H:H,"Sanc",'Game History'!I:I,Instructions!A74)+COUNTIFS('Game History'!A:A,("&gt;"&amp;(TODAY()-365)),'Game History'!G:G,"MRDA",'Game History'!H:H,"Sanc",'Game History'!J:J,Instructions!A74)</f>
        <v>2</v>
      </c>
      <c r="D47" s="180" t="str">
        <f>COUNTIFS('Game History'!A:A,("&gt;"&amp;(TODAY()-365)),'Game History'!G:G,"MRDA",'Game History'!H:H,"Reg",'Game History'!I:I,Instructions!A74)+COUNTIFS('Game History'!A:A,("&gt;"&amp;(TODAY()-365)),'Game History'!G:G,"MRDA",'Game History'!H:H,"Reg",'Game History'!J:J,Instructions!A74)</f>
        <v>0</v>
      </c>
      <c r="E47" s="182" t="str">
        <f t="shared" ref="E47:E50" si="15">SUM(B47,C47,D47)</f>
        <v>2</v>
      </c>
      <c r="F47" s="187"/>
      <c r="G47" s="174"/>
      <c r="H47" s="214" t="s">
        <v>31</v>
      </c>
      <c r="I47" s="180" t="str">
        <f>COUNTIFS('Game History'!A:A,("&gt;"&amp;(TODAY()-730)),'Game History'!G:G,"MRDA",'Game History'!H:H,"Champs",'Game History'!I:I,Instructions!A74)+COUNTIFS('Game History'!A:A,("&gt;"&amp;(TODAY()-730)),'Game History'!G:G,"MRDA",'Game History'!H:H,"Playoff",'Game History'!I:I,Instructions!A74)+COUNTIFS('Game History'!A:A,("&gt;"&amp;(TODAY()-730)),'Game History'!G:G,"MRDA",'Game History'!H:H,"Champs",'Game History'!J:J,Instructions!A74)+COUNTIFS('Game History'!A:A,("&gt;"&amp;(TODAY()-730)),'Game History'!G:G,"MRDA",'Game History'!H:H,"Playoff",'Game History'!J:J,Instructions!A74)</f>
        <v>0</v>
      </c>
      <c r="J47" s="180" t="str">
        <f>COUNTIFS('Game History'!A:A,("&gt;"&amp;(TODAY()-730)),'Game History'!G:G,"MRDA",'Game History'!H:H,"Sanc",'Game History'!I:I,Instructions!A74)+COUNTIFS('Game History'!A:A,("&gt;"&amp;(TODAY()-730)),'Game History'!G:G,"MRDA",'Game History'!H:H,"Sanc",'Game History'!J:J,Instructions!A74)</f>
        <v>2</v>
      </c>
      <c r="K47" s="180" t="str">
        <f>COUNTIFS('Game History'!A:A,("&gt;"&amp;(TODAY()-730)),'Game History'!G:G,"MRDA",'Game History'!H:H,"Reg",'Game History'!I:I,Instructions!A74)+COUNTIFS('Game History'!A:A,("&gt;"&amp;(TODAY()-730)),'Game History'!G:G,"MRDA",'Game History'!H:H,"Reg",'Game History'!J:J,Instructions!A74)</f>
        <v>0</v>
      </c>
      <c r="L47" s="182" t="str">
        <f t="shared" ref="L47:L50" si="16">SUM(I47,J47,K47)</f>
        <v>2</v>
      </c>
      <c r="M47" s="187"/>
      <c r="N47" s="167"/>
      <c r="O47" s="167"/>
      <c r="P47" s="167"/>
      <c r="Q47" s="167"/>
      <c r="R47" s="167"/>
      <c r="S47" s="167"/>
      <c r="T47" s="167"/>
    </row>
    <row r="48">
      <c r="A48" s="213" t="s">
        <v>35</v>
      </c>
      <c r="B48" s="180" t="str">
        <f>COUNTIFS('Game History'!A:A,("&gt;"&amp;(TODAY()-365)),'Game History'!G:G,"MRDA",'Game History'!H:H,"Champs",'Game History'!I:I,Instructions!A75)+COUNTIFS('Game History'!A:A,("&gt;"&amp;(TODAY()-365)),'Game History'!G:G,"MRDA",'Game History'!H:H,"Playoff",'Game History'!I:I,Instructions!A75)+COUNTIFS('Game History'!A:A,("&gt;"&amp;(TODAY()-365)),'Game History'!G:G,"MRDA",'Game History'!H:H,"Champs",'Game History'!J:J,Instructions!A75)+COUNTIFS('Game History'!A:A,("&gt;"&amp;(TODAY()-365)),'Game History'!G:G,"MRDA",'Game History'!H:H,"Playoff",'Game History'!J:J,Instructions!A75)</f>
        <v>0</v>
      </c>
      <c r="C48" s="180" t="str">
        <f>COUNTIFS('Game History'!A:A,("&gt;"&amp;(TODAY()-365)),'Game History'!G:G,"MRDA",'Game History'!H:H,"Sanc",'Game History'!I:I,Instructions!A75)+COUNTIFS('Game History'!A:A,("&gt;"&amp;(TODAY()-365)),'Game History'!G:G,"MRDA",'Game History'!H:H,"Sanc",'Game History'!J:J,Instructions!A75)</f>
        <v>2</v>
      </c>
      <c r="D48" s="180" t="str">
        <f>COUNTIFS('Game History'!A:A,("&gt;"&amp;(TODAY()-365)),'Game History'!G:G,"MRDA",'Game History'!H:H,"Reg",'Game History'!I:I,Instructions!A75)+COUNTIFS('Game History'!A:A,("&gt;"&amp;(TODAY()-365)),'Game History'!G:G,"MRDA",'Game History'!H:H,"Reg",'Game History'!J:J,Instructions!A75)</f>
        <v>0</v>
      </c>
      <c r="E48" s="182" t="str">
        <f t="shared" si="15"/>
        <v>2</v>
      </c>
      <c r="F48" s="187"/>
      <c r="G48" s="174"/>
      <c r="H48" s="214" t="s">
        <v>35</v>
      </c>
      <c r="I48" s="180" t="str">
        <f>COUNTIFS('Game History'!A:A,("&gt;"&amp;(TODAY()-730)),'Game History'!G:G,"MRDA",'Game History'!H:H,"Champs",'Game History'!I:I,Instructions!A75)+COUNTIFS('Game History'!A:A,("&gt;"&amp;(TODAY()-730)),'Game History'!G:G,"MRDA",'Game History'!H:H,"Playoff",'Game History'!I:I,Instructions!A75)+COUNTIFS('Game History'!A:A,("&gt;"&amp;(TODAY()-730)),'Game History'!G:G,"MRDA",'Game History'!H:H,"Champs",'Game History'!J:J,Instructions!A75)+COUNTIFS('Game History'!A:A,("&gt;"&amp;(TODAY()-730)),'Game History'!G:G,"MRDA",'Game History'!H:H,"Playoff",'Game History'!J:J,Instructions!A75)</f>
        <v>0</v>
      </c>
      <c r="J48" s="180" t="str">
        <f>COUNTIFS('Game History'!A:A,("&gt;"&amp;(TODAY()-730)),'Game History'!G:G,"MRDA",'Game History'!H:H,"Sanc",'Game History'!I:I,Instructions!A75)+COUNTIFS('Game History'!A:A,("&gt;"&amp;(TODAY()-730)),'Game History'!G:G,"MRDA",'Game History'!H:H,"Sanc",'Game History'!J:J,Instructions!A75)</f>
        <v>2</v>
      </c>
      <c r="K48" s="180" t="str">
        <f>COUNTIFS('Game History'!A:A,("&gt;"&amp;(TODAY()-730)),'Game History'!G:G,"MRDA",'Game History'!H:H,"Reg",'Game History'!I:I,Instructions!A75)+COUNTIFS('Game History'!A:A,("&gt;"&amp;(TODAY()-730)),'Game History'!G:G,"MRDA",'Game History'!H:H,"Reg",'Game History'!J:J,Instructions!A75)</f>
        <v>0</v>
      </c>
      <c r="L48" s="182" t="str">
        <f t="shared" si="16"/>
        <v>2</v>
      </c>
      <c r="M48" s="187"/>
      <c r="N48" s="167"/>
      <c r="O48" s="167"/>
      <c r="P48" s="167"/>
      <c r="Q48" s="167"/>
      <c r="R48" s="167"/>
      <c r="S48" s="167"/>
      <c r="T48" s="167"/>
    </row>
    <row r="49">
      <c r="A49" s="215" t="s">
        <v>39</v>
      </c>
      <c r="B49" s="180" t="str">
        <f>COUNTIFS('Game History'!A:A,("&gt;"&amp;(TODAY()-365)),'Game History'!G:G,"MRDA",'Game History'!H:H,"Champs",'Game History'!I:I,Instructions!A76)+COUNTIFS('Game History'!A:A,("&gt;"&amp;(TODAY()-365)),'Game History'!G:G,"MRDA",'Game History'!H:H,"Playoff",'Game History'!I:I,Instructions!A76)+COUNTIFS('Game History'!A:A,("&gt;"&amp;(TODAY()-365)),'Game History'!G:G,"MRDA",'Game History'!H:H,"Champs",'Game History'!J:J,Instructions!A76)+COUNTIFS('Game History'!A:A,("&gt;"&amp;(TODAY()-365)),'Game History'!G:G,"MRDA",'Game History'!H:H,"Playoff",'Game History'!J:J,Instructions!A76)</f>
        <v>0</v>
      </c>
      <c r="C49" s="180" t="str">
        <f>COUNTIFS('Game History'!A:A,("&gt;"&amp;(TODAY()-365)),'Game History'!G:G,"MRDA",'Game History'!H:H,"Sanc",'Game History'!I:I,Instructions!A76)+COUNTIFS('Game History'!A:A,("&gt;"&amp;(TODAY()-365)),'Game History'!G:G,"MRDA",'Game History'!H:H,"Sanc",'Game History'!J:J,Instructions!A76)</f>
        <v>0</v>
      </c>
      <c r="D49" s="180" t="str">
        <f>COUNTIFS('Game History'!A:A,("&gt;"&amp;(TODAY()-365)),'Game History'!G:G,"MRDA",'Game History'!H:H,"Reg",'Game History'!I:I,Instructions!A76)+COUNTIFS('Game History'!A:A,("&gt;"&amp;(TODAY()-365)),'Game History'!G:G,"MRDA",'Game History'!H:H,"Reg",'Game History'!J:J,Instructions!A76)</f>
        <v>0</v>
      </c>
      <c r="E49" s="182" t="str">
        <f t="shared" si="15"/>
        <v>0</v>
      </c>
      <c r="F49" s="167"/>
      <c r="G49" s="174"/>
      <c r="H49" s="216" t="s">
        <v>39</v>
      </c>
      <c r="I49" s="180" t="str">
        <f>COUNTIFS('Game History'!A:A,("&gt;"&amp;(TODAY()-730)),'Game History'!G:G,"MRDA",'Game History'!H:H,"Champs",'Game History'!I:I,Instructions!A76)+COUNTIFS('Game History'!A:A,("&gt;"&amp;(TODAY()-730)),'Game History'!G:G,"MRDA",'Game History'!H:H,"Playoff",'Game History'!I:I,Instructions!A76)+COUNTIFS('Game History'!A:A,("&gt;"&amp;(TODAY()-730)),'Game History'!G:G,"MRDA",'Game History'!H:H,"Champs",'Game History'!J:J,Instructions!A76)+COUNTIFS('Game History'!A:A,("&gt;"&amp;(TODAY()-730)),'Game History'!G:G,"MRDA",'Game History'!H:H,"Playoff",'Game History'!J:J,Instructions!A76)</f>
        <v>0</v>
      </c>
      <c r="J49" s="180" t="str">
        <f>COUNTIFS('Game History'!A:A,("&gt;"&amp;(TODAY()-730)),'Game History'!G:G,"MRDA",'Game History'!H:H,"Sanc",'Game History'!I:I,Instructions!A76)+COUNTIFS('Game History'!A:A,("&gt;"&amp;(TODAY()-730)),'Game History'!G:G,"MRDA",'Game History'!H:H,"Sanc",'Game History'!J:J,Instructions!A76)</f>
        <v>0</v>
      </c>
      <c r="K49" s="180" t="str">
        <f>COUNTIFS('Game History'!A:A,("&gt;"&amp;(TODAY()-730)),'Game History'!G:G,"MRDA",'Game History'!H:H,"Reg",'Game History'!I:I,Instructions!A76)+COUNTIFS('Game History'!A:A,("&gt;"&amp;(TODAY()-730)),'Game History'!G:G,"MRDA",'Game History'!H:H,"Reg",'Game History'!J:J,Instructions!A76)</f>
        <v>0</v>
      </c>
      <c r="L49" s="182" t="str">
        <f t="shared" si="16"/>
        <v>0</v>
      </c>
      <c r="M49" s="167"/>
      <c r="N49" s="167"/>
      <c r="O49" s="167"/>
      <c r="P49" s="167"/>
      <c r="Q49" s="167"/>
      <c r="R49" s="167"/>
      <c r="S49" s="167"/>
      <c r="T49" s="167"/>
    </row>
    <row r="50">
      <c r="A50" s="215" t="s">
        <v>608</v>
      </c>
      <c r="B50" s="180" t="str">
        <f>COUNTIFS('Game History'!A:A,("&gt;"&amp;(TODAY()-365)),'Game History'!G:G,"MRDA",'Game History'!H:H,"Champs",'Game History'!I:I,Instructions!A87)+COUNTIFS('Game History'!A:A,("&gt;"&amp;(TODAY()-365)),'Game History'!G:G,"MRDA",'Game History'!H:H,"Playoff",'Game History'!I:I,Instructions!A87)</f>
        <v>0</v>
      </c>
      <c r="C50" s="181" t="str">
        <f>COUNTIFS('Game History'!A:A,("&gt;"&amp;(TODAY()-365)),'Game History'!G:G,"MRDA",'Game History'!H:H,"Sanc",'Game History'!I:I,Instructions!A87)</f>
        <v>0</v>
      </c>
      <c r="D50" s="181" t="str">
        <f>COUNTIFS('Game History'!A:A,("&gt;"&amp;(TODAY()-365)),'Game History'!G:G,"MRDA",'Game History'!H:H,"Reg",'Game History'!I:I,Instructions!A87)</f>
        <v>1</v>
      </c>
      <c r="E50" s="182" t="str">
        <f t="shared" si="15"/>
        <v>1</v>
      </c>
      <c r="F50" s="167"/>
      <c r="G50" s="174"/>
      <c r="H50" s="216" t="s">
        <v>608</v>
      </c>
      <c r="I50" s="180" t="str">
        <f>COUNTIFS('Game History'!A:A,("&gt;"&amp;(TODAY()-730)),'Game History'!G:G,"MRDA",'Game History'!H:H,"Champs",'Game History'!I:I,Instructions!A87)+COUNTIFS('Game History'!A:A,("&gt;"&amp;(TODAY()-730)),'Game History'!G:G,"MRDA",'Game History'!H:H,"Playoff",'Game History'!I:I,Instructions!A87)</f>
        <v>0</v>
      </c>
      <c r="J50" s="181" t="str">
        <f>COUNTIFS('Game History'!A:A,("&gt;"&amp;(TODAY()-730)),'Game History'!G:G,"MRDA",'Game History'!H:H,"Sanc",'Game History'!I:I,Instructions!A87)</f>
        <v>0</v>
      </c>
      <c r="K50" s="181" t="str">
        <f>COUNTIFS('Game History'!A:A,("&gt;"&amp;(TODAY()-730)),'Game History'!G:G,"MRDA",'Game History'!H:H,"Reg",'Game History'!I:I,Instructions!A87)</f>
        <v>1</v>
      </c>
      <c r="L50" s="182" t="str">
        <f t="shared" si="16"/>
        <v>1</v>
      </c>
      <c r="M50" s="167"/>
      <c r="N50" s="167"/>
      <c r="O50" s="167"/>
      <c r="P50" s="167"/>
      <c r="Q50" s="167"/>
      <c r="R50" s="167"/>
      <c r="S50" s="167"/>
      <c r="T50" s="167"/>
    </row>
    <row r="51">
      <c r="A51" s="213" t="s">
        <v>609</v>
      </c>
      <c r="B51" s="182" t="str">
        <f t="shared" ref="B51:E51" si="17">SUM(B44:B50)</f>
        <v>0</v>
      </c>
      <c r="C51" s="182" t="str">
        <f t="shared" si="17"/>
        <v>5</v>
      </c>
      <c r="D51" s="182" t="str">
        <f t="shared" si="17"/>
        <v>1</v>
      </c>
      <c r="E51" s="182" t="str">
        <f t="shared" si="17"/>
        <v>6</v>
      </c>
      <c r="F51" s="167"/>
      <c r="G51" s="174"/>
      <c r="H51" s="214" t="s">
        <v>609</v>
      </c>
      <c r="I51" s="182" t="str">
        <f t="shared" ref="I51:L51" si="18">SUM(I44:I50)</f>
        <v>0</v>
      </c>
      <c r="J51" s="182" t="str">
        <f t="shared" si="18"/>
        <v>5</v>
      </c>
      <c r="K51" s="182" t="str">
        <f t="shared" si="18"/>
        <v>1</v>
      </c>
      <c r="L51" s="182" t="str">
        <f t="shared" si="18"/>
        <v>6</v>
      </c>
      <c r="M51" s="167"/>
      <c r="N51" s="167"/>
      <c r="O51" s="167"/>
      <c r="P51" s="167"/>
      <c r="Q51" s="167"/>
      <c r="R51" s="167"/>
      <c r="S51" s="167"/>
      <c r="T51" s="167"/>
    </row>
    <row r="52">
      <c r="A52" s="167"/>
      <c r="B52" s="167"/>
      <c r="C52" s="167"/>
      <c r="D52" s="167"/>
      <c r="E52" s="167"/>
      <c r="F52" s="167"/>
      <c r="G52" s="167"/>
      <c r="H52" s="167"/>
      <c r="I52" s="167"/>
      <c r="J52" s="167"/>
      <c r="K52" s="167"/>
      <c r="L52" s="167"/>
      <c r="M52" s="167"/>
      <c r="N52" s="167"/>
      <c r="O52" s="167"/>
      <c r="P52" s="167"/>
      <c r="Q52" s="167"/>
      <c r="R52" s="167"/>
      <c r="S52" s="167"/>
      <c r="T52" s="167"/>
    </row>
    <row r="53">
      <c r="A53" s="167"/>
      <c r="B53" s="167"/>
      <c r="C53" s="167"/>
      <c r="D53" s="167"/>
      <c r="E53" s="167"/>
      <c r="F53" s="167"/>
      <c r="G53" s="167"/>
      <c r="H53" s="167"/>
      <c r="I53" s="167"/>
      <c r="J53" s="167"/>
      <c r="K53" s="167"/>
      <c r="L53" s="167"/>
      <c r="M53" s="167"/>
      <c r="N53" s="167"/>
      <c r="O53" s="167"/>
      <c r="P53" s="167"/>
      <c r="Q53" s="167"/>
      <c r="R53" s="167"/>
      <c r="S53" s="167"/>
      <c r="T53" s="167"/>
    </row>
    <row r="54">
      <c r="A54" s="168" t="s">
        <v>618</v>
      </c>
      <c r="B54" s="169"/>
      <c r="C54" s="169"/>
      <c r="D54" s="169"/>
      <c r="E54" s="169"/>
      <c r="F54" s="169"/>
      <c r="G54" s="169"/>
      <c r="H54" s="169"/>
      <c r="I54" s="169"/>
      <c r="J54" s="169"/>
      <c r="K54" s="169"/>
      <c r="L54" s="169"/>
      <c r="M54" s="169"/>
      <c r="N54" s="167"/>
      <c r="O54" s="167"/>
      <c r="P54" s="167"/>
      <c r="Q54" s="167"/>
      <c r="R54" s="167"/>
      <c r="S54" s="167"/>
      <c r="T54" s="167"/>
    </row>
    <row r="55">
      <c r="A55" s="170"/>
      <c r="B55" s="170"/>
      <c r="C55" s="170"/>
      <c r="D55" s="170"/>
      <c r="E55" s="170"/>
      <c r="F55" s="171"/>
      <c r="G55" s="171"/>
      <c r="H55" s="171"/>
      <c r="I55" s="171"/>
      <c r="J55" s="170"/>
      <c r="K55" s="170"/>
      <c r="L55" s="170"/>
      <c r="M55" s="171"/>
      <c r="N55" s="167"/>
      <c r="O55" s="167"/>
      <c r="P55" s="167"/>
      <c r="Q55" s="167"/>
      <c r="R55" s="167"/>
      <c r="S55" s="167"/>
      <c r="T55" s="167"/>
    </row>
    <row r="56">
      <c r="A56" s="207" t="s">
        <v>605</v>
      </c>
      <c r="B56" s="208" t="s">
        <v>21</v>
      </c>
      <c r="C56" s="208" t="s">
        <v>22</v>
      </c>
      <c r="D56" s="208" t="s">
        <v>23</v>
      </c>
      <c r="E56" s="208" t="s">
        <v>606</v>
      </c>
      <c r="F56" s="209"/>
      <c r="G56" s="209"/>
      <c r="H56" s="210" t="s">
        <v>607</v>
      </c>
      <c r="I56" s="211" t="s">
        <v>21</v>
      </c>
      <c r="J56" s="211" t="s">
        <v>22</v>
      </c>
      <c r="K56" s="211" t="s">
        <v>23</v>
      </c>
      <c r="L56" s="211" t="s">
        <v>606</v>
      </c>
      <c r="M56" s="209"/>
      <c r="Q56" s="209" t="s">
        <v>619</v>
      </c>
      <c r="S56" s="167"/>
      <c r="T56" s="167"/>
    </row>
    <row r="57">
      <c r="A57" s="213" t="s">
        <v>64</v>
      </c>
      <c r="B57" s="180" t="str">
        <f>COUNTIFS('Game History'!A:A,("&gt;"&amp;(TODAY()-365)),'Game History'!G:G,"MRDA",'Game History'!H:H,"Champs",'Game History'!I:I,Instructions!A71)+COUNTIFS('Game History'!A:A,("&gt;"&amp;(TODAY()-365)),'Game History'!G:G,"MRDA",'Game History'!H:H,"Playoff",'Game History'!I:I,Instructions!A71)</f>
        <v>0</v>
      </c>
      <c r="C57" s="181" t="str">
        <f>COUNTIFS('Game History'!A:A,("&gt;"&amp;(TODAY()-365)),'Game History'!G:G,"MRDA",'Game History'!H:H,"Sanc",'Game History'!I:I,Instructions!A71)</f>
        <v>0</v>
      </c>
      <c r="D57" s="189" t="str">
        <f>COUNTIFS('Game History'!A:A,("&gt;"&amp;(TODAY()-365)),'Game History'!G:G,"MRDA",'Game History'!H:H,"Reg",'Game History'!I:I,Instructions!A71)</f>
        <v>0</v>
      </c>
      <c r="E57" s="182" t="str">
        <f t="shared" ref="E57:E58" si="19">SUM(B57+C57+D57)</f>
        <v>0</v>
      </c>
      <c r="F57" s="217"/>
      <c r="G57" s="167"/>
      <c r="H57" s="214" t="s">
        <v>64</v>
      </c>
      <c r="I57" s="180" t="str">
        <f>COUNTIFS('Game History'!A:A,("&gt;"&amp;(TODAY()-730)),'Game History'!G:G,"MRDA",'Game History'!H:H,"Champs",'Game History'!I:I,Instructions!A71)+COUNTIFS('Game History'!A:A,("&gt;"&amp;(TODAY()-730)),'Game History'!G:G,"MRDA",'Game History'!H:H,"Playoff",'Game History'!I:I,Instructions!A71)</f>
        <v>0</v>
      </c>
      <c r="J57" s="181" t="str">
        <f>COUNTIFS('Game History'!A:A,("&gt;"&amp;(TODAY()-730)),'Game History'!G:G,"MRDA",'Game History'!H:H,"Sanc",'Game History'!I:I,Instructions!A71)</f>
        <v>0</v>
      </c>
      <c r="K57" s="189" t="str">
        <f>COUNTIFS('Game History'!A:A,("&gt;"&amp;(TODAY()-730)),'Game History'!G:G,"MRDA",'Game History'!H:H,"Reg",'Game History'!I:I,Instructions!A71)</f>
        <v>0</v>
      </c>
      <c r="L57" s="182" t="str">
        <f t="shared" ref="L57:L58" si="20">SUM(I57+J57+K57)</f>
        <v>0</v>
      </c>
      <c r="M57" s="217"/>
      <c r="Q57" s="167"/>
      <c r="R57" s="167"/>
      <c r="S57" s="167"/>
      <c r="T57" s="167"/>
    </row>
    <row r="58">
      <c r="A58" s="215" t="s">
        <v>68</v>
      </c>
      <c r="B58" s="180" t="str">
        <f>COUNTIFS('Game History'!A:A,("&gt;"&amp;(TODAY()-365)),'Game History'!G:G,"MRDA",'Game History'!H:H,"Champs",'Game History'!I:I,Instructions!A72)+COUNTIFS('Game History'!A:A,("&gt;"&amp;(TODAY()-365)),'Game History'!G:G,"MRDA",'Game History'!H:H,"Playoff",'Game History'!I:I,Instructions!A72)+COUNTIFS('Game History'!A:A,("&gt;"&amp;(TODAY()-365)),'Game History'!G:G,"MRDA",'Game History'!H:H,"Champs",'Game History'!I:I,Instructions!A73)+COUNTIFS('Game History'!A:A,("&gt;"&amp;(TODAY()-365)),'Game History'!G:G,"MRDA",'Game History'!H:H,"Playoff",'Game History'!I:I,Instructions!A73)</f>
        <v>0</v>
      </c>
      <c r="C58" s="189" t="str">
        <f>COUNTIFS('Game History'!A:A,("&gt;"&amp;(TODAY()-365)),'Game History'!G:G,"MRDA",'Game History'!H:H,"Sanc",'Game History'!I:I,Instructions!A72)</f>
        <v>0</v>
      </c>
      <c r="D58" s="189" t="str">
        <f>COUNTIFS('Game History'!A:A,("&gt;"&amp;(TODAY()-365)),'Game History'!G:G,"MRDA",'Game History'!H:H,"Reg",'Game History'!I:I,Instructions!A72)</f>
        <v>0</v>
      </c>
      <c r="E58" s="191" t="str">
        <f t="shared" si="19"/>
        <v>0</v>
      </c>
      <c r="F58" s="217"/>
      <c r="G58" s="167"/>
      <c r="H58" s="216" t="s">
        <v>68</v>
      </c>
      <c r="I58" s="180" t="str">
        <f>COUNTIFS('Game History'!A:A,("&gt;"&amp;(TODAY()-730)),'Game History'!G:G,"MRDA",'Game History'!H:H,"Champs",'Game History'!I:I,Instructions!A72)+COUNTIFS('Game History'!A:A,("&gt;"&amp;(TODAY()-730)),'Game History'!G:G,"MRDA",'Game History'!H:H,"Playoff",'Game History'!I:I,Instructions!A72)+COUNTIFS('Game History'!A:A,("&gt;"&amp;(TODAY()-730)),'Game History'!G:G,"MRDA",'Game History'!H:H,"Champs",'Game History'!I:I,Instructions!A73)+COUNTIFS('Game History'!A:A,("&gt;"&amp;(TODAY()-730)),'Game History'!G:G,"MRDA",'Game History'!H:H,"Playoff",'Game History'!I:I,Instructions!A73)</f>
        <v>0</v>
      </c>
      <c r="J58" s="181" t="str">
        <f>COUNTIFS('Game History'!A:A,("&gt;"&amp;(TODAY()-730)),'Game History'!G:G,"MRDA",'Game History'!H:H,"Sanc",'Game History'!I:I,Instructions!A72)</f>
        <v>0</v>
      </c>
      <c r="K58" s="189" t="str">
        <f>COUNTIFS('Game History'!A:A,("&gt;"&amp;(TODAY()-730)),'Game History'!G:G,"MRDA",'Game History'!H:H,"Reg",'Game History'!I:I,Instructions!A72)</f>
        <v>0</v>
      </c>
      <c r="L58" s="191" t="str">
        <f t="shared" si="20"/>
        <v>0</v>
      </c>
      <c r="M58" s="217"/>
      <c r="Q58" s="167"/>
      <c r="R58" s="167"/>
      <c r="S58" s="167"/>
      <c r="T58" s="167"/>
    </row>
    <row r="59">
      <c r="A59" s="215" t="s">
        <v>29</v>
      </c>
      <c r="B59" s="194" t="s">
        <v>27</v>
      </c>
      <c r="C59" s="189" t="str">
        <f>COUNTIFS('Game History'!A:A,("&gt;"&amp;(TODAY()-365)),'Game History'!G:G,"MRDA",'Game History'!H:H,"Sanc",'Game History'!I:I,Instructions!A73)</f>
        <v>0</v>
      </c>
      <c r="D59" s="189" t="str">
        <f>COUNTIFS('Game History'!A:A,("&gt;"&amp;(TODAY()-365)),'Game History'!G:G,"MRDA",'Game History'!H:H,"Reg",'Game History'!I:I,Instructions!A73)</f>
        <v>0</v>
      </c>
      <c r="E59" s="182" t="str">
        <f>SUM(C59+D59)</f>
        <v>0</v>
      </c>
      <c r="F59" s="218" t="s">
        <v>611</v>
      </c>
      <c r="G59" s="167"/>
      <c r="H59" s="216" t="s">
        <v>29</v>
      </c>
      <c r="I59" s="194" t="s">
        <v>27</v>
      </c>
      <c r="J59" s="181" t="str">
        <f>COUNTIFS('Game History'!A:A,("&gt;"&amp;(TODAY()-730)),'Game History'!G:G,"MRDA",'Game History'!H:H,"Sanc",'Game History'!I:I,Instructions!A73)</f>
        <v>0</v>
      </c>
      <c r="K59" s="189" t="str">
        <f>COUNTIFS('Game History'!A:A,("&gt;"&amp;(TODAY()-730)),'Game History'!G:G,"MRDA",'Game History'!H:H,"Reg",'Game History'!I:I,Instructions!A73)</f>
        <v>0</v>
      </c>
      <c r="L59" s="182" t="str">
        <f>SUM(J59+K59)</f>
        <v>0</v>
      </c>
      <c r="M59" s="219" t="s">
        <v>611</v>
      </c>
      <c r="Q59" s="167"/>
      <c r="R59" s="167"/>
      <c r="S59" s="167"/>
      <c r="T59" s="167"/>
    </row>
    <row r="60">
      <c r="A60" s="215" t="s">
        <v>33</v>
      </c>
      <c r="B60" s="196" t="str">
        <f>COUNTIFS('Game History'!A:A,("&gt;"&amp;(TODAY()-365)),'Game History'!G:G,"MRDA",'Game History'!H:H,"Champs",'Game History'!I:I,Instructions!A77)+COUNTIFS('Game History'!A:A,("&gt;"&amp;(TODAY()-365)),'Game History'!G:G,"MRDA",'Game History'!H:H,"Playoff",'Game History'!I:I,Instructions!A77)+COUNTIFS('Game History'!A:A,("&gt;"&amp;(TODAY()-365)),'Game History'!G:G,"MRDA",'Game History'!H:H,"Champs",'Game History'!J:J,Instructions!A77)+COUNTIFS('Game History'!A:A,("&gt;"&amp;(TODAY()-365)),'Game History'!G:G,"MRDA",'Game History'!H:H,"Playoff",'Game History'!J:J,Instructions!A77)</f>
        <v>0</v>
      </c>
      <c r="C60" s="196" t="str">
        <f>COUNTIFS('Game History'!A:A,("&gt;"&amp;(TODAY()-365)),'Game History'!G:G,"MRDA",'Game History'!H:H,"Sanc",'Game History'!I:I,Instructions!A77)+COUNTIFS('Game History'!A:A,("&gt;"&amp;(TODAY()-365)),'Game History'!G:G,"MRDA",'Game History'!H:H,"Sanc",'Game History'!J:J,Instructions!A77)</f>
        <v>0</v>
      </c>
      <c r="D60" s="196" t="str">
        <f>COUNTIFS('Game History'!A:A,("&gt;"&amp;(TODAY()-365)),'Game History'!G:G,"MRDA",'Game History'!H:H,"Reg",'Game History'!I:I,Instructions!A77)+COUNTIFS('Game History'!A:A,("&gt;"&amp;(TODAY()-365)),'Game History'!G:G,"MRDA",'Game History'!H:H,"Reg",'Game History'!J:J,Instructions!A77)</f>
        <v>0</v>
      </c>
      <c r="E60" s="182" t="str">
        <f t="shared" ref="E60:E70" si="21">SUM(B60+C60+D60)</f>
        <v>0</v>
      </c>
      <c r="F60" s="180" t="str">
        <f>COUNTIFS('Game History'!A:A,("&gt;"&amp;(TODAY()-365)),'Game History'!G:G,"MRDA",'Game History'!I:I,A60,'Game History'!K:K,"Y")+COUNTIFS('Game History'!A:A,("&gt;"&amp;(TODAY()-365)),'Game History'!G:G,"MRDA",'Game History'!J:J,A60,'Game History'!K:K,"Y")</f>
        <v>0</v>
      </c>
      <c r="G60" s="167"/>
      <c r="H60" s="216" t="s">
        <v>33</v>
      </c>
      <c r="I60" s="180" t="str">
        <f>COUNTIFS('Game History'!A:A,("&gt;"&amp;(TODAY()-730)),'Game History'!G:G,"MRDA",'Game History'!H:H,"Champs",'Game History'!I:I,Instructions!A77)+COUNTIFS('Game History'!A:A,("&gt;"&amp;(TODAY()-730)),'Game History'!G:G,"MRDA",'Game History'!H:H,"Playoff",'Game History'!I:I,Instructions!A77)+COUNTIFS('Game History'!A:A,("&gt;"&amp;(TODAY()-730)),'Game History'!G:G,"MRDA",'Game History'!H:H,"Champs",'Game History'!J:J,Instructions!A77)+COUNTIFS('Game History'!A:A,("&gt;"&amp;(TODAY()-730)),'Game History'!G:G,"MRDA",'Game History'!H:H,"Playoff",'Game History'!J:J,Instructions!A77)</f>
        <v>0</v>
      </c>
      <c r="J60" s="180" t="str">
        <f>COUNTIFS('Game History'!A:A,("&gt;"&amp;(TODAY()-730)),'Game History'!G:G,"MRDA",'Game History'!H:H,"Sanc",'Game History'!I:I,Instructions!A77)+COUNTIFS('Game History'!A:A,("&gt;"&amp;(TODAY()-730)),'Game History'!G:G,"MRDA",'Game History'!H:H,"Sanc",'Game History'!J:J,Instructions!A77)</f>
        <v>0</v>
      </c>
      <c r="K60" s="196" t="str">
        <f>COUNTIFS('Game History'!A:A,("&gt;"&amp;(TODAY()-730)),'Game History'!G:G,"MRDA",'Game History'!H:H,"Reg",'Game History'!I:I,Instructions!A77)+COUNTIFS('Game History'!A:A,("&gt;"&amp;(TODAY()-730)),'Game History'!G:G,"MRDA",'Game History'!H:H,"Reg",'Game History'!J:J,Instructions!A77)</f>
        <v>0</v>
      </c>
      <c r="L60" s="182" t="str">
        <f t="shared" ref="L60:L70" si="22">SUM(I60+J60+K60)</f>
        <v>0</v>
      </c>
      <c r="M60" s="180" t="str">
        <f>COUNTIFS('Game History'!A:A,("&gt;"&amp;(TODAY()-730)),'Game History'!G:G,"MRDA",'Game History'!I:I,A60,'Game History'!K:K,"Y")+COUNTIFS('Game History'!A:A,("&gt;"&amp;(TODAY()-730)),'Game History'!G:G,"MRDA",'Game History'!J:J,A60,'Game History'!K:K,"Y")</f>
        <v>0</v>
      </c>
      <c r="Q60" s="167"/>
      <c r="R60" s="167"/>
      <c r="S60" s="167"/>
      <c r="T60" s="167"/>
    </row>
    <row r="61">
      <c r="A61" s="215" t="s">
        <v>37</v>
      </c>
      <c r="B61" s="196" t="str">
        <f>COUNTIFS('Game History'!A:A,("&gt;"&amp;(TODAY()-365)),'Game History'!G:G,"MRDA",'Game History'!H:H,"Champs",'Game History'!I:I,Instructions!A78)+COUNTIFS('Game History'!A:A,("&gt;"&amp;(TODAY()-365)),'Game History'!G:G,"MRDA",'Game History'!H:H,"Playoff",'Game History'!I:I,Instructions!A78)+COUNTIFS('Game History'!A:A,("&gt;"&amp;(TODAY()-365)),'Game History'!G:G,"MRDA",'Game History'!H:H,"Champs",'Game History'!J:J,Instructions!A78)+COUNTIFS('Game History'!A:A,("&gt;"&amp;(TODAY()-365)),'Game History'!G:G,"MRDA",'Game History'!H:H,"Playoff",'Game History'!J:J,Instructions!A78)</f>
        <v>0</v>
      </c>
      <c r="C61" s="196" t="str">
        <f>COUNTIFS('Game History'!A:A,("&gt;"&amp;(TODAY()-365)),'Game History'!G:G,"MRDA",'Game History'!H:H,"Sanc",'Game History'!I:I,Instructions!A78)+COUNTIFS('Game History'!A:A,("&gt;"&amp;(TODAY()-365)),'Game History'!G:G,"MRDA",'Game History'!H:H,"Sanc",'Game History'!J:J,Instructions!A78)</f>
        <v>0</v>
      </c>
      <c r="D61" s="196" t="str">
        <f>COUNTIFS('Game History'!A:A,("&gt;"&amp;(TODAY()-365)),'Game History'!G:G,"MRDA",'Game History'!H:H,"Reg",'Game History'!I:I,Instructions!A78)+COUNTIFS('Game History'!A:A,("&gt;"&amp;(TODAY()-365)),'Game History'!G:G,"MRDA",'Game History'!H:H,"Reg",'Game History'!J:J,Instructions!A78)</f>
        <v>0</v>
      </c>
      <c r="E61" s="182" t="str">
        <f t="shared" si="21"/>
        <v>0</v>
      </c>
      <c r="F61" s="180" t="str">
        <f>COUNTIFS('Game History'!A:A,("&gt;"&amp;(TODAY()-365)),'Game History'!G:G,"MRDA",'Game History'!I:I,A61,'Game History'!K:K,"Y")+COUNTIFS('Game History'!A:A,("&gt;"&amp;(TODAY()-365)),'Game History'!G:G,"MRDA",'Game History'!J:J,A61,'Game History'!K:K,"Y")</f>
        <v>0</v>
      </c>
      <c r="G61" s="167"/>
      <c r="H61" s="216" t="s">
        <v>37</v>
      </c>
      <c r="I61" s="180" t="str">
        <f>COUNTIFS('Game History'!A:A,("&gt;"&amp;(TODAY()-730)),'Game History'!G:G,"MRDA",'Game History'!H:H,"Champs",'Game History'!I:I,Instructions!A78)+COUNTIFS('Game History'!A:A,("&gt;"&amp;(TODAY()-730)),'Game History'!G:G,"MRDA",'Game History'!H:H,"Playoff",'Game History'!I:I,Instructions!A78)+COUNTIFS('Game History'!A:A,("&gt;"&amp;(TODAY()-730)),'Game History'!G:G,"MRDA",'Game History'!H:H,"Champs",'Game History'!J:J,Instructions!A78)+COUNTIFS('Game History'!A:A,("&gt;"&amp;(TODAY()-730)),'Game History'!G:G,"MRDA",'Game History'!H:H,"Playoff",'Game History'!J:J,Instructions!A78)</f>
        <v>0</v>
      </c>
      <c r="J61" s="180" t="str">
        <f>COUNTIFS('Game History'!A:A,("&gt;"&amp;(TODAY()-730)),'Game History'!G:G,"MRDA",'Game History'!H:H,"Sanc",'Game History'!I:I,Instructions!A78)+COUNTIFS('Game History'!A:A,("&gt;"&amp;(TODAY()-730)),'Game History'!G:G,"MRDA",'Game History'!H:H,"Sanc",'Game History'!J:J,Instructions!A78)</f>
        <v>0</v>
      </c>
      <c r="K61" s="196" t="str">
        <f>COUNTIFS('Game History'!A:A,("&gt;"&amp;(TODAY()-730)),'Game History'!G:G,"MRDA",'Game History'!H:H,"Reg",'Game History'!I:I,Instructions!A78)+COUNTIFS('Game History'!A:A,("&gt;"&amp;(TODAY()-730)),'Game History'!G:G,"MRDA",'Game History'!H:H,"Reg",'Game History'!J:J,Instructions!A78)</f>
        <v>0</v>
      </c>
      <c r="L61" s="182" t="str">
        <f t="shared" si="22"/>
        <v>0</v>
      </c>
      <c r="M61" s="180" t="str">
        <f>COUNTIFS('Game History'!A:A,("&gt;"&amp;(TODAY()-730)),'Game History'!G:G,"MRDA",'Game History'!I:I,A61,'Game History'!K:K,"Y")+COUNTIFS('Game History'!A:A,("&gt;"&amp;(TODAY()-730)),'Game History'!G:G,"MRDA",'Game History'!J:J,A61,'Game History'!K:K,"Y")</f>
        <v>0</v>
      </c>
      <c r="Q61" s="167"/>
      <c r="R61" s="167"/>
      <c r="S61" s="167"/>
      <c r="T61" s="167"/>
    </row>
    <row r="62">
      <c r="A62" s="215" t="s">
        <v>41</v>
      </c>
      <c r="B62" s="196" t="str">
        <f>COUNTIFS('Game History'!A:A,("&gt;"&amp;(TODAY()-365)),'Game History'!G:G,"MRDA",'Game History'!H:H,"Champs",'Game History'!I:I,Instructions!A79)+COUNTIFS('Game History'!A:A,("&gt;"&amp;(TODAY()-365)),'Game History'!G:G,"MRDA",'Game History'!H:H,"Playoff",'Game History'!I:I,Instructions!A79)+COUNTIFS('Game History'!A:A,("&gt;"&amp;(TODAY()-365)),'Game History'!G:G,"MRDA",'Game History'!H:H,"Champs",'Game History'!J:J,Instructions!A79)+COUNTIFS('Game History'!A:A,("&gt;"&amp;(TODAY()-365)),'Game History'!G:G,"MRDA",'Game History'!H:H,"Playoff",'Game History'!J:J,Instructions!A79)</f>
        <v>0</v>
      </c>
      <c r="C62" s="196" t="str">
        <f>COUNTIFS('Game History'!A:A,("&gt;"&amp;(TODAY()-365)),'Game History'!G:G,"MRDA",'Game History'!H:H,"Sanc",'Game History'!I:I,Instructions!A79)+COUNTIFS('Game History'!A:A,("&gt;"&amp;(TODAY()-365)),'Game History'!G:G,"MRDA",'Game History'!H:H,"Sanc",'Game History'!J:J,Instructions!A79)</f>
        <v>0</v>
      </c>
      <c r="D62" s="196" t="str">
        <f>COUNTIFS('Game History'!A:A,("&gt;"&amp;(TODAY()-365)),'Game History'!G:G,"MRDA",'Game History'!H:H,"Reg",'Game History'!I:I,Instructions!A79)+COUNTIFS('Game History'!A:A,("&gt;"&amp;(TODAY()-365)),'Game History'!G:G,"MRDA",'Game History'!H:H,"Reg",'Game History'!J:J,Instructions!A79)</f>
        <v>0</v>
      </c>
      <c r="E62" s="182" t="str">
        <f t="shared" si="21"/>
        <v>0</v>
      </c>
      <c r="F62" s="180" t="str">
        <f>COUNTIFS('Game History'!A:A,("&gt;"&amp;(TODAY()-365)),'Game History'!G:G,"MRDA",'Game History'!I:I,A62,'Game History'!K:K,"Y")+COUNTIFS('Game History'!A:A,("&gt;"&amp;(TODAY()-365)),'Game History'!G:G,"MRDA",'Game History'!J:J,A62,'Game History'!K:K,"Y")</f>
        <v>0</v>
      </c>
      <c r="G62" s="167"/>
      <c r="H62" s="216" t="s">
        <v>41</v>
      </c>
      <c r="I62" s="180" t="str">
        <f>COUNTIFS('Game History'!A:A,("&gt;"&amp;(TODAY()-730)),'Game History'!G:G,"MRDA",'Game History'!H:H,"Champs",'Game History'!I:I,Instructions!A79)+COUNTIFS('Game History'!A:A,("&gt;"&amp;(TODAY()-730)),'Game History'!G:G,"MRDA",'Game History'!H:H,"Playoff",'Game History'!I:I,Instructions!A79)+COUNTIFS('Game History'!A:A,("&gt;"&amp;(TODAY()-730)),'Game History'!G:G,"MRDA",'Game History'!H:H,"Champs",'Game History'!J:J,Instructions!A79)+COUNTIFS('Game History'!A:A,("&gt;"&amp;(TODAY()-730)),'Game History'!G:G,"MRDA",'Game History'!H:H,"Playoff",'Game History'!J:J,Instructions!A79)</f>
        <v>0</v>
      </c>
      <c r="J62" s="180" t="str">
        <f>COUNTIFS('Game History'!A:A,("&gt;"&amp;(TODAY()-730)),'Game History'!G:G,"MRDA",'Game History'!H:H,"Sanc",'Game History'!I:I,Instructions!A79)+COUNTIFS('Game History'!A:A,("&gt;"&amp;(TODAY()-730)),'Game History'!G:G,"MRDA",'Game History'!H:H,"Sanc",'Game History'!J:J,Instructions!A79)</f>
        <v>0</v>
      </c>
      <c r="K62" s="196" t="str">
        <f>COUNTIFS('Game History'!A:A,("&gt;"&amp;(TODAY()-730)),'Game History'!G:G,"MRDA",'Game History'!H:H,"Reg",'Game History'!I:I,Instructions!A79)+COUNTIFS('Game History'!A:A,("&gt;"&amp;(TODAY()-730)),'Game History'!G:G,"MRDA",'Game History'!H:H,"Reg",'Game History'!J:J,Instructions!A79)</f>
        <v>0</v>
      </c>
      <c r="L62" s="182" t="str">
        <f t="shared" si="22"/>
        <v>0</v>
      </c>
      <c r="M62" s="180" t="str">
        <f>COUNTIFS('Game History'!A:A,("&gt;"&amp;(TODAY()-730)),'Game History'!G:G,"MRDA",'Game History'!I:I,A62,'Game History'!K:K,"Y")+COUNTIFS('Game History'!A:A,("&gt;"&amp;(TODAY()-730)),'Game History'!G:G,"MRDA",'Game History'!J:J,A62,'Game History'!K:K,"Y")</f>
        <v>0</v>
      </c>
      <c r="Q62" s="167"/>
      <c r="R62" s="167"/>
      <c r="S62" s="167"/>
      <c r="T62" s="167"/>
    </row>
    <row r="63">
      <c r="A63" s="215" t="s">
        <v>45</v>
      </c>
      <c r="B63" s="196" t="str">
        <f>COUNTIFS('Game History'!A:A,("&gt;"&amp;(TODAY()-365)),'Game History'!G:G,"MRDA",'Game History'!H:H,"Champs",'Game History'!I:I,Instructions!A80)+COUNTIFS('Game History'!A:A,("&gt;"&amp;(TODAY()-365)),'Game History'!G:G,"MRDA",'Game History'!H:H,"Playoff",'Game History'!I:I,Instructions!A80)+COUNTIFS('Game History'!A:A,("&gt;"&amp;(TODAY()-365)),'Game History'!G:G,"MRDA",'Game History'!H:H,"Champs",'Game History'!J:J,Instructions!A80)+COUNTIFS('Game History'!A:A,("&gt;"&amp;(TODAY()-365)),'Game History'!G:G,"MRDA",'Game History'!H:H,"Playoff",'Game History'!J:J,Instructions!A80)</f>
        <v>0</v>
      </c>
      <c r="C63" s="196" t="str">
        <f>COUNTIFS('Game History'!A:A,("&gt;"&amp;(TODAY()-365)),'Game History'!G:G,"MRDA",'Game History'!H:H,"Sanc",'Game History'!I:I,Instructions!A80)+COUNTIFS('Game History'!A:A,("&gt;"&amp;(TODAY()-365)),'Game History'!G:G,"MRDA",'Game History'!H:H,"Sanc",'Game History'!J:J,Instructions!A80)</f>
        <v>0</v>
      </c>
      <c r="D63" s="196" t="str">
        <f>COUNTIFS('Game History'!A:A,("&gt;"&amp;(TODAY()-365)),'Game History'!G:G,"MRDA",'Game History'!H:H,"Reg",'Game History'!I:I,Instructions!A80)+COUNTIFS('Game History'!A:A,("&gt;"&amp;(TODAY()-365)),'Game History'!G:G,"MRDA",'Game History'!H:H,"Reg",'Game History'!J:J,Instructions!A80)</f>
        <v>0</v>
      </c>
      <c r="E63" s="197" t="str">
        <f t="shared" si="21"/>
        <v>0</v>
      </c>
      <c r="F63" s="180" t="str">
        <f>COUNTIFS('Game History'!A:A,("&gt;"&amp;(TODAY()-365)),'Game History'!G:G,"MRDA",'Game History'!I:I,A63,'Game History'!K:K,"Y")+COUNTIFS('Game History'!A:A,("&gt;"&amp;(TODAY()-365)),'Game History'!G:G,"MRDA",'Game History'!J:J,A63,'Game History'!K:K,"Y")</f>
        <v>0</v>
      </c>
      <c r="G63" s="167"/>
      <c r="H63" s="216" t="s">
        <v>45</v>
      </c>
      <c r="I63" s="180" t="str">
        <f>COUNTIFS('Game History'!A:A,("&gt;"&amp;(TODAY()-730)),'Game History'!G:G,"MRDA",'Game History'!H:H,"Champs",'Game History'!I:I,Instructions!A80)+COUNTIFS('Game History'!A:A,("&gt;"&amp;(TODAY()-730)),'Game History'!G:G,"MRDA",'Game History'!H:H,"Playoff",'Game History'!I:I,Instructions!A80)+COUNTIFS('Game History'!A:A,("&gt;"&amp;(TODAY()-730)),'Game History'!G:G,"MRDA",'Game History'!H:H,"Champs",'Game History'!J:J,Instructions!A80)+COUNTIFS('Game History'!A:A,("&gt;"&amp;(TODAY()-730)),'Game History'!G:G,"MRDA",'Game History'!H:H,"Playoff",'Game History'!J:J,Instructions!A80)</f>
        <v>0</v>
      </c>
      <c r="J63" s="180" t="str">
        <f>COUNTIFS('Game History'!A:A,("&gt;"&amp;(TODAY()-730)),'Game History'!G:G,"MRDA",'Game History'!H:H,"Sanc",'Game History'!I:I,Instructions!A80)+COUNTIFS('Game History'!A:A,("&gt;"&amp;(TODAY()-730)),'Game History'!G:G,"MRDA",'Game History'!H:H,"Sanc",'Game History'!J:J,Instructions!A80)</f>
        <v>0</v>
      </c>
      <c r="K63" s="196" t="str">
        <f>COUNTIFS('Game History'!A:A,("&gt;"&amp;(TODAY()-730)),'Game History'!G:G,"MRDA",'Game History'!H:H,"Reg",'Game History'!I:I,Instructions!A80)+COUNTIFS('Game History'!A:A,("&gt;"&amp;(TODAY()-730)),'Game History'!G:G,"MRDA",'Game History'!H:H,"Reg",'Game History'!J:J,Instructions!A80)</f>
        <v>0</v>
      </c>
      <c r="L63" s="197" t="str">
        <f t="shared" si="22"/>
        <v>0</v>
      </c>
      <c r="M63" s="180" t="str">
        <f>COUNTIFS('Game History'!A:A,("&gt;"&amp;(TODAY()-730)),'Game History'!G:G,"MRDA",'Game History'!I:I,A63,'Game History'!K:K,"Y")+COUNTIFS('Game History'!A:A,("&gt;"&amp;(TODAY()-730)),'Game History'!G:G,"MRDA",'Game History'!J:J,A63,'Game History'!K:K,"Y")</f>
        <v>0</v>
      </c>
      <c r="Q63" s="167"/>
      <c r="R63" s="167"/>
      <c r="S63" s="167"/>
      <c r="T63" s="167"/>
    </row>
    <row r="64">
      <c r="A64" s="215" t="s">
        <v>48</v>
      </c>
      <c r="B64" s="196" t="str">
        <f>COUNTIFS('Game History'!A:A,("&gt;"&amp;(TODAY()-365)),'Game History'!G:G,"MRDA",'Game History'!H:H,"Champs",'Game History'!I:I,Instructions!A81)+COUNTIFS('Game History'!A:A,("&gt;"&amp;(TODAY()-365)),'Game History'!G:G,"MRDA",'Game History'!H:H,"Playoff",'Game History'!I:I,Instructions!A81)+COUNTIFS('Game History'!A:A,("&gt;"&amp;(TODAY()-365)),'Game History'!G:G,"MRDA",'Game History'!H:H,"Champs",'Game History'!J:J,Instructions!A81)+COUNTIFS('Game History'!A:A,("&gt;"&amp;(TODAY()-365)),'Game History'!G:G,"MRDA",'Game History'!H:H,"Playoff",'Game History'!J:J,Instructions!A81)</f>
        <v>0</v>
      </c>
      <c r="C64" s="196" t="str">
        <f>COUNTIFS('Game History'!A:A,("&gt;"&amp;(TODAY()-365)),'Game History'!G:G,"MRDA",'Game History'!H:H,"Sanc",'Game History'!I:I,Instructions!A81)+COUNTIFS('Game History'!A:A,("&gt;"&amp;(TODAY()-365)),'Game History'!G:G,"MRDA",'Game History'!H:H,"Sanc",'Game History'!J:J,Instructions!A81)</f>
        <v>0</v>
      </c>
      <c r="D64" s="196" t="str">
        <f>COUNTIFS('Game History'!A:A,("&gt;"&amp;(TODAY()-365)),'Game History'!G:G,"MRDA",'Game History'!H:H,"Reg",'Game History'!I:I,Instructions!A81)+COUNTIFS('Game History'!A:A,("&gt;"&amp;(TODAY()-365)),'Game History'!G:G,"MRDA",'Game History'!H:H,"Reg",'Game History'!J:J,Instructions!A81)</f>
        <v>0</v>
      </c>
      <c r="E64" s="182" t="str">
        <f t="shared" si="21"/>
        <v>0</v>
      </c>
      <c r="F64" s="180" t="str">
        <f>COUNTIFS('Game History'!A:A,("&gt;"&amp;(TODAY()-365)),'Game History'!G:G,"MRDA",'Game History'!I:I,A64,'Game History'!K:K,"Y")+COUNTIFS('Game History'!A:A,("&gt;"&amp;(TODAY()-365)),'Game History'!G:G,"MRDA",'Game History'!J:J,A64,'Game History'!K:K,"Y")</f>
        <v>0</v>
      </c>
      <c r="G64" s="167"/>
      <c r="H64" s="216" t="s">
        <v>48</v>
      </c>
      <c r="I64" s="180" t="str">
        <f>COUNTIFS('Game History'!A:A,("&gt;"&amp;(TODAY()-730)),'Game History'!G:G,"MRDA",'Game History'!H:H,"Champs",'Game History'!I:I,Instructions!A81)+COUNTIFS('Game History'!A:A,("&gt;"&amp;(TODAY()-730)),'Game History'!G:G,"MRDA",'Game History'!H:H,"Playoff",'Game History'!I:I,Instructions!A81)+COUNTIFS('Game History'!A:A,("&gt;"&amp;(TODAY()-730)),'Game History'!G:G,"MRDA",'Game History'!H:H,"Champs",'Game History'!J:J,Instructions!A81)+COUNTIFS('Game History'!A:A,("&gt;"&amp;(TODAY()-730)),'Game History'!G:G,"MRDA",'Game History'!H:H,"Playoff",'Game History'!J:J,Instructions!A81)</f>
        <v>0</v>
      </c>
      <c r="J64" s="180" t="str">
        <f>COUNTIFS('Game History'!A:A,("&gt;"&amp;(TODAY()-730)),'Game History'!G:G,"MRDA",'Game History'!H:H,"Sanc",'Game History'!I:I,Instructions!A81)+COUNTIFS('Game History'!A:A,("&gt;"&amp;(TODAY()-730)),'Game History'!G:G,"MRDA",'Game History'!H:H,"Sanc",'Game History'!J:J,Instructions!A81)</f>
        <v>0</v>
      </c>
      <c r="K64" s="196" t="str">
        <f>COUNTIFS('Game History'!A:A,("&gt;"&amp;(TODAY()-730)),'Game History'!G:G,"MRDA",'Game History'!H:H,"Reg",'Game History'!I:I,Instructions!A81)+COUNTIFS('Game History'!A:A,("&gt;"&amp;(TODAY()-730)),'Game History'!G:G,"MRDA",'Game History'!H:H,"Reg",'Game History'!J:J,Instructions!A81)</f>
        <v>0</v>
      </c>
      <c r="L64" s="182" t="str">
        <f t="shared" si="22"/>
        <v>0</v>
      </c>
      <c r="M64" s="180" t="str">
        <f>COUNTIFS('Game History'!A:A,("&gt;"&amp;(TODAY()-730)),'Game History'!G:G,"MRDA",'Game History'!I:I,A64,'Game History'!K:K,"Y")+COUNTIFS('Game History'!A:A,("&gt;"&amp;(TODAY()-730)),'Game History'!G:G,"MRDA",'Game History'!J:J,A64,'Game History'!K:K,"Y")</f>
        <v>0</v>
      </c>
      <c r="Q64" s="167"/>
      <c r="R64" s="167"/>
      <c r="S64" s="167"/>
      <c r="T64" s="167"/>
    </row>
    <row r="65">
      <c r="A65" s="215" t="s">
        <v>50</v>
      </c>
      <c r="B65" s="196" t="str">
        <f>COUNTIFS('Game History'!A:A,("&gt;"&amp;(TODAY()-365)),'Game History'!G:G,"MRDA",'Game History'!H:H,"Champs",'Game History'!I:I,Instructions!A82)+COUNTIFS('Game History'!A:A,("&gt;"&amp;(TODAY()-365)),'Game History'!G:G,"MRDA",'Game History'!H:H,"Playoff",'Game History'!I:I,Instructions!A82)+COUNTIFS('Game History'!A:A,("&gt;"&amp;(TODAY()-365)),'Game History'!G:G,"MRDA",'Game History'!H:H,"Champs",'Game History'!J:J,Instructions!A82)+COUNTIFS('Game History'!A:A,("&gt;"&amp;(TODAY()-365)),'Game History'!G:G,"MRDA",'Game History'!H:H,"Playoff",'Game History'!J:J,Instructions!A82)</f>
        <v>0</v>
      </c>
      <c r="C65" s="196" t="str">
        <f>COUNTIFS('Game History'!A:A,("&gt;"&amp;(TODAY()-365)),'Game History'!G:G,"MRDA",'Game History'!H:H,"Sanc",'Game History'!I:I,Instructions!A82)+COUNTIFS('Game History'!A:A,("&gt;"&amp;(TODAY()-365)),'Game History'!G:G,"MRDA",'Game History'!H:H,"Sanc",'Game History'!J:J,Instructions!A82)</f>
        <v>0</v>
      </c>
      <c r="D65" s="196" t="str">
        <f>COUNTIFS('Game History'!A:A,("&gt;"&amp;(TODAY()-365)),'Game History'!G:G,"MRDA",'Game History'!H:H,"Reg",'Game History'!I:I,Instructions!A82)+COUNTIFS('Game History'!A:A,("&gt;"&amp;(TODAY()-365)),'Game History'!G:G,"MRDA",'Game History'!H:H,"Reg",'Game History'!J:J,Instructions!A82)</f>
        <v>0</v>
      </c>
      <c r="E65" s="182" t="str">
        <f t="shared" si="21"/>
        <v>0</v>
      </c>
      <c r="F65" s="180" t="str">
        <f>COUNTIFS('Game History'!A:A,("&gt;"&amp;(TODAY()-365)),'Game History'!G:G,"MRDA",'Game History'!I:I,A65,'Game History'!K:K,"Y")+COUNTIFS('Game History'!A:A,("&gt;"&amp;(TODAY()-365)),'Game History'!G:G,"MRDA",'Game History'!J:J,A65,'Game History'!K:K,"Y")</f>
        <v>0</v>
      </c>
      <c r="G65" s="167"/>
      <c r="H65" s="216" t="s">
        <v>50</v>
      </c>
      <c r="I65" s="180" t="str">
        <f>COUNTIFS('Game History'!A:A,("&gt;"&amp;(TODAY()-730)),'Game History'!G:G,"MRDA",'Game History'!H:H,"Champs",'Game History'!I:I,Instructions!A82)+COUNTIFS('Game History'!A:A,("&gt;"&amp;(TODAY()-730)),'Game History'!G:G,"MRDA",'Game History'!H:H,"Playoff",'Game History'!I:I,Instructions!A82)+COUNTIFS('Game History'!A:A,("&gt;"&amp;(TODAY()-730)),'Game History'!G:G,"MRDA",'Game History'!H:H,"Champs",'Game History'!J:J,Instructions!A82)+COUNTIFS('Game History'!A:A,("&gt;"&amp;(TODAY()-730)),'Game History'!G:G,"MRDA",'Game History'!H:H,"Playoff",'Game History'!J:J,Instructions!A82)</f>
        <v>0</v>
      </c>
      <c r="J65" s="180" t="str">
        <f>COUNTIFS('Game History'!A:A,("&gt;"&amp;(TODAY()-730)),'Game History'!G:G,"MRDA",'Game History'!H:H,"Sanc",'Game History'!I:I,Instructions!A82)+COUNTIFS('Game History'!A:A,("&gt;"&amp;(TODAY()-730)),'Game History'!G:G,"MRDA",'Game History'!H:H,"Sanc",'Game History'!J:J,Instructions!A82)</f>
        <v>0</v>
      </c>
      <c r="K65" s="196" t="str">
        <f>COUNTIFS('Game History'!A:A,("&gt;"&amp;(TODAY()-730)),'Game History'!G:G,"MRDA",'Game History'!H:H,"Reg",'Game History'!I:I,Instructions!A82)+COUNTIFS('Game History'!A:A,("&gt;"&amp;(TODAY()-730)),'Game History'!G:G,"MRDA",'Game History'!H:H,"Reg",'Game History'!J:J,Instructions!A82)</f>
        <v>0</v>
      </c>
      <c r="L65" s="182" t="str">
        <f t="shared" si="22"/>
        <v>0</v>
      </c>
      <c r="M65" s="180" t="str">
        <f>COUNTIFS('Game History'!A:A,("&gt;"&amp;(TODAY()-730)),'Game History'!G:G,"MRDA",'Game History'!I:I,A65,'Game History'!K:K,"Y")+COUNTIFS('Game History'!A:A,("&gt;"&amp;(TODAY()-730)),'Game History'!G:G,"MRDA",'Game History'!J:J,A65,'Game History'!K:K,"Y")</f>
        <v>0</v>
      </c>
      <c r="Q65" s="167"/>
      <c r="R65" s="167"/>
      <c r="S65" s="167"/>
      <c r="T65" s="167"/>
    </row>
    <row r="66">
      <c r="A66" s="215" t="s">
        <v>54</v>
      </c>
      <c r="B66" s="196" t="str">
        <f>COUNTIFS('Game History'!A:A,("&gt;"&amp;(TODAY()-365)),'Game History'!G:G,"MRDA",'Game History'!H:H,"Champs",'Game History'!I:I,Instructions!A83)+COUNTIFS('Game History'!A:A,("&gt;"&amp;(TODAY()-365)),'Game History'!G:G,"MRDA",'Game History'!H:H,"Playoff",'Game History'!I:I,Instructions!A83)+COUNTIFS('Game History'!A:A,("&gt;"&amp;(TODAY()-365)),'Game History'!G:G,"MRDA",'Game History'!H:H,"Champs",'Game History'!J:J,Instructions!A83)+COUNTIFS('Game History'!A:A,("&gt;"&amp;(TODAY()-365)),'Game History'!G:G,"MRDA",'Game History'!H:H,"Playoff",'Game History'!J:J,Instructions!A83)</f>
        <v>0</v>
      </c>
      <c r="C66" s="196" t="str">
        <f>COUNTIFS('Game History'!A:A,("&gt;"&amp;(TODAY()-365)),'Game History'!G:G,"MRDA",'Game History'!H:H,"Sanc",'Game History'!I:I,Instructions!A83)+COUNTIFS('Game History'!A:A,("&gt;"&amp;(TODAY()-365)),'Game History'!G:G,"MRDA",'Game History'!H:H,"Sanc",'Game History'!J:J,Instructions!A83)</f>
        <v>0</v>
      </c>
      <c r="D66" s="196" t="str">
        <f>COUNTIFS('Game History'!A:A,("&gt;"&amp;(TODAY()-365)),'Game History'!G:G,"MRDA",'Game History'!H:H,"Reg",'Game History'!I:I,Instructions!A83)+COUNTIFS('Game History'!A:A,("&gt;"&amp;(TODAY()-365)),'Game History'!G:G,"MRDA",'Game History'!H:H,"Reg",'Game History'!J:J,Instructions!A83)</f>
        <v>0</v>
      </c>
      <c r="E66" s="182" t="str">
        <f t="shared" si="21"/>
        <v>0</v>
      </c>
      <c r="F66" s="180" t="str">
        <f>COUNTIFS('Game History'!A:A,("&gt;"&amp;(TODAY()-365)),'Game History'!G:G,"MRDA",'Game History'!I:I,A66,'Game History'!K:K,"Y")+COUNTIFS('Game History'!A:A,("&gt;"&amp;(TODAY()-365)),'Game History'!G:G,"MRDA",'Game History'!J:J,A66,'Game History'!K:K,"Y")</f>
        <v>0</v>
      </c>
      <c r="G66" s="167"/>
      <c r="H66" s="216" t="s">
        <v>54</v>
      </c>
      <c r="I66" s="180" t="str">
        <f>COUNTIFS('Game History'!A:A,("&gt;"&amp;(TODAY()-730)),'Game History'!G:G,"MRDA",'Game History'!H:H,"Champs",'Game History'!I:I,Instructions!A83)+COUNTIFS('Game History'!A:A,("&gt;"&amp;(TODAY()-730)),'Game History'!G:G,"MRDA",'Game History'!H:H,"Playoff",'Game History'!I:I,Instructions!A83)+COUNTIFS('Game History'!A:A,("&gt;"&amp;(TODAY()-730)),'Game History'!G:G,"MRDA",'Game History'!H:H,"Champs",'Game History'!J:J,Instructions!A83)+COUNTIFS('Game History'!A:A,("&gt;"&amp;(TODAY()-730)),'Game History'!G:G,"MRDA",'Game History'!H:H,"Playoff",'Game History'!J:J,Instructions!A83)</f>
        <v>0</v>
      </c>
      <c r="J66" s="180" t="str">
        <f>COUNTIFS('Game History'!A:A,("&gt;"&amp;(TODAY()-730)),'Game History'!G:G,"MRDA",'Game History'!H:H,"Sanc",'Game History'!I:I,Instructions!A83)+COUNTIFS('Game History'!A:A,("&gt;"&amp;(TODAY()-730)),'Game History'!G:G,"MRDA",'Game History'!H:H,"Sanc",'Game History'!J:J,Instructions!A83)</f>
        <v>0</v>
      </c>
      <c r="K66" s="196" t="str">
        <f>COUNTIFS('Game History'!A:A,("&gt;"&amp;(TODAY()-730)),'Game History'!G:G,"MRDA",'Game History'!H:H,"Reg",'Game History'!I:I,Instructions!A83)+COUNTIFS('Game History'!A:A,("&gt;"&amp;(TODAY()-730)),'Game History'!G:G,"MRDA",'Game History'!H:H,"Reg",'Game History'!J:J,Instructions!A83)</f>
        <v>0</v>
      </c>
      <c r="L66" s="182" t="str">
        <f t="shared" si="22"/>
        <v>0</v>
      </c>
      <c r="M66" s="180" t="str">
        <f>COUNTIFS('Game History'!A:A,("&gt;"&amp;(TODAY()-730)),'Game History'!G:G,"MRDA",'Game History'!I:I,A66,'Game History'!K:K,"Y")+COUNTIFS('Game History'!A:A,("&gt;"&amp;(TODAY()-730)),'Game History'!G:G,"MRDA",'Game History'!J:J,A66,'Game History'!K:K,"Y")</f>
        <v>0</v>
      </c>
      <c r="Q66" s="167"/>
      <c r="R66" s="167"/>
      <c r="S66" s="167"/>
      <c r="T66" s="167"/>
    </row>
    <row r="67">
      <c r="A67" s="215" t="s">
        <v>58</v>
      </c>
      <c r="B67" s="196" t="str">
        <f>COUNTIFS('Game History'!A:A,("&gt;"&amp;(TODAY()-365)),'Game History'!G:G,"MRDA",'Game History'!H:H,"Champs",'Game History'!I:I,Instructions!A84)+COUNTIFS('Game History'!A:A,("&gt;"&amp;(TODAY()-365)),'Game History'!G:G,"MRDA",'Game History'!H:H,"Playoff",'Game History'!I:I,Instructions!A84)+COUNTIFS('Game History'!A:A,("&gt;"&amp;(TODAY()-365)),'Game History'!G:G,"MRDA",'Game History'!H:H,"Champs",'Game History'!J:J,Instructions!A84)+COUNTIFS('Game History'!A:A,("&gt;"&amp;(TODAY()-365)),'Game History'!G:G,"MRDA",'Game History'!H:H,"Playoff",'Game History'!J:J,Instructions!A84)</f>
        <v>0</v>
      </c>
      <c r="C67" s="196" t="str">
        <f>COUNTIFS('Game History'!A:A,("&gt;"&amp;(TODAY()-365)),'Game History'!G:G,"MRDA",'Game History'!H:H,"Sanc",'Game History'!I:I,Instructions!A84)+COUNTIFS('Game History'!A:A,("&gt;"&amp;(TODAY()-365)),'Game History'!G:G,"MRDA",'Game History'!H:H,"Sanc",'Game History'!J:J,Instructions!A84)</f>
        <v>0</v>
      </c>
      <c r="D67" s="196" t="str">
        <f>COUNTIFS('Game History'!A:A,("&gt;"&amp;(TODAY()-365)),'Game History'!G:G,"MRDA",'Game History'!H:H,"Reg",'Game History'!I:I,Instructions!A84)+COUNTIFS('Game History'!A:A,("&gt;"&amp;(TODAY()-365)),'Game History'!G:G,"MRDA",'Game History'!H:H,"Reg",'Game History'!J:J,Instructions!A84)</f>
        <v>0</v>
      </c>
      <c r="E67" s="182" t="str">
        <f t="shared" si="21"/>
        <v>0</v>
      </c>
      <c r="F67" s="180" t="str">
        <f>COUNTIFS('Game History'!A:A,("&gt;"&amp;(TODAY()-365)),'Game History'!G:G,"MRDA",'Game History'!I:I,A67,'Game History'!K:K,"Y")+COUNTIFS('Game History'!A:A,("&gt;"&amp;(TODAY()-365)),'Game History'!G:G,"MRDA",'Game History'!J:J,A67,'Game History'!K:K,"Y")</f>
        <v>0</v>
      </c>
      <c r="G67" s="167"/>
      <c r="H67" s="216" t="s">
        <v>58</v>
      </c>
      <c r="I67" s="180" t="str">
        <f>COUNTIFS('Game History'!A:A,("&gt;"&amp;(TODAY()-730)),'Game History'!G:G,"MRDA",'Game History'!H:H,"Champs",'Game History'!I:I,Instructions!A84)+COUNTIFS('Game History'!A:A,("&gt;"&amp;(TODAY()-730)),'Game History'!G:G,"MRDA",'Game History'!H:H,"Playoff",'Game History'!I:I,Instructions!A84)+COUNTIFS('Game History'!A:A,("&gt;"&amp;(TODAY()-730)),'Game History'!G:G,"MRDA",'Game History'!H:H,"Champs",'Game History'!J:J,Instructions!A84)+COUNTIFS('Game History'!A:A,("&gt;"&amp;(TODAY()-730)),'Game History'!G:G,"MRDA",'Game History'!H:H,"Playoff",'Game History'!J:J,Instructions!A84)</f>
        <v>0</v>
      </c>
      <c r="J67" s="180" t="str">
        <f>COUNTIFS('Game History'!A:A,("&gt;"&amp;(TODAY()-730)),'Game History'!G:G,"MRDA",'Game History'!H:H,"Sanc",'Game History'!I:I,Instructions!A84)+COUNTIFS('Game History'!A:A,("&gt;"&amp;(TODAY()-730)),'Game History'!G:G,"MRDA",'Game History'!H:H,"Sanc",'Game History'!J:J,Instructions!A84)</f>
        <v>0</v>
      </c>
      <c r="K67" s="196" t="str">
        <f>COUNTIFS('Game History'!A:A,("&gt;"&amp;(TODAY()-730)),'Game History'!G:G,"MRDA",'Game History'!H:H,"Reg",'Game History'!I:I,Instructions!A84)+COUNTIFS('Game History'!A:A,("&gt;"&amp;(TODAY()-730)),'Game History'!G:G,"MRDA",'Game History'!H:H,"Reg",'Game History'!J:J,Instructions!A84)</f>
        <v>0</v>
      </c>
      <c r="L67" s="182" t="str">
        <f t="shared" si="22"/>
        <v>0</v>
      </c>
      <c r="M67" s="180" t="str">
        <f>COUNTIFS('Game History'!A:A,("&gt;"&amp;(TODAY()-730)),'Game History'!G:G,"MRDA",'Game History'!I:I,A67,'Game History'!K:K,"Y")+COUNTIFS('Game History'!A:A,("&gt;"&amp;(TODAY()-730)),'Game History'!G:G,"MRDA",'Game History'!J:J,A67,'Game History'!K:K,"Y")</f>
        <v>0</v>
      </c>
      <c r="Q67" s="167"/>
      <c r="R67" s="167"/>
      <c r="S67" s="167"/>
      <c r="T67" s="167"/>
    </row>
    <row r="68">
      <c r="A68" s="215" t="s">
        <v>62</v>
      </c>
      <c r="B68" s="196" t="str">
        <f>COUNTIFS('Game History'!A:A,("&gt;"&amp;(TODAY()-365)),'Game History'!G:G,"MRDA",'Game History'!H:H,"Champs",'Game History'!I:I,Instructions!A85)+COUNTIFS('Game History'!A:A,("&gt;"&amp;(TODAY()-365)),'Game History'!G:G,"MRDA",'Game History'!H:H,"Playoff",'Game History'!I:I,Instructions!A85)+COUNTIFS('Game History'!A:A,("&gt;"&amp;(TODAY()-365)),'Game History'!G:G,"MRDA",'Game History'!H:H,"Champs",'Game History'!J:J,Instructions!A85)+COUNTIFS('Game History'!A:A,("&gt;"&amp;(TODAY()-365)),'Game History'!G:G,"MRDA",'Game History'!H:H,"Playoff",'Game History'!J:J,Instructions!A85)</f>
        <v>0</v>
      </c>
      <c r="C68" s="196" t="str">
        <f>COUNTIFS('Game History'!A:A,("&gt;"&amp;(TODAY()-365)),'Game History'!G:G,"MRDA",'Game History'!H:H,"Sanc",'Game History'!I:I,Instructions!A85)+COUNTIFS('Game History'!A:A,("&gt;"&amp;(TODAY()-365)),'Game History'!G:G,"MRDA",'Game History'!H:H,"Sanc",'Game History'!J:J,Instructions!A85)</f>
        <v>0</v>
      </c>
      <c r="D68" s="196" t="str">
        <f>COUNTIFS('Game History'!A:A,("&gt;"&amp;(TODAY()-365)),'Game History'!G:G,"MRDA",'Game History'!H:H,"Reg",'Game History'!I:I,Instructions!A85)+COUNTIFS('Game History'!A:A,("&gt;"&amp;(TODAY()-365)),'Game History'!G:G,"MRDA",'Game History'!H:H,"Reg",'Game History'!J:J,Instructions!A85)</f>
        <v>0</v>
      </c>
      <c r="E68" s="182" t="str">
        <f t="shared" si="21"/>
        <v>0</v>
      </c>
      <c r="F68" s="180" t="str">
        <f>COUNTIFS('Game History'!A:A,("&gt;"&amp;(TODAY()-365)),'Game History'!G:G,"MRDA",'Game History'!I:I,A68,'Game History'!K:K,"Y")+COUNTIFS('Game History'!A:A,("&gt;"&amp;(TODAY()-365)),'Game History'!G:G,"MRDA",'Game History'!J:J,A68,'Game History'!K:K,"Y")</f>
        <v>0</v>
      </c>
      <c r="G68" s="167"/>
      <c r="H68" s="216" t="s">
        <v>62</v>
      </c>
      <c r="I68" s="180" t="str">
        <f>COUNTIFS('Game History'!A:A,("&gt;"&amp;(TODAY()-730)),'Game History'!G:G,"MRDA",'Game History'!H:H,"Champs",'Game History'!I:I,Instructions!A85)+COUNTIFS('Game History'!A:A,("&gt;"&amp;(TODAY()-730)),'Game History'!G:G,"MRDA",'Game History'!H:H,"Playoff",'Game History'!I:I,Instructions!A85)+COUNTIFS('Game History'!A:A,("&gt;"&amp;(TODAY()-730)),'Game History'!G:G,"MRDA",'Game History'!H:H,"Champs",'Game History'!J:J,Instructions!A85)+COUNTIFS('Game History'!A:A,("&gt;"&amp;(TODAY()-730)),'Game History'!G:G,"MRDA",'Game History'!H:H,"Playoff",'Game History'!J:J,Instructions!A85)</f>
        <v>0</v>
      </c>
      <c r="J68" s="180" t="str">
        <f>COUNTIFS('Game History'!A:A,("&gt;"&amp;(TODAY()-730)),'Game History'!G:G,"MRDA",'Game History'!H:H,"Sanc",'Game History'!I:I,Instructions!A85)+COUNTIFS('Game History'!A:A,("&gt;"&amp;(TODAY()-730)),'Game History'!G:G,"MRDA",'Game History'!H:H,"Sanc",'Game History'!J:J,Instructions!A85)</f>
        <v>0</v>
      </c>
      <c r="K68" s="196" t="str">
        <f>COUNTIFS('Game History'!A:A,("&gt;"&amp;(TODAY()-730)),'Game History'!G:G,"MRDA",'Game History'!H:H,"Reg",'Game History'!I:I,Instructions!A85)+COUNTIFS('Game History'!A:A,("&gt;"&amp;(TODAY()-730)),'Game History'!G:G,"MRDA",'Game History'!H:H,"Reg",'Game History'!J:J,Instructions!A85)</f>
        <v>0</v>
      </c>
      <c r="L68" s="182" t="str">
        <f t="shared" si="22"/>
        <v>0</v>
      </c>
      <c r="M68" s="180" t="str">
        <f>COUNTIFS('Game History'!A:A,("&gt;"&amp;(TODAY()-730)),'Game History'!G:G,"MRDA",'Game History'!I:I,A68,'Game History'!K:K,"Y")+COUNTIFS('Game History'!A:A,("&gt;"&amp;(TODAY()-730)),'Game History'!G:G,"MRDA",'Game History'!J:J,A68,'Game History'!K:K,"Y")</f>
        <v>0</v>
      </c>
      <c r="Q68" s="167"/>
      <c r="R68" s="167"/>
      <c r="S68" s="167"/>
      <c r="T68" s="167"/>
    </row>
    <row r="69">
      <c r="A69" s="215" t="s">
        <v>66</v>
      </c>
      <c r="B69" s="196" t="str">
        <f>COUNTIFS('Game History'!A:A,("&gt;"&amp;(TODAY()-365)),'Game History'!G:G,"MRDA",'Game History'!H:H,"Champs",'Game History'!I:I,Instructions!A86)+COUNTIFS('Game History'!A:A,("&gt;"&amp;(TODAY()-365)),'Game History'!G:G,"MRDA",'Game History'!H:H,"Playoff",'Game History'!I:I,Instructions!A86)+COUNTIFS('Game History'!A:A,("&gt;"&amp;(TODAY()-365)),'Game History'!G:G,"MRDA",'Game History'!H:H,"Champs",'Game History'!J:J,Instructions!A86)+COUNTIFS('Game History'!A:A,("&gt;"&amp;(TODAY()-365)),'Game History'!G:G,"MRDA",'Game History'!H:H,"Playoff",'Game History'!J:J,Instructions!A86)</f>
        <v>0</v>
      </c>
      <c r="C69" s="196" t="str">
        <f>COUNTIFS('Game History'!A:A,("&gt;"&amp;(TODAY()-365)),'Game History'!G:G,"MRDA",'Game History'!H:H,"Sanc",'Game History'!I:I,Instructions!A86)+COUNTIFS('Game History'!A:A,("&gt;"&amp;(TODAY()-365)),'Game History'!G:G,"MRDA",'Game History'!H:H,"Sanc",'Game History'!J:J,Instructions!A86)</f>
        <v>0</v>
      </c>
      <c r="D69" s="196" t="str">
        <f>COUNTIFS('Game History'!A:A,("&gt;"&amp;(TODAY()-365)),'Game History'!G:G,"MRDA",'Game History'!H:H,"Reg",'Game History'!I:I,Instructions!A86)+COUNTIFS('Game History'!A:A,("&gt;"&amp;(TODAY()-365)),'Game History'!G:G,"MRDA",'Game History'!H:H,"Reg",'Game History'!J:J,Instructions!A86)</f>
        <v>0</v>
      </c>
      <c r="E69" s="182" t="str">
        <f t="shared" si="21"/>
        <v>0</v>
      </c>
      <c r="F69" s="180" t="str">
        <f>COUNTIFS('Game History'!A:A,("&gt;"&amp;(TODAY()-365)),'Game History'!G:G,"MRDA",'Game History'!I:I,A69,'Game History'!K:K,"Y")+COUNTIFS('Game History'!A:A,("&gt;"&amp;(TODAY()-365)),'Game History'!G:G,"MRDA",'Game History'!J:J,A69,'Game History'!K:K,"Y")</f>
        <v>0</v>
      </c>
      <c r="G69" s="167"/>
      <c r="H69" s="216" t="s">
        <v>66</v>
      </c>
      <c r="I69" s="180" t="str">
        <f>COUNTIFS('Game History'!A:A,("&gt;"&amp;(TODAY()-730)),'Game History'!G:G,"MRDA",'Game History'!H:H,"Champs",'Game History'!I:I,Instructions!A86)+COUNTIFS('Game History'!A:A,("&gt;"&amp;(TODAY()-730)),'Game History'!G:G,"MRDA",'Game History'!H:H,"Playoff",'Game History'!I:I,Instructions!A86)+COUNTIFS('Game History'!A:A,("&gt;"&amp;(TODAY()-730)),'Game History'!G:G,"MRDA",'Game History'!H:H,"Champs",'Game History'!J:J,Instructions!A86)+COUNTIFS('Game History'!A:A,("&gt;"&amp;(TODAY()-730)),'Game History'!G:G,"MRDA",'Game History'!H:H,"Playoff",'Game History'!J:J,Instructions!A86)</f>
        <v>0</v>
      </c>
      <c r="J69" s="180" t="str">
        <f>COUNTIFS('Game History'!A:A,("&gt;"&amp;(TODAY()-730)),'Game History'!G:G,"MRDA",'Game History'!H:H,"Sanc",'Game History'!I:I,Instructions!A86)+COUNTIFS('Game History'!A:A,("&gt;"&amp;(TODAY()-730)),'Game History'!G:G,"MRDA",'Game History'!H:H,"Sanc",'Game History'!J:J,Instructions!A86)</f>
        <v>0</v>
      </c>
      <c r="K69" s="196" t="str">
        <f>COUNTIFS('Game History'!A:A,("&gt;"&amp;(TODAY()-730)),'Game History'!G:G,"MRDA",'Game History'!H:H,"Reg",'Game History'!I:I,Instructions!A86)+COUNTIFS('Game History'!A:A,("&gt;"&amp;(TODAY()-730)),'Game History'!G:G,"MRDA",'Game History'!H:H,"Reg",'Game History'!J:J,Instructions!A86)</f>
        <v>0</v>
      </c>
      <c r="L69" s="182" t="str">
        <f t="shared" si="22"/>
        <v>0</v>
      </c>
      <c r="M69" s="180" t="str">
        <f>COUNTIFS('Game History'!A:A,("&gt;"&amp;(TODAY()-730)),'Game History'!G:G,"MRDA",'Game History'!I:I,A69,'Game History'!K:K,"Y")+COUNTIFS('Game History'!A:A,("&gt;"&amp;(TODAY()-730)),'Game History'!G:G,"MRDA",'Game History'!J:J,A69,'Game History'!K:K,"Y")</f>
        <v>0</v>
      </c>
      <c r="Q69" s="167"/>
      <c r="R69" s="167"/>
      <c r="S69" s="167"/>
      <c r="T69" s="167"/>
    </row>
    <row r="70">
      <c r="A70" s="215" t="s">
        <v>608</v>
      </c>
      <c r="B70" s="196" t="str">
        <f>COUNTIFS('Game History'!A:A,("&gt;"&amp;(TODAY()-365)),'Game History'!G:G,"MRDA",'Game History'!H:H,"Champs",'Game History'!I:I,Instructions!A88)+COUNTIFS('Game History'!A:A,("&gt;"&amp;(TODAY()-365)),'Game History'!G:G,"MRDA",'Game History'!H:H,"Playoff",'Game History'!I:I,Instructions!A88)</f>
        <v>0</v>
      </c>
      <c r="C70" s="181" t="str">
        <f>COUNTIFS('Game History'!A:A,("&gt;"&amp;(TODAY()-365)),'Game History'!G:G,"MRDA",'Game History'!H:H,"Sanc",'Game History'!I:I,Instructions!A88)</f>
        <v>0</v>
      </c>
      <c r="D70" s="189" t="str">
        <f>COUNTIFS('Game History'!A:A,("&gt;"&amp;(TODAY()-365)),'Game History'!G:G,"MRDA",'Game History'!H:H,"Reg",'Game History'!I:I,Instructions!A88)</f>
        <v>0</v>
      </c>
      <c r="E70" s="182" t="str">
        <f t="shared" si="21"/>
        <v>0</v>
      </c>
      <c r="F70" s="220"/>
      <c r="G70" s="167"/>
      <c r="H70" s="216" t="s">
        <v>608</v>
      </c>
      <c r="I70" s="180" t="str">
        <f>COUNTIFS('Game History'!A:A,("&gt;"&amp;(TODAY()-730)),'Game History'!G:G,"MRDA",'Game History'!H:H,"Champs",'Game History'!I:I,Instructions!A88)+COUNTIFS('Game History'!A:A,("&gt;"&amp;(TODAY()-730)),'Game History'!G:G,"MRDA",'Game History'!H:H,"Playoff",'Game History'!I:I,Instructions!A88)</f>
        <v>0</v>
      </c>
      <c r="J70" s="181" t="str">
        <f>COUNTIFS('Game History'!A:A,("&gt;"&amp;(TODAY()-730)),'Game History'!G:G,"MRDA",'Game History'!H:H,"Sanc",'Game History'!I:I,Instructions!A88)</f>
        <v>0</v>
      </c>
      <c r="K70" s="189" t="str">
        <f>COUNTIFS('Game History'!A:A,("&gt;"&amp;(TODAY()-730)),'Game History'!G:G,"MRDA",'Game History'!H:H,"Reg",'Game History'!I:I,Instructions!A88)</f>
        <v>0</v>
      </c>
      <c r="L70" s="182" t="str">
        <f t="shared" si="22"/>
        <v>0</v>
      </c>
      <c r="M70" s="221"/>
      <c r="Q70" s="167"/>
      <c r="R70" s="167"/>
      <c r="S70" s="167"/>
      <c r="T70" s="167"/>
    </row>
    <row r="71">
      <c r="A71" s="213" t="s">
        <v>609</v>
      </c>
      <c r="B71" s="182" t="str">
        <f t="shared" ref="B71:E71" si="23">SUM(B57:B70)</f>
        <v>0</v>
      </c>
      <c r="C71" s="191" t="str">
        <f t="shared" si="23"/>
        <v>0</v>
      </c>
      <c r="D71" s="182" t="str">
        <f t="shared" si="23"/>
        <v>0</v>
      </c>
      <c r="E71" s="182" t="str">
        <f t="shared" si="23"/>
        <v>0</v>
      </c>
      <c r="F71" s="191" t="str">
        <f>SUM(F60:F69)</f>
        <v>0</v>
      </c>
      <c r="G71" s="167"/>
      <c r="H71" s="214" t="s">
        <v>609</v>
      </c>
      <c r="I71" s="182" t="str">
        <f t="shared" ref="I71:L71" si="24">SUM(I57:I70)</f>
        <v>0</v>
      </c>
      <c r="J71" s="197" t="str">
        <f t="shared" si="24"/>
        <v>0</v>
      </c>
      <c r="K71" s="182" t="str">
        <f t="shared" si="24"/>
        <v>0</v>
      </c>
      <c r="L71" s="182" t="str">
        <f t="shared" si="24"/>
        <v>0</v>
      </c>
      <c r="M71" s="182" t="str">
        <f>SUM(M60:M69)</f>
        <v>0</v>
      </c>
      <c r="Q71" s="167"/>
      <c r="R71" s="167"/>
      <c r="S71" s="167"/>
      <c r="T71" s="167"/>
    </row>
    <row r="72">
      <c r="A72" s="170"/>
      <c r="B72" s="170"/>
      <c r="C72" s="170"/>
      <c r="D72" s="170"/>
      <c r="E72" s="170"/>
      <c r="F72" s="171"/>
      <c r="G72" s="167"/>
      <c r="H72" s="167"/>
      <c r="I72" s="170"/>
      <c r="J72" s="170"/>
      <c r="K72" s="170"/>
      <c r="L72" s="170"/>
      <c r="M72" s="171"/>
      <c r="N72" s="167"/>
      <c r="Q72" s="167"/>
      <c r="R72" s="167"/>
      <c r="S72" s="167"/>
      <c r="T72" s="167"/>
    </row>
    <row r="73">
      <c r="A73" s="222" t="s">
        <v>612</v>
      </c>
      <c r="B73" s="9"/>
      <c r="C73" s="9"/>
      <c r="D73" s="9"/>
      <c r="E73" s="10"/>
      <c r="F73" s="201"/>
      <c r="G73" s="167"/>
      <c r="H73" s="223" t="s">
        <v>613</v>
      </c>
      <c r="I73" s="9"/>
      <c r="J73" s="9"/>
      <c r="K73" s="9"/>
      <c r="L73" s="9"/>
      <c r="M73" s="201"/>
      <c r="N73" s="167"/>
      <c r="Q73" s="167"/>
      <c r="R73" s="167"/>
      <c r="S73" s="167"/>
      <c r="T73" s="167"/>
    </row>
    <row r="74">
      <c r="A74" s="224" t="s">
        <v>29</v>
      </c>
      <c r="B74" s="9"/>
      <c r="C74" s="10"/>
      <c r="D74" s="204" t="str">
        <f>SUM(E57:E59)</f>
        <v>0</v>
      </c>
      <c r="E74" s="10"/>
      <c r="F74" s="201"/>
      <c r="G74" s="167"/>
      <c r="H74" s="225" t="s">
        <v>29</v>
      </c>
      <c r="I74" s="9"/>
      <c r="J74" s="9"/>
      <c r="K74" s="206" t="str">
        <f>SUM(L57:L59)</f>
        <v>0</v>
      </c>
      <c r="L74" s="9"/>
      <c r="M74" s="201"/>
      <c r="N74" s="167"/>
      <c r="Q74" s="167"/>
      <c r="R74" s="167"/>
      <c r="S74" s="167"/>
      <c r="T74" s="167"/>
    </row>
    <row r="75">
      <c r="A75" s="224" t="s">
        <v>614</v>
      </c>
      <c r="B75" s="9"/>
      <c r="C75" s="10"/>
      <c r="D75" s="204" t="str">
        <f>SUM(E60:E63)</f>
        <v>0</v>
      </c>
      <c r="E75" s="10"/>
      <c r="F75" s="201"/>
      <c r="G75" s="167"/>
      <c r="H75" s="225" t="s">
        <v>614</v>
      </c>
      <c r="I75" s="9"/>
      <c r="J75" s="9"/>
      <c r="K75" s="206" t="str">
        <f>SUM(L60:L63)</f>
        <v>0</v>
      </c>
      <c r="L75" s="9"/>
      <c r="M75" s="201"/>
      <c r="N75" s="167"/>
      <c r="Q75" s="167"/>
      <c r="R75" s="167"/>
      <c r="S75" s="167"/>
      <c r="T75" s="167"/>
    </row>
    <row r="76">
      <c r="A76" s="224" t="s">
        <v>615</v>
      </c>
      <c r="B76" s="9"/>
      <c r="C76" s="10"/>
      <c r="D76" s="204" t="str">
        <f>SUM(E64:E66)</f>
        <v>0</v>
      </c>
      <c r="E76" s="10"/>
      <c r="F76" s="201"/>
      <c r="G76" s="167"/>
      <c r="H76" s="226" t="s">
        <v>620</v>
      </c>
      <c r="I76" s="9"/>
      <c r="J76" s="9"/>
      <c r="K76" s="206" t="str">
        <f>SUM(L64:L66)</f>
        <v>0</v>
      </c>
      <c r="L76" s="9"/>
      <c r="M76" s="201"/>
      <c r="N76" s="167"/>
      <c r="Q76" s="167"/>
      <c r="R76" s="167"/>
      <c r="S76" s="167"/>
      <c r="T76" s="167"/>
    </row>
    <row r="77">
      <c r="A77" s="224" t="s">
        <v>616</v>
      </c>
      <c r="B77" s="9"/>
      <c r="C77" s="10"/>
      <c r="D77" s="204" t="str">
        <f>SUM(E67:E69)</f>
        <v>0</v>
      </c>
      <c r="E77" s="10"/>
      <c r="F77" s="201"/>
      <c r="G77" s="167"/>
      <c r="H77" s="226" t="s">
        <v>616</v>
      </c>
      <c r="I77" s="9"/>
      <c r="J77" s="9"/>
      <c r="K77" s="206" t="str">
        <f>SUM(L67:L69)</f>
        <v>0</v>
      </c>
      <c r="L77" s="9"/>
      <c r="M77" s="201"/>
      <c r="N77" s="167"/>
      <c r="Q77" s="167"/>
      <c r="R77" s="167"/>
      <c r="S77" s="167"/>
      <c r="T77" s="167"/>
    </row>
    <row r="78">
      <c r="A78" s="167"/>
      <c r="B78" s="167"/>
      <c r="C78" s="167"/>
      <c r="D78" s="167"/>
      <c r="E78" s="167"/>
      <c r="F78" s="167"/>
      <c r="G78" s="167"/>
      <c r="H78" s="167"/>
      <c r="I78" s="167"/>
      <c r="J78" s="167"/>
      <c r="K78" s="167"/>
      <c r="L78" s="167"/>
      <c r="M78" s="167"/>
      <c r="N78" s="167"/>
      <c r="O78" s="167"/>
      <c r="P78" s="167"/>
      <c r="Q78" s="167"/>
      <c r="R78" s="167"/>
      <c r="S78" s="167"/>
      <c r="T78" s="167"/>
    </row>
  </sheetData>
  <mergeCells count="42">
    <mergeCell ref="H37:I37"/>
    <mergeCell ref="A41:M41"/>
    <mergeCell ref="D38:E38"/>
    <mergeCell ref="J38:K38"/>
    <mergeCell ref="H38:I38"/>
    <mergeCell ref="D37:E37"/>
    <mergeCell ref="D36:E36"/>
    <mergeCell ref="J36:K36"/>
    <mergeCell ref="A37:C37"/>
    <mergeCell ref="J37:K37"/>
    <mergeCell ref="H35:I35"/>
    <mergeCell ref="J35:K35"/>
    <mergeCell ref="A35:C35"/>
    <mergeCell ref="D35:E35"/>
    <mergeCell ref="A36:C36"/>
    <mergeCell ref="A2:M2"/>
    <mergeCell ref="A1:M1"/>
    <mergeCell ref="A15:M15"/>
    <mergeCell ref="A34:E34"/>
    <mergeCell ref="H34:K34"/>
    <mergeCell ref="H36:I36"/>
    <mergeCell ref="K76:L76"/>
    <mergeCell ref="H76:J76"/>
    <mergeCell ref="K75:L75"/>
    <mergeCell ref="H75:J75"/>
    <mergeCell ref="K77:L77"/>
    <mergeCell ref="H77:J77"/>
    <mergeCell ref="D74:E74"/>
    <mergeCell ref="A74:C74"/>
    <mergeCell ref="A75:C75"/>
    <mergeCell ref="D75:E75"/>
    <mergeCell ref="D76:E76"/>
    <mergeCell ref="A76:C76"/>
    <mergeCell ref="A77:C77"/>
    <mergeCell ref="D77:E77"/>
    <mergeCell ref="A38:C38"/>
    <mergeCell ref="H74:J74"/>
    <mergeCell ref="H73:L73"/>
    <mergeCell ref="K74:L74"/>
    <mergeCell ref="A73:E73"/>
    <mergeCell ref="A54:M54"/>
    <mergeCell ref="Q56:R56"/>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cols>
    <col customWidth="1" min="1" max="1" width="9.57"/>
    <col customWidth="1" min="2" max="2" width="19.86"/>
    <col customWidth="1" min="3" max="3" width="7.0"/>
    <col customWidth="1" min="4" max="7" width="9.0"/>
    <col customWidth="1" min="8" max="8" width="1.86"/>
    <col customWidth="1" min="9" max="9" width="22.0"/>
    <col customWidth="1" min="10" max="10" width="6.71"/>
    <col customWidth="1" min="11" max="14" width="8.86"/>
  </cols>
  <sheetData>
    <row r="1" ht="18.0" customHeight="1">
      <c r="A1" s="227" t="s">
        <v>621</v>
      </c>
      <c r="B1" s="9"/>
      <c r="C1" s="9"/>
      <c r="D1" s="9"/>
      <c r="E1" s="9"/>
      <c r="F1" s="9"/>
      <c r="G1" s="9"/>
      <c r="H1" s="9"/>
      <c r="I1" s="9"/>
      <c r="J1" s="9"/>
      <c r="K1" s="9"/>
      <c r="L1" s="9"/>
      <c r="M1" s="9"/>
      <c r="N1" s="10"/>
    </row>
    <row r="2" ht="18.0" customHeight="1">
      <c r="A2" s="228" t="s">
        <v>17</v>
      </c>
      <c r="B2" s="88"/>
      <c r="C2" s="229" t="s">
        <v>18</v>
      </c>
      <c r="D2" s="230" t="s">
        <v>19</v>
      </c>
      <c r="E2" s="169"/>
      <c r="F2" s="169"/>
      <c r="G2" s="40"/>
      <c r="H2" s="231"/>
      <c r="I2" s="232" t="s">
        <v>20</v>
      </c>
      <c r="J2" s="233" t="s">
        <v>18</v>
      </c>
      <c r="K2" s="234" t="s">
        <v>19</v>
      </c>
      <c r="L2" s="169"/>
      <c r="M2" s="169"/>
      <c r="N2" s="40"/>
    </row>
    <row r="3" ht="28.5" customHeight="1">
      <c r="A3" s="39"/>
      <c r="B3" s="40"/>
      <c r="C3" s="40"/>
      <c r="D3" s="235" t="s">
        <v>21</v>
      </c>
      <c r="E3" s="236" t="s">
        <v>22</v>
      </c>
      <c r="F3" s="236" t="s">
        <v>23</v>
      </c>
      <c r="G3" s="236" t="s">
        <v>24</v>
      </c>
      <c r="H3" s="231"/>
      <c r="I3" s="40"/>
      <c r="J3" s="40"/>
      <c r="K3" s="237" t="s">
        <v>21</v>
      </c>
      <c r="L3" s="238" t="s">
        <v>22</v>
      </c>
      <c r="M3" s="238" t="s">
        <v>23</v>
      </c>
      <c r="N3" s="238" t="s">
        <v>24</v>
      </c>
    </row>
    <row r="4" ht="15.0" customHeight="1">
      <c r="A4" s="239" t="s">
        <v>25</v>
      </c>
      <c r="B4" s="40"/>
      <c r="C4" s="240" t="s">
        <v>26</v>
      </c>
      <c r="D4" s="160" t="s">
        <v>27</v>
      </c>
      <c r="E4" s="58" t="str">
        <f>COUNTIFS('Other History'!H:H,"Sanc",'Other History'!I:I,Instructions!A70)</f>
        <v>1</v>
      </c>
      <c r="F4" s="59" t="str">
        <f>COUNTIFS('Other History'!H:H,"Reg",'Other History'!I:I,Instructions!A70)</f>
        <v>1</v>
      </c>
      <c r="G4" s="59" t="str">
        <f>COUNTIFS('Other History'!H:H,"Other",'Other History'!I:I,Instructions!A70)</f>
        <v>1</v>
      </c>
      <c r="H4" s="231"/>
      <c r="I4" s="241" t="s">
        <v>28</v>
      </c>
      <c r="J4" s="240" t="s">
        <v>29</v>
      </c>
      <c r="K4" s="160" t="s">
        <v>27</v>
      </c>
      <c r="L4" s="242" t="str">
        <f>COUNTIFS('Other History'!H:H,"Sanc",'Other History'!I:I,Instructions!A73)</f>
        <v>0</v>
      </c>
      <c r="M4" s="59" t="str">
        <f>COUNTIFS('Other History'!H:H,"Reg",'Other History'!I:I,Instructions!A73)</f>
        <v>0</v>
      </c>
      <c r="N4" s="59" t="str">
        <f>COUNTIFS('Other History'!H:H,"Other",'Other History'!I:I,Instructions!A73)</f>
        <v>0</v>
      </c>
    </row>
    <row r="5" ht="15.0" customHeight="1">
      <c r="A5" s="243" t="s">
        <v>30</v>
      </c>
      <c r="B5" s="40"/>
      <c r="C5" s="244" t="s">
        <v>31</v>
      </c>
      <c r="D5" s="58" t="str">
        <f>COUNTIFS('Other History'!H:H,"Champs",'Other History'!I:I,Instructions!A74)+COUNTIFS('Other History'!H:H,"Playoff",'Other History'!I:I,Instructions!A74)</f>
        <v>0</v>
      </c>
      <c r="E5" s="58" t="str">
        <f>COUNTIFS('Other History'!H:H,"Sanc",'Other History'!I:I,Instructions!A74)</f>
        <v>0</v>
      </c>
      <c r="F5" s="59" t="str">
        <f>COUNTIFS('Other History'!H:H,"Reg",'Other History'!I:I,Instructions!A74)</f>
        <v>0</v>
      </c>
      <c r="G5" s="59" t="str">
        <f>COUNTIFS('Other History'!H:H,"Other",'Other History'!I:I,Instructions!A74)</f>
        <v>0</v>
      </c>
      <c r="H5" s="231"/>
      <c r="I5" s="241" t="s">
        <v>32</v>
      </c>
      <c r="J5" s="244" t="s">
        <v>33</v>
      </c>
      <c r="K5" s="58" t="str">
        <f>COUNTIFS('Other History'!H:H,"Champs",'Other History'!I:I,Instructions!A77)+COUNTIFS('Other History'!H:H,"Playoff",'Other History'!I:I,Instructions!A77)</f>
        <v>0</v>
      </c>
      <c r="L5" s="242" t="str">
        <f>COUNTIFS('Other History'!H:H,"Sanc",'Other History'!I:I,Instructions!A77)</f>
        <v>0</v>
      </c>
      <c r="M5" s="59" t="str">
        <f>COUNTIFS('Other History'!H:H,"Reg",'Other History'!I:I,Instructions!A77)</f>
        <v>0</v>
      </c>
      <c r="N5" s="59" t="str">
        <f>COUNTIFS('Other History'!H:H,"Other",'Other History'!I:I,Instructions!A77)</f>
        <v>0</v>
      </c>
    </row>
    <row r="6" ht="15.0" customHeight="1">
      <c r="A6" s="245" t="s">
        <v>34</v>
      </c>
      <c r="B6" s="246"/>
      <c r="C6" s="244" t="s">
        <v>35</v>
      </c>
      <c r="D6" s="58" t="str">
        <f>COUNTIFS('Other History'!H:H,"Champs",'Other History'!I:I,Instructions!A75)+COUNTIFS('Other History'!H:H,"Playoff",'Other History'!I:I,Instructions!A75)</f>
        <v>0</v>
      </c>
      <c r="E6" s="58" t="str">
        <f>COUNTIFS('Other History'!H:H,"Sanc",'Other History'!I:I,Instructions!A75)</f>
        <v>0</v>
      </c>
      <c r="F6" s="59" t="str">
        <f>COUNTIFS('Other History'!H:H,"Reg",'Other History'!I:I,Instructions!A75)</f>
        <v>0</v>
      </c>
      <c r="G6" s="59" t="str">
        <f>COUNTIFS('Other History'!H:H,"Other",'Other History'!I:I,Instructions!A75)</f>
        <v>0</v>
      </c>
      <c r="H6" s="231"/>
      <c r="I6" s="241" t="s">
        <v>36</v>
      </c>
      <c r="J6" s="240" t="s">
        <v>37</v>
      </c>
      <c r="K6" s="58" t="str">
        <f>COUNTIFS('Other History'!H:H,"Champs",'Other History'!I:I,Instructions!A78)+COUNTIFS('Other History'!H:H,"Playoff",'Other History'!I:I,Instructions!A78)</f>
        <v>0</v>
      </c>
      <c r="L6" s="242" t="str">
        <f>COUNTIFS('Other History'!H:H,"Sanc",'Other History'!I:I,Instructions!A78)</f>
        <v>0</v>
      </c>
      <c r="M6" s="59" t="str">
        <f>COUNTIFS('Other History'!H:H,"Reg",'Other History'!I:I,Instructions!A78)</f>
        <v>0</v>
      </c>
      <c r="N6" s="59" t="str">
        <f>COUNTIFS('Other History'!H:H,"Other",'Other History'!I:I,Instructions!A78)</f>
        <v>0</v>
      </c>
    </row>
    <row r="7" ht="15.0" customHeight="1">
      <c r="A7" s="239" t="s">
        <v>38</v>
      </c>
      <c r="B7" s="40"/>
      <c r="C7" s="240" t="s">
        <v>39</v>
      </c>
      <c r="D7" s="58" t="str">
        <f>COUNTIFS('Other History'!H:H,"Champs",'Other History'!I:I,Instructions!A76)+COUNTIFS('Other History'!H:H,"Playoff",'Other History'!I:I,Instructions!A76)</f>
        <v>0</v>
      </c>
      <c r="E7" s="58" t="str">
        <f>COUNTIFS('Other History'!H:H,"Sanc",'Other History'!I:I,Instructions!A76)</f>
        <v>1</v>
      </c>
      <c r="F7" s="59" t="str">
        <f>COUNTIFS('Other History'!H:H,"Reg",'Other History'!I:I,Instructions!A76)</f>
        <v>0</v>
      </c>
      <c r="G7" s="59" t="str">
        <f>COUNTIFS('Other History'!H:H,"Other",'Other History'!I:I,Instructions!A76)</f>
        <v>0</v>
      </c>
      <c r="H7" s="231"/>
      <c r="I7" s="241" t="s">
        <v>40</v>
      </c>
      <c r="J7" s="240" t="s">
        <v>41</v>
      </c>
      <c r="K7" s="58" t="str">
        <f>COUNTIFS('Other History'!H:H,"Champs",'Other History'!I:I,Instructions!A79)+COUNTIFS('Other History'!H:H,"Playoff",'Other History'!I:I,Instructions!A79)</f>
        <v>0</v>
      </c>
      <c r="L7" s="242" t="str">
        <f>COUNTIFS('Other History'!H:H,"Sanc",'Other History'!I:I,Instructions!A79)</f>
        <v>0</v>
      </c>
      <c r="M7" s="59" t="str">
        <f>COUNTIFS('Other History'!H:H,"Reg",'Other History'!I:I,Instructions!A79)</f>
        <v>0</v>
      </c>
      <c r="N7" s="59" t="str">
        <f>COUNTIFS('Other History'!H:H,"Other",'Other History'!I:I,Instructions!A79)</f>
        <v>0</v>
      </c>
    </row>
    <row r="8" ht="15.0" customHeight="1">
      <c r="A8" s="239" t="s">
        <v>42</v>
      </c>
      <c r="B8" s="40"/>
      <c r="C8" s="247" t="s">
        <v>43</v>
      </c>
      <c r="D8" s="58" t="str">
        <f>COUNTIFS('Other History'!H:H,"Champs",'Other History'!I:I,Instructions!A87)+COUNTIFS('Other History'!H:H,"Playoff",'Other History'!I:I,Instructions!A87)</f>
        <v>0</v>
      </c>
      <c r="E8" s="58" t="str">
        <f>COUNTIFS('Other History'!H:H,"Sanc",'Other History'!I:I,Instructions!A87)</f>
        <v>0</v>
      </c>
      <c r="F8" s="59" t="str">
        <f>COUNTIFS('Other History'!H:H,"Reg",'Other History'!I:I,Instructions!A87)</f>
        <v>0</v>
      </c>
      <c r="G8" s="59" t="str">
        <f>COUNTIFS('Other History'!H:H,"Other",'Other History'!I:I,Instructions!A87)</f>
        <v>0</v>
      </c>
      <c r="H8" s="231"/>
      <c r="I8" s="241" t="s">
        <v>44</v>
      </c>
      <c r="J8" s="240" t="s">
        <v>45</v>
      </c>
      <c r="K8" s="58" t="str">
        <f>COUNTIFS('Other History'!H:H,"Champs",'Other History'!I:I,Instructions!A80)+COUNTIFS('Other History'!H:H,"Playoff",'Other History'!I:I,Instructions!A80)</f>
        <v>0</v>
      </c>
      <c r="L8" s="242" t="str">
        <f>COUNTIFS('Other History'!H:H,"Sanc",'Other History'!I:I,Instructions!A80)</f>
        <v>0</v>
      </c>
      <c r="M8" s="59" t="str">
        <f>COUNTIFS('Other History'!H:H,"Reg",'Other History'!I:I,Instructions!A80)</f>
        <v>0</v>
      </c>
      <c r="N8" s="59" t="str">
        <f>COUNTIFS('Other History'!H:H,"Other",'Other History'!I:I,Instructions!A80)</f>
        <v>0</v>
      </c>
    </row>
    <row r="9" ht="15.0" customHeight="1">
      <c r="A9" s="248" t="s">
        <v>46</v>
      </c>
      <c r="B9" s="169"/>
      <c r="C9" s="40"/>
      <c r="D9" s="249" t="str">
        <f>SUM(D5:D8)</f>
        <v>0</v>
      </c>
      <c r="E9" s="249" t="str">
        <f t="shared" ref="E9:G9" si="1">SUM(E4:E8)</f>
        <v>2</v>
      </c>
      <c r="F9" s="249" t="str">
        <f t="shared" si="1"/>
        <v>1</v>
      </c>
      <c r="G9" s="249" t="str">
        <f t="shared" si="1"/>
        <v>1</v>
      </c>
      <c r="H9" s="231"/>
      <c r="I9" s="241" t="s">
        <v>47</v>
      </c>
      <c r="J9" s="244" t="s">
        <v>48</v>
      </c>
      <c r="K9" s="58" t="str">
        <f>COUNTIFS('Other History'!H:H,"Champs",'Other History'!I:I,Instructions!A81)+COUNTIFS('Other History'!H:H,"Playoff",'Other History'!I:I,Instructions!A81)</f>
        <v>0</v>
      </c>
      <c r="L9" s="242" t="str">
        <f>COUNTIFS('Other History'!H:H,"Sanc",'Other History'!I:I,Instructions!A81)</f>
        <v>0</v>
      </c>
      <c r="M9" s="59" t="str">
        <f>COUNTIFS('Other History'!H:H,"Reg",'Other History'!I:I,Instructions!A81)</f>
        <v>0</v>
      </c>
      <c r="N9" s="59" t="str">
        <f>COUNTIFS('Other History'!H:H,"Other",'Other History'!I:I,Instructions!A81)</f>
        <v>0</v>
      </c>
    </row>
    <row r="10" ht="15.0" customHeight="1">
      <c r="A10" s="250"/>
      <c r="B10" s="250"/>
      <c r="C10" s="250"/>
      <c r="D10" s="250"/>
      <c r="E10" s="250"/>
      <c r="F10" s="250"/>
      <c r="G10" s="250"/>
      <c r="H10" s="231"/>
      <c r="I10" s="241" t="s">
        <v>49</v>
      </c>
      <c r="J10" s="244" t="s">
        <v>50</v>
      </c>
      <c r="K10" s="58" t="str">
        <f>COUNTIFS('Other History'!H:H,"Champs",'Other History'!I:I,Instructions!A82)+COUNTIFS('Other History'!H:H,"Playoff",'Other History'!I:I,Instructions!A82)</f>
        <v>0</v>
      </c>
      <c r="L10" s="242" t="str">
        <f>COUNTIFS('Other History'!H:H,"Sanc",'Other History'!I:I,Instructions!A82)</f>
        <v>0</v>
      </c>
      <c r="M10" s="59" t="str">
        <f>COUNTIFS('Other History'!H:H,"Reg",'Other History'!I:I,Instructions!A82)</f>
        <v>0</v>
      </c>
      <c r="N10" s="59" t="str">
        <f>COUNTIFS('Other History'!H:H,"Other",'Other History'!I:I,Instructions!A82)</f>
        <v>0</v>
      </c>
    </row>
    <row r="11" ht="15.0" customHeight="1">
      <c r="A11" s="239" t="s">
        <v>51</v>
      </c>
      <c r="B11" s="40"/>
      <c r="C11" s="240" t="s">
        <v>52</v>
      </c>
      <c r="D11" s="58" t="str">
        <f>COUNTIFS('Other History'!H:H,"Champs",'Other History'!I:I,Instructions!A68)+COUNTIFS('Other History'!H:H,"Playoff",'Other History'!I:I,Instructions!A68)</f>
        <v>0</v>
      </c>
      <c r="E11" s="59" t="str">
        <f>COUNTIFS('Other History'!H:H,"Sanc",'Other History'!I:I,Instructions!A68)</f>
        <v>1</v>
      </c>
      <c r="F11" s="59" t="str">
        <f>COUNTIFS('Other History'!H:H,"Reg",'Other History'!I:I,Instructions!A68)</f>
        <v>0</v>
      </c>
      <c r="G11" s="59" t="str">
        <f>COUNTIFS('Other History'!H:H,"Other",'Other History'!I:I,Instructions!A68)</f>
        <v>0</v>
      </c>
      <c r="H11" s="231"/>
      <c r="I11" s="241" t="s">
        <v>53</v>
      </c>
      <c r="J11" s="244" t="s">
        <v>54</v>
      </c>
      <c r="K11" s="58" t="str">
        <f>COUNTIFS('Other History'!H:H,"Champs",'Other History'!I:I,Instructions!A83)+COUNTIFS('Other History'!H:H,"Playoff",'Other History'!I:I,Instructions!A83)</f>
        <v>0</v>
      </c>
      <c r="L11" s="242" t="str">
        <f>COUNTIFS('Other History'!H:H,"Sanc",'Other History'!I:I,Instructions!A83)</f>
        <v>0</v>
      </c>
      <c r="M11" s="59" t="str">
        <f>COUNTIFS('Other History'!H:H,"Reg",'Other History'!I:I,Instructions!A83)</f>
        <v>0</v>
      </c>
      <c r="N11" s="59" t="str">
        <f>COUNTIFS('Other History'!H:H,"Other",'Other History'!I:I,Instructions!A83)</f>
        <v>0</v>
      </c>
    </row>
    <row r="12" ht="15.0" customHeight="1">
      <c r="A12" s="239" t="s">
        <v>55</v>
      </c>
      <c r="B12" s="40"/>
      <c r="C12" s="240" t="s">
        <v>56</v>
      </c>
      <c r="D12" s="58" t="str">
        <f>COUNTIFS('Other History'!H:H,"Champs",'Other History'!I:I,Instructions!A69)+COUNTIFS('Other History'!H:H,"Playoff",'Other History'!I:I,Instructions!A69)+COUNTIFS('Other History'!H:H,"Champs",'Other History'!I:I,Instructions!A70)+COUNTIFS('Other History'!H:H,"Playoff",'Other History'!I:I,Instructions!A70)</f>
        <v>0</v>
      </c>
      <c r="E12" s="59" t="str">
        <f>COUNTIFS('Other History'!H:H,"Sanc",'Other History'!I:I,Instructions!A69)</f>
        <v>0</v>
      </c>
      <c r="F12" s="59" t="str">
        <f>COUNTIFS('Other History'!H:H,"Reg",'Other History'!I:I,Instructions!A69)</f>
        <v>0</v>
      </c>
      <c r="G12" s="59" t="str">
        <f>COUNTIFS('Other History'!H:H,"Other",'Other History'!I:I,Instructions!A69)</f>
        <v>0</v>
      </c>
      <c r="H12" s="231"/>
      <c r="I12" s="241" t="s">
        <v>57</v>
      </c>
      <c r="J12" s="244" t="s">
        <v>58</v>
      </c>
      <c r="K12" s="58" t="str">
        <f>COUNTIFS('Other History'!H:H,"Champs",'Other History'!I:I,Instructions!A84)+COUNTIFS('Other History'!H:H,"Playoff",'Other History'!I:I,Instructions!A84)</f>
        <v>0</v>
      </c>
      <c r="L12" s="242" t="str">
        <f>COUNTIFS('Other History'!H:H,"Sanc",'Other History'!I:I,Instructions!A84)</f>
        <v>0</v>
      </c>
      <c r="M12" s="59" t="str">
        <f>COUNTIFS('Other History'!H:H,"Reg",'Other History'!I:I,Instructions!A84)</f>
        <v>0</v>
      </c>
      <c r="N12" s="59" t="str">
        <f>COUNTIFS('Other History'!H:H,"Other",'Other History'!I:I,Instructions!A84)</f>
        <v>0</v>
      </c>
    </row>
    <row r="13" ht="15.0" customHeight="1">
      <c r="A13" s="251" t="s">
        <v>59</v>
      </c>
      <c r="B13" s="40"/>
      <c r="C13" s="252" t="s">
        <v>60</v>
      </c>
      <c r="D13" s="58" t="str">
        <f>COUNTIFS('Other History'!H:H,"Champs",'Other History'!I:I,Instructions!A67)+COUNTIFS('Other History'!H:H,"Playoff",'Other History'!I:I,Instructions!A67)</f>
        <v>0</v>
      </c>
      <c r="E13" s="59" t="str">
        <f>COUNTIFS('Other History'!H:H,"Sanc",'Other History'!I:I,Instructions!A67)</f>
        <v>0</v>
      </c>
      <c r="F13" s="59" t="str">
        <f>COUNTIFS('Other History'!H:H,"Reg",'Other History'!I:I,Instructions!A67)</f>
        <v>0</v>
      </c>
      <c r="G13" s="59" t="str">
        <f>COUNTIFS('Other History'!H:H,"Other",'Other History'!I:I,Instructions!A67)</f>
        <v>0</v>
      </c>
      <c r="H13" s="231"/>
      <c r="I13" s="241" t="s">
        <v>61</v>
      </c>
      <c r="J13" s="240" t="s">
        <v>62</v>
      </c>
      <c r="K13" s="58" t="str">
        <f>COUNTIFS('Other History'!H:H,"Champs",'Other History'!I:I,Instructions!A85)+COUNTIFS('Other History'!H:H,"Playoff",'Other History'!I:I,Instructions!A85)</f>
        <v>0</v>
      </c>
      <c r="L13" s="242" t="str">
        <f>COUNTIFS('Other History'!H:H,"Sanc",'Other History'!I:I,Instructions!A85)</f>
        <v>0</v>
      </c>
      <c r="M13" s="59" t="str">
        <f>COUNTIFS('Other History'!H:H,"Reg",'Other History'!I:I,Instructions!A85)</f>
        <v>0</v>
      </c>
      <c r="N13" s="59" t="str">
        <f>COUNTIFS('Other History'!H:H,"Other",'Other History'!I:I,Instructions!A85)</f>
        <v>0</v>
      </c>
    </row>
    <row r="14" ht="15.0" customHeight="1">
      <c r="A14" s="253" t="s">
        <v>63</v>
      </c>
      <c r="B14" s="40"/>
      <c r="C14" s="240" t="s">
        <v>64</v>
      </c>
      <c r="D14" s="58" t="str">
        <f>COUNTIFS('Other History'!H:H,"Champs",'Other History'!I:I,Instructions!A71)+COUNTIFS('Other History'!H:H,"Playoff",'Other History'!I:I,Instructions!A71)</f>
        <v>0</v>
      </c>
      <c r="E14" s="59" t="str">
        <f>COUNTIFS('Other History'!H:H,"Sanc",'Other History'!I:I,Instructions!A71)</f>
        <v>0</v>
      </c>
      <c r="F14" s="59" t="str">
        <f>COUNTIFS('Other History'!H:H,"Reg",'Other History'!I:I,Instructions!A71)</f>
        <v>0</v>
      </c>
      <c r="G14" s="59" t="str">
        <f>COUNTIFS('Other History'!H:H,"Other",'Other History'!I:I,Instructions!A71)</f>
        <v>0</v>
      </c>
      <c r="H14" s="231"/>
      <c r="I14" s="241" t="s">
        <v>65</v>
      </c>
      <c r="J14" s="244" t="s">
        <v>66</v>
      </c>
      <c r="K14" s="58" t="str">
        <f>COUNTIFS('Other History'!H:H,"Champs",'Other History'!I:I,Instructions!A86)+COUNTIFS('Other History'!H:H,"Playoff",'Other History'!I:I,Instructions!A86)</f>
        <v>0</v>
      </c>
      <c r="L14" s="242" t="str">
        <f>COUNTIFS('Other History'!H:H,"Sanc",'Other History'!I:I,Instructions!A86)</f>
        <v>0</v>
      </c>
      <c r="M14" s="59" t="str">
        <f>COUNTIFS('Other History'!H:H,"Reg",'Other History'!I:I,Instructions!A86)</f>
        <v>0</v>
      </c>
      <c r="N14" s="59" t="str">
        <f>COUNTIFS('Other History'!H:H,"Other",'Other History'!I:I,Instructions!A86)</f>
        <v>0</v>
      </c>
    </row>
    <row r="15" ht="15.0" customHeight="1">
      <c r="A15" s="253" t="s">
        <v>67</v>
      </c>
      <c r="B15" s="40"/>
      <c r="C15" s="240" t="s">
        <v>68</v>
      </c>
      <c r="D15" s="58" t="str">
        <f>COUNTIFS('Other History'!H:H,"Champs",'Other History'!I:I,Instructions!A72)+COUNTIFS('Other History'!H:H,"Playoff",'Other History'!I:I,Instructions!A72)+COUNTIFS('Other History'!H:H,"Champs",'Other History'!I:I,Instructions!A73)+COUNTIFS('Other History'!H:H,"Playoff",'Other History'!I:I,Instructions!A73)</f>
        <v>0</v>
      </c>
      <c r="E15" s="59" t="str">
        <f>COUNTIFS('Other History'!H:H,"Sanc",'Other History'!I:I,Instructions!A72)</f>
        <v>0</v>
      </c>
      <c r="F15" s="59" t="str">
        <f>COUNTIFS('Other History'!H:H,"Reg",'Other History'!I:I,Instructions!A72)</f>
        <v>0</v>
      </c>
      <c r="G15" s="59" t="str">
        <f>COUNTIFS('Other History'!H:H,"Other",'Other History'!I:I,Instructions!A72)</f>
        <v>0</v>
      </c>
      <c r="H15" s="231"/>
      <c r="I15" s="241" t="s">
        <v>69</v>
      </c>
      <c r="J15" s="247" t="s">
        <v>70</v>
      </c>
      <c r="K15" s="58" t="str">
        <f>COUNTIFS('Other History'!H:H,"Champs",'Other History'!I:I,Instructions!A88)+COUNTIFS('Other History'!H:H,"Playoff",'Other History'!I:I,Instructions!A88)</f>
        <v>0</v>
      </c>
      <c r="L15" s="242" t="str">
        <f>COUNTIFS('Other History'!H:H,"Sanc",'Other History'!I:I,Instructions!A88)</f>
        <v>0</v>
      </c>
      <c r="M15" s="59" t="str">
        <f>COUNTIFS('Other History'!H:H,"Reg",'Other History'!I:I,Instructions!A88)</f>
        <v>0</v>
      </c>
      <c r="N15" s="59" t="str">
        <f>COUNTIFS('Other History'!H:H,"Other",'Other History'!I:I,Instructions!A88)</f>
        <v>0</v>
      </c>
    </row>
    <row r="16" ht="15.0" customHeight="1">
      <c r="A16" s="254"/>
      <c r="B16" s="250"/>
      <c r="C16" s="250"/>
      <c r="D16" s="250"/>
      <c r="E16" s="250"/>
      <c r="F16" s="250"/>
      <c r="G16" s="250"/>
      <c r="H16" s="231"/>
      <c r="I16" s="255" t="s">
        <v>71</v>
      </c>
      <c r="J16" s="40"/>
      <c r="K16" s="249" t="str">
        <f>SUM(K5:K15)</f>
        <v>0</v>
      </c>
      <c r="L16" s="249" t="str">
        <f t="shared" ref="L16:N16" si="2">SUM(L4:L15)</f>
        <v>0</v>
      </c>
      <c r="M16" s="249" t="str">
        <f t="shared" si="2"/>
        <v>0</v>
      </c>
      <c r="N16" s="249" t="str">
        <f t="shared" si="2"/>
        <v>0</v>
      </c>
    </row>
    <row r="17" ht="15.75" customHeight="1">
      <c r="A17" s="256" t="s">
        <v>622</v>
      </c>
      <c r="B17" s="169"/>
      <c r="C17" s="169"/>
      <c r="D17" s="169"/>
      <c r="E17" s="169"/>
      <c r="F17" s="169"/>
      <c r="G17" s="40"/>
      <c r="H17" s="231"/>
      <c r="I17" s="257" t="s">
        <v>73</v>
      </c>
      <c r="J17" s="169"/>
      <c r="K17" s="169"/>
      <c r="L17" s="40"/>
      <c r="M17" s="258" t="str">
        <f>COUNTIFS('Other History'!H:H,"JRDA",'Other History'!L:L,"Y")</f>
        <v>0</v>
      </c>
      <c r="N17" s="40"/>
    </row>
    <row r="18" ht="1.5" customHeight="1">
      <c r="A18" s="259" t="s">
        <v>74</v>
      </c>
      <c r="B18" s="260" t="s">
        <v>75</v>
      </c>
      <c r="C18" s="260" t="s">
        <v>76</v>
      </c>
      <c r="D18" s="261" t="s">
        <v>74</v>
      </c>
      <c r="E18" s="230" t="s">
        <v>75</v>
      </c>
      <c r="F18" s="40"/>
      <c r="G18" s="260" t="s">
        <v>76</v>
      </c>
      <c r="H18" s="262"/>
      <c r="I18" s="250"/>
      <c r="J18" s="250"/>
      <c r="K18" s="250"/>
      <c r="L18" s="250"/>
      <c r="M18" s="250"/>
      <c r="N18" s="250"/>
    </row>
    <row r="19">
      <c r="A19" s="263"/>
      <c r="B19" s="126"/>
      <c r="C19" s="126"/>
      <c r="D19" s="146"/>
      <c r="E19" s="82"/>
      <c r="F19" s="9"/>
      <c r="G19" s="137"/>
      <c r="H19" s="231"/>
      <c r="I19" s="264" t="s">
        <v>623</v>
      </c>
      <c r="J19" s="88"/>
      <c r="K19" s="265" t="s">
        <v>80</v>
      </c>
      <c r="L19" s="40"/>
      <c r="M19" s="234" t="s">
        <v>81</v>
      </c>
      <c r="N19" s="40"/>
    </row>
    <row r="20" ht="16.5" customHeight="1">
      <c r="A20" s="263"/>
      <c r="B20" s="146"/>
      <c r="C20" s="146"/>
      <c r="D20" s="146"/>
      <c r="E20" s="82"/>
      <c r="F20" s="9"/>
      <c r="G20" s="137"/>
      <c r="H20" s="231"/>
      <c r="J20" s="88"/>
      <c r="K20" s="266" t="s">
        <v>82</v>
      </c>
      <c r="L20" s="266" t="s">
        <v>83</v>
      </c>
      <c r="M20" s="266" t="s">
        <v>82</v>
      </c>
      <c r="N20" s="266" t="s">
        <v>83</v>
      </c>
    </row>
    <row r="21">
      <c r="A21" s="263"/>
      <c r="B21" s="146"/>
      <c r="C21" s="146"/>
      <c r="D21" s="146"/>
      <c r="E21" s="91"/>
      <c r="F21" s="9"/>
      <c r="G21" s="137"/>
      <c r="H21" s="231"/>
      <c r="I21" s="169"/>
      <c r="J21" s="40"/>
      <c r="K21" s="58" t="str">
        <f>COUNTIFS('Other History'!A:A,("&gt;="&amp;Instructions!B103),'Other History'!I:I,Instructions!A68)+COUNTIFS('Other History'!A:A,("&gt;="&amp;Instructions!B103),'Other History'!I:I,Instructions!A69)+COUNTIFS('Other History'!A:A,("&gt;="&amp;Instructions!B103),'Other History'!I:I,Instructions!A70)+COUNTIFS('Other History'!A:A,("&gt;="&amp;Instructions!B103),'Other History'!I:I,Instructions!A74)+COUNTIFS('Other History'!A:A,("&gt;="&amp;Instructions!B103),'Other History'!I:I,Instructions!A75)+COUNTIFS('Other History'!A:A,("&gt;="&amp;Instructions!B103),'Other History'!I:I,Instructions!A76)+COUNTIFS('Other History'!A:A,("&gt;="&amp;Instructions!B103),'Other History'!I:I,Instructions!A87)</f>
        <v>5</v>
      </c>
      <c r="L21" s="58" t="str">
        <f>COUNTIFS('Other History'!A:A,("&gt;="&amp;Instructions!B103),'Other History'!I:I,Instructions!A71)+COUNTIFS('Other History'!A:A,("&gt;="&amp;Instructions!B103),'Other History'!I:I,Instructions!A72)+COUNTIFS('Other History'!A:A,("&gt;="&amp;Instructions!B103),'Other History'!I:I,Instructions!A73)+COUNTIFS('Other History'!A:A,("&gt;="&amp;Instructions!B103),'Other History'!I:I,Instructions!A77)+COUNTIFS('Other History'!A:A,("&gt;="&amp;Instructions!B103),'Other History'!I:I,Instructions!A78)+COUNTIFS('Other History'!A:A,("&gt;="&amp;Instructions!B103),'Other History'!I:I,Instructions!A79)+COUNTIFS('Other History'!A:A,("&gt;="&amp;Instructions!B103),'Other History'!I:I,Instructions!A80)+COUNTIFS('Other History'!A:A,("&gt;="&amp;Instructions!B103),'Other History'!I:I,Instructions!A81)+COUNTIFS('Other History'!A:A,("&gt;="&amp;Instructions!B103),'Other History'!I:I,Instructions!A82)+COUNTIFS('Other History'!A:A,("&gt;="&amp;Instructions!B103),'Other History'!I:I,Instructions!A83)+COUNTIFS('Other History'!A:A,("&gt;="&amp;Instructions!B103),'Other History'!I:I,Instructions!A84)+COUNTIFS('Other History'!A:A,("&gt;="&amp;Instructions!B103),'Other History'!I:I,Instructions!A85)+COUNTIFS('Other History'!A:A,("&gt;="&amp;Instructions!B103),'Other History'!I:I,Instructions!A86)+COUNTIFS('Other History'!A:A,("&gt;="&amp;Instructions!B103),'Other History'!I:I,Instructions!A88)</f>
        <v>0</v>
      </c>
      <c r="M21" s="160" t="str">
        <f>SUM(D9+E9+F9+G9+D11+E11+F11+G11+D12+E12+F12+G12)</f>
        <v>5</v>
      </c>
      <c r="N21" s="160" t="str">
        <f>SUM(K16+L16+M16+N16+D14+E14+F14+G14+D15+E15+F15+G15)</f>
        <v>0</v>
      </c>
    </row>
    <row r="22" ht="16.5" customHeight="1">
      <c r="A22" s="267"/>
      <c r="B22" s="267"/>
      <c r="C22" s="267"/>
      <c r="D22" s="267"/>
      <c r="E22" s="267"/>
      <c r="F22" s="267"/>
      <c r="G22" s="267"/>
      <c r="H22" s="267"/>
      <c r="I22" s="267"/>
      <c r="J22" s="267"/>
      <c r="K22" s="267"/>
      <c r="L22" s="267"/>
      <c r="M22" s="267"/>
      <c r="N22" s="267"/>
    </row>
  </sheetData>
  <mergeCells count="28">
    <mergeCell ref="I2:I3"/>
    <mergeCell ref="I17:L17"/>
    <mergeCell ref="I16:J16"/>
    <mergeCell ref="M19:N19"/>
    <mergeCell ref="K19:L19"/>
    <mergeCell ref="M17:N17"/>
    <mergeCell ref="I19:J21"/>
    <mergeCell ref="J2:J3"/>
    <mergeCell ref="K2:N2"/>
    <mergeCell ref="A1:N1"/>
    <mergeCell ref="D2:G2"/>
    <mergeCell ref="A2:B3"/>
    <mergeCell ref="A4:B4"/>
    <mergeCell ref="C2:C3"/>
    <mergeCell ref="A8:B8"/>
    <mergeCell ref="A7:B7"/>
    <mergeCell ref="E18:F18"/>
    <mergeCell ref="A17:G17"/>
    <mergeCell ref="E20:F20"/>
    <mergeCell ref="E19:F19"/>
    <mergeCell ref="E21:F21"/>
    <mergeCell ref="A5:B5"/>
    <mergeCell ref="A14:B14"/>
    <mergeCell ref="A15:B15"/>
    <mergeCell ref="A12:B12"/>
    <mergeCell ref="A13:B13"/>
    <mergeCell ref="A9:C9"/>
    <mergeCell ref="A11:B1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ySplit="3.0" topLeftCell="A4" activePane="bottomLeft" state="frozen"/>
      <selection activeCell="B5" sqref="B5" pane="bottomLeft"/>
    </sheetView>
  </sheetViews>
  <sheetFormatPr customHeight="1" defaultColWidth="14.43" defaultRowHeight="15.75"/>
  <cols>
    <col customWidth="1" min="1" max="1" width="13.14"/>
    <col customWidth="1" min="2" max="2" width="24.29"/>
    <col customWidth="1" min="3" max="3" width="26.86"/>
    <col customWidth="1" min="4" max="4" width="30.0"/>
    <col customWidth="1" min="5" max="5" width="31.71"/>
    <col customWidth="1" min="6" max="6" width="27.57"/>
    <col customWidth="1" min="7" max="7" width="8.86"/>
    <col customWidth="1" min="8" max="8" width="10.43"/>
    <col customWidth="1" min="9" max="9" width="9.0"/>
    <col customWidth="1" min="10" max="10" width="8.57"/>
    <col customWidth="1" min="11" max="11" width="8.14"/>
    <col customWidth="1" min="12" max="12" width="30.43"/>
    <col customWidth="1" min="13" max="13" width="25.57"/>
    <col customWidth="1" min="14" max="14" width="30.71"/>
  </cols>
  <sheetData>
    <row r="1" ht="45.0" customHeight="1">
      <c r="A1" s="268" t="s">
        <v>624</v>
      </c>
      <c r="B1" s="9"/>
      <c r="C1" s="9"/>
      <c r="D1" s="9"/>
      <c r="E1" s="9"/>
      <c r="F1" s="9"/>
      <c r="G1" s="269"/>
      <c r="H1" s="270"/>
      <c r="I1" s="270"/>
      <c r="J1" s="269"/>
      <c r="K1" s="270"/>
      <c r="L1" s="270"/>
      <c r="M1" s="9"/>
      <c r="N1" s="9"/>
    </row>
    <row r="2" ht="15.75" customHeight="1">
      <c r="A2" s="271" t="s">
        <v>88</v>
      </c>
      <c r="B2" s="9"/>
      <c r="C2" s="10"/>
      <c r="D2" s="272" t="s">
        <v>89</v>
      </c>
      <c r="E2" s="9"/>
      <c r="F2" s="10"/>
      <c r="G2" s="273"/>
      <c r="H2" s="274"/>
      <c r="I2" s="271" t="s">
        <v>90</v>
      </c>
      <c r="J2" s="272"/>
      <c r="K2" s="107"/>
      <c r="L2" s="108" t="s">
        <v>91</v>
      </c>
      <c r="M2" s="108" t="s">
        <v>92</v>
      </c>
      <c r="N2" s="108" t="s">
        <v>93</v>
      </c>
    </row>
    <row r="3" ht="27.75" customHeight="1">
      <c r="A3" s="109" t="s">
        <v>94</v>
      </c>
      <c r="B3" s="110" t="s">
        <v>95</v>
      </c>
      <c r="C3" s="111" t="s">
        <v>75</v>
      </c>
      <c r="D3" s="112" t="s">
        <v>96</v>
      </c>
      <c r="E3" s="275" t="s">
        <v>625</v>
      </c>
      <c r="F3" s="276" t="s">
        <v>626</v>
      </c>
      <c r="G3" s="114" t="s">
        <v>627</v>
      </c>
      <c r="H3" s="110" t="s">
        <v>100</v>
      </c>
      <c r="I3" s="110" t="s">
        <v>101</v>
      </c>
      <c r="J3" s="116" t="s">
        <v>628</v>
      </c>
      <c r="K3" s="115" t="s">
        <v>103</v>
      </c>
      <c r="L3" s="118"/>
      <c r="M3" s="118"/>
      <c r="N3" s="118"/>
    </row>
    <row r="4">
      <c r="A4" s="277">
        <v>42140.0</v>
      </c>
      <c r="B4" s="135" t="s">
        <v>629</v>
      </c>
      <c r="C4" s="134" t="s">
        <v>172</v>
      </c>
      <c r="D4" s="135" t="s">
        <v>8</v>
      </c>
      <c r="E4" s="278"/>
      <c r="F4" s="279"/>
      <c r="G4" s="280"/>
      <c r="H4" s="280"/>
      <c r="I4" s="281"/>
      <c r="J4" s="54"/>
      <c r="K4" s="54"/>
      <c r="L4" s="279"/>
      <c r="M4" s="279"/>
      <c r="N4" s="282"/>
    </row>
    <row r="5" ht="14.25" customHeight="1">
      <c r="A5" s="138">
        <v>42154.0</v>
      </c>
      <c r="B5" s="139"/>
      <c r="C5" s="134" t="s">
        <v>172</v>
      </c>
      <c r="D5" s="135" t="s">
        <v>8</v>
      </c>
      <c r="E5" s="283" t="s">
        <v>630</v>
      </c>
      <c r="F5" s="283" t="s">
        <v>339</v>
      </c>
      <c r="G5" s="280" t="s">
        <v>11</v>
      </c>
      <c r="H5" s="280" t="s">
        <v>24</v>
      </c>
      <c r="I5" s="280" t="s">
        <v>26</v>
      </c>
      <c r="J5" s="280" t="s">
        <v>35</v>
      </c>
      <c r="K5" s="54"/>
      <c r="L5" s="135" t="s">
        <v>5</v>
      </c>
      <c r="M5" s="135" t="s">
        <v>193</v>
      </c>
      <c r="N5" s="139"/>
    </row>
    <row r="6" ht="14.25" customHeight="1">
      <c r="A6" s="138">
        <v>42168.0</v>
      </c>
      <c r="B6" s="139"/>
      <c r="C6" s="134" t="s">
        <v>172</v>
      </c>
      <c r="D6" s="135" t="s">
        <v>8</v>
      </c>
      <c r="E6" s="283" t="s">
        <v>630</v>
      </c>
      <c r="F6" s="283" t="s">
        <v>631</v>
      </c>
      <c r="G6" s="280" t="s">
        <v>11</v>
      </c>
      <c r="H6" s="280" t="s">
        <v>23</v>
      </c>
      <c r="I6" s="280" t="s">
        <v>26</v>
      </c>
      <c r="J6" s="280" t="s">
        <v>35</v>
      </c>
      <c r="K6" s="54"/>
      <c r="L6" s="135" t="s">
        <v>5</v>
      </c>
      <c r="M6" s="135" t="s">
        <v>193</v>
      </c>
      <c r="N6" s="139"/>
    </row>
    <row r="7" ht="14.25" customHeight="1">
      <c r="A7" s="138">
        <v>42182.0</v>
      </c>
      <c r="B7" s="135" t="s">
        <v>632</v>
      </c>
      <c r="C7" s="283" t="s">
        <v>633</v>
      </c>
      <c r="D7" s="283" t="s">
        <v>634</v>
      </c>
      <c r="E7" s="284"/>
      <c r="F7" s="284"/>
      <c r="G7" s="280" t="s">
        <v>11</v>
      </c>
      <c r="H7" s="280" t="s">
        <v>22</v>
      </c>
      <c r="I7" s="280" t="s">
        <v>52</v>
      </c>
      <c r="J7" s="54"/>
      <c r="K7" s="54"/>
      <c r="L7" s="135" t="s">
        <v>237</v>
      </c>
      <c r="M7" s="135" t="s">
        <v>175</v>
      </c>
      <c r="N7" s="135" t="s">
        <v>635</v>
      </c>
    </row>
    <row r="8" ht="14.25" customHeight="1">
      <c r="A8" s="143">
        <v>42126.0</v>
      </c>
      <c r="B8" s="144" t="s">
        <v>219</v>
      </c>
      <c r="C8" s="130" t="s">
        <v>220</v>
      </c>
      <c r="D8" s="130" t="s">
        <v>221</v>
      </c>
      <c r="E8" s="127" t="s">
        <v>636</v>
      </c>
      <c r="F8" s="127" t="s">
        <v>637</v>
      </c>
      <c r="G8" s="280" t="s">
        <v>11</v>
      </c>
      <c r="H8" s="123" t="s">
        <v>22</v>
      </c>
      <c r="I8" s="123" t="s">
        <v>26</v>
      </c>
      <c r="J8" s="147" t="s">
        <v>35</v>
      </c>
      <c r="K8" s="126"/>
      <c r="L8" s="122" t="s">
        <v>222</v>
      </c>
      <c r="M8" s="122" t="s">
        <v>223</v>
      </c>
      <c r="N8" s="137"/>
    </row>
    <row r="9" ht="14.25" customHeight="1">
      <c r="A9" s="148">
        <v>42127.0</v>
      </c>
      <c r="B9" s="144" t="s">
        <v>219</v>
      </c>
      <c r="C9" s="130" t="s">
        <v>220</v>
      </c>
      <c r="D9" s="130" t="s">
        <v>221</v>
      </c>
      <c r="E9" s="127" t="s">
        <v>638</v>
      </c>
      <c r="F9" s="127" t="s">
        <v>637</v>
      </c>
      <c r="G9" s="280" t="s">
        <v>11</v>
      </c>
      <c r="H9" s="123" t="s">
        <v>22</v>
      </c>
      <c r="I9" s="123" t="s">
        <v>39</v>
      </c>
      <c r="J9" s="147"/>
      <c r="K9" s="126"/>
      <c r="L9" s="122" t="s">
        <v>222</v>
      </c>
      <c r="M9" s="122" t="s">
        <v>223</v>
      </c>
      <c r="N9" s="128" t="s">
        <v>639</v>
      </c>
    </row>
    <row r="10" ht="14.25" customHeight="1">
      <c r="A10" s="285"/>
      <c r="B10" s="139"/>
      <c r="C10" s="286"/>
      <c r="D10" s="286"/>
      <c r="E10" s="286"/>
      <c r="F10" s="286"/>
      <c r="G10" s="54"/>
      <c r="H10" s="54"/>
      <c r="I10" s="54"/>
      <c r="J10" s="54"/>
      <c r="K10" s="54"/>
      <c r="L10" s="139"/>
      <c r="M10" s="139"/>
      <c r="N10" s="139"/>
    </row>
    <row r="11" ht="14.25" customHeight="1">
      <c r="A11" s="285"/>
      <c r="B11" s="139"/>
      <c r="C11" s="286"/>
      <c r="D11" s="286"/>
      <c r="E11" s="286"/>
      <c r="F11" s="286"/>
      <c r="G11" s="54"/>
      <c r="H11" s="54"/>
      <c r="I11" s="54"/>
      <c r="J11" s="54"/>
      <c r="K11" s="54"/>
      <c r="L11" s="139"/>
      <c r="M11" s="139"/>
      <c r="N11" s="139"/>
    </row>
    <row r="12" ht="14.25" customHeight="1">
      <c r="A12" s="285"/>
      <c r="B12" s="139"/>
      <c r="C12" s="286"/>
      <c r="D12" s="286"/>
      <c r="E12" s="286"/>
      <c r="F12" s="286"/>
      <c r="G12" s="54"/>
      <c r="H12" s="54"/>
      <c r="I12" s="54"/>
      <c r="J12" s="54"/>
      <c r="K12" s="54"/>
      <c r="L12" s="139"/>
      <c r="M12" s="139"/>
      <c r="N12" s="139"/>
    </row>
    <row r="13" ht="14.25" customHeight="1">
      <c r="A13" s="285"/>
      <c r="B13" s="139"/>
      <c r="C13" s="286"/>
      <c r="D13" s="286"/>
      <c r="E13" s="286"/>
      <c r="F13" s="286"/>
      <c r="G13" s="54"/>
      <c r="H13" s="54"/>
      <c r="I13" s="54"/>
      <c r="J13" s="54"/>
      <c r="K13" s="54"/>
      <c r="L13" s="139"/>
      <c r="M13" s="139"/>
      <c r="N13" s="139"/>
    </row>
    <row r="14" ht="14.25" customHeight="1">
      <c r="A14" s="285"/>
      <c r="B14" s="139"/>
      <c r="C14" s="286"/>
      <c r="D14" s="286"/>
      <c r="E14" s="286"/>
      <c r="F14" s="286"/>
      <c r="G14" s="54"/>
      <c r="H14" s="54"/>
      <c r="I14" s="54"/>
      <c r="J14" s="54"/>
      <c r="K14" s="54"/>
      <c r="L14" s="139"/>
      <c r="M14" s="139"/>
      <c r="N14" s="139"/>
    </row>
    <row r="15" ht="14.25" customHeight="1">
      <c r="A15" s="285"/>
      <c r="B15" s="139"/>
      <c r="C15" s="286"/>
      <c r="D15" s="286"/>
      <c r="E15" s="286"/>
      <c r="F15" s="286"/>
      <c r="G15" s="54"/>
      <c r="H15" s="54"/>
      <c r="I15" s="54"/>
      <c r="J15" s="54"/>
      <c r="K15" s="54"/>
      <c r="L15" s="139"/>
      <c r="M15" s="139"/>
      <c r="N15" s="139"/>
    </row>
    <row r="16" ht="14.25" customHeight="1">
      <c r="A16" s="285"/>
      <c r="B16" s="139"/>
      <c r="C16" s="286"/>
      <c r="D16" s="286"/>
      <c r="E16" s="286"/>
      <c r="F16" s="286"/>
      <c r="G16" s="54"/>
      <c r="H16" s="54"/>
      <c r="I16" s="54"/>
      <c r="J16" s="54"/>
      <c r="K16" s="54"/>
      <c r="L16" s="139"/>
      <c r="M16" s="139"/>
      <c r="N16" s="139"/>
    </row>
    <row r="17" ht="14.25" customHeight="1">
      <c r="A17" s="285"/>
      <c r="B17" s="139"/>
      <c r="C17" s="286"/>
      <c r="D17" s="286"/>
      <c r="E17" s="286"/>
      <c r="F17" s="286"/>
      <c r="G17" s="54"/>
      <c r="H17" s="54"/>
      <c r="I17" s="54"/>
      <c r="J17" s="54"/>
      <c r="K17" s="54"/>
      <c r="L17" s="139"/>
      <c r="M17" s="139"/>
      <c r="N17" s="139"/>
    </row>
    <row r="18" ht="14.25" customHeight="1">
      <c r="A18" s="285"/>
      <c r="B18" s="139"/>
      <c r="C18" s="286"/>
      <c r="D18" s="286"/>
      <c r="E18" s="286"/>
      <c r="F18" s="286"/>
      <c r="G18" s="54"/>
      <c r="H18" s="54"/>
      <c r="I18" s="54"/>
      <c r="J18" s="54"/>
      <c r="K18" s="54"/>
      <c r="L18" s="139"/>
      <c r="M18" s="139"/>
      <c r="N18" s="139"/>
    </row>
    <row r="19" ht="14.25" customHeight="1">
      <c r="A19" s="285"/>
      <c r="B19" s="139"/>
      <c r="C19" s="286"/>
      <c r="D19" s="286"/>
      <c r="E19" s="286"/>
      <c r="F19" s="286"/>
      <c r="G19" s="54"/>
      <c r="H19" s="54"/>
      <c r="I19" s="54"/>
      <c r="J19" s="54"/>
      <c r="K19" s="54"/>
      <c r="L19" s="139"/>
      <c r="M19" s="139"/>
      <c r="N19" s="139"/>
    </row>
    <row r="20" ht="14.25" customHeight="1">
      <c r="A20" s="285"/>
      <c r="B20" s="139"/>
      <c r="C20" s="286"/>
      <c r="D20" s="286"/>
      <c r="E20" s="286"/>
      <c r="F20" s="286"/>
      <c r="G20" s="54"/>
      <c r="H20" s="54"/>
      <c r="I20" s="54"/>
      <c r="J20" s="54"/>
      <c r="K20" s="54"/>
      <c r="L20" s="139"/>
      <c r="M20" s="139"/>
      <c r="N20" s="139"/>
    </row>
    <row r="21" ht="14.25" customHeight="1">
      <c r="A21" s="285"/>
      <c r="B21" s="139"/>
      <c r="C21" s="286"/>
      <c r="D21" s="286"/>
      <c r="E21" s="286"/>
      <c r="F21" s="286"/>
      <c r="G21" s="54"/>
      <c r="H21" s="54"/>
      <c r="I21" s="54"/>
      <c r="J21" s="54"/>
      <c r="K21" s="54"/>
      <c r="L21" s="139"/>
      <c r="M21" s="139"/>
      <c r="N21" s="139"/>
    </row>
    <row r="22" ht="14.25" customHeight="1">
      <c r="A22" s="285"/>
      <c r="B22" s="139"/>
      <c r="C22" s="286"/>
      <c r="D22" s="286"/>
      <c r="E22" s="286"/>
      <c r="F22" s="286"/>
      <c r="G22" s="54"/>
      <c r="H22" s="54"/>
      <c r="I22" s="54"/>
      <c r="J22" s="54"/>
      <c r="K22" s="54"/>
      <c r="L22" s="139"/>
      <c r="M22" s="139"/>
      <c r="N22" s="139"/>
    </row>
    <row r="23" ht="14.25" customHeight="1">
      <c r="A23" s="285"/>
      <c r="B23" s="139"/>
      <c r="C23" s="286"/>
      <c r="D23" s="286"/>
      <c r="E23" s="286"/>
      <c r="F23" s="286"/>
      <c r="G23" s="54"/>
      <c r="H23" s="54"/>
      <c r="I23" s="54"/>
      <c r="J23" s="54"/>
      <c r="K23" s="54"/>
      <c r="L23" s="139"/>
      <c r="M23" s="139"/>
      <c r="N23" s="139"/>
    </row>
    <row r="24" ht="14.25" customHeight="1">
      <c r="A24" s="285"/>
      <c r="B24" s="139"/>
      <c r="C24" s="286"/>
      <c r="D24" s="286"/>
      <c r="E24" s="286"/>
      <c r="F24" s="286"/>
      <c r="G24" s="54"/>
      <c r="H24" s="54"/>
      <c r="I24" s="54"/>
      <c r="J24" s="54"/>
      <c r="K24" s="54"/>
      <c r="L24" s="139"/>
      <c r="M24" s="139"/>
      <c r="N24" s="139"/>
    </row>
    <row r="25" ht="14.25" customHeight="1">
      <c r="A25" s="285"/>
      <c r="B25" s="139"/>
      <c r="C25" s="286"/>
      <c r="D25" s="286"/>
      <c r="E25" s="286"/>
      <c r="F25" s="286"/>
      <c r="G25" s="54"/>
      <c r="H25" s="54"/>
      <c r="I25" s="54"/>
      <c r="J25" s="54"/>
      <c r="K25" s="54"/>
      <c r="L25" s="139"/>
      <c r="M25" s="139"/>
      <c r="N25" s="139"/>
    </row>
  </sheetData>
  <autoFilter ref="$G$1:$K$9"/>
  <mergeCells count="7">
    <mergeCell ref="L2:L3"/>
    <mergeCell ref="M2:M3"/>
    <mergeCell ref="N2:N3"/>
    <mergeCell ref="L1:N1"/>
    <mergeCell ref="A1:F1"/>
    <mergeCell ref="A2:C2"/>
    <mergeCell ref="D2:F2"/>
  </mergeCells>
  <dataValidations>
    <dataValidation type="list" allowBlank="1" showInputMessage="1" prompt="Click and enter a value from range Instructions!A63:A83" sqref="I4:I7 I10:I25">
      <formula1>Instructions!$A$67:$A$88</formula1>
    </dataValidation>
    <dataValidation type="list" allowBlank="1" showInputMessage="1" showErrorMessage="1" prompt="Enter Y if you used association-endorsed software. Otherwise leave this cell blank." sqref="K8:K9">
      <formula1>Instructions!$K$45</formula1>
    </dataValidation>
    <dataValidation type="list" allowBlank="1" showInputMessage="1" prompt="Click and entEnter Y if you used association-endorsed software. Otherwise leave this cell blank.er a value from range" sqref="K4:K7 K10:K25">
      <formula1>Instructions!$K$45</formula1>
    </dataValidation>
    <dataValidation type="list" allowBlank="1" showInputMessage="1" prompt="You must use the positional abbreviations as listed in the Instructions." sqref="J4:J7 J10:J25">
      <formula1>Instructions!$A$74:$A$86</formula1>
    </dataValidation>
    <dataValidation type="list" allowBlank="1" showInputMessage="1" showErrorMessage="1" prompt="You must use the positional abbreviations as listed in the Instructions." sqref="I8:I9">
      <formula1>Instructions!$A$67:$A$88</formula1>
    </dataValidation>
    <dataValidation type="list" allowBlank="1" showInputMessage="1" showErrorMessage="1" prompt="You must use the positional abbreviations as listed in the Instructions." sqref="J8:J9">
      <formula1>Instructions!$A$74:$A$86</formula1>
    </dataValidation>
    <dataValidation type="list" allowBlank="1" showInputMessage="1" prompt="Game types outside the norm are not calculated on the Other Summary tab." sqref="H4:H7 H10:H25">
      <formula1>Instructions!$A$60:$A$64</formula1>
    </dataValidation>
    <dataValidation type="list" allowBlank="1" showInputMessage="1" showErrorMessage="1" prompt="You must use the game types as listed in the Instructions." sqref="H8:H9">
      <formula1>Instructions!$A$60:$A$64</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cols>
    <col customWidth="1" min="1" max="1" width="9.14"/>
    <col customWidth="1" min="2" max="2" width="17.71"/>
    <col customWidth="1" min="3" max="3" width="15.57"/>
    <col customWidth="1" min="4" max="4" width="18.29"/>
    <col customWidth="1" min="5" max="5" width="21.29"/>
    <col customWidth="1" min="6" max="6" width="12.71"/>
    <col customWidth="1" min="7" max="7" width="9.29"/>
    <col customWidth="1" min="8" max="8" width="10.14"/>
    <col customWidth="1" min="9" max="9" width="14.86"/>
    <col customWidth="1" min="10" max="10" width="13.29"/>
    <col customWidth="1" min="11" max="11" width="13.57"/>
  </cols>
  <sheetData>
    <row r="1" ht="52.5" customHeight="1">
      <c r="A1" s="287" t="str">
        <f>IFERROR(__xludf.DUMMYFUNCTION(IMPORTRANGE("1V5OIElI2MQo07KSlDqNMWMvWuTLDbyT-YC4EEx4A3Gw", "Live Instructions!A1:K123")),"Roller Derby Officiating Game History")</f>
        <v>Roller Derby Officiating Game History</v>
      </c>
      <c r="B1" s="9"/>
      <c r="C1" s="9"/>
      <c r="D1" s="9"/>
      <c r="E1" s="9"/>
      <c r="F1" s="9"/>
      <c r="G1" s="9"/>
      <c r="H1" s="9"/>
      <c r="I1" s="9"/>
      <c r="J1" s="288"/>
      <c r="K1" s="289"/>
    </row>
    <row r="2" ht="16.5" customHeight="1">
      <c r="A2" s="290" t="s">
        <v>640</v>
      </c>
      <c r="B2" s="291"/>
      <c r="C2" s="291"/>
      <c r="D2" s="291"/>
      <c r="E2" s="291"/>
      <c r="F2" s="291"/>
      <c r="G2" s="291"/>
      <c r="H2" s="291"/>
      <c r="I2" s="291"/>
      <c r="J2" s="291"/>
      <c r="K2" s="291"/>
    </row>
    <row r="3" ht="16.5" customHeight="1">
      <c r="A3" s="292"/>
      <c r="B3" s="292"/>
      <c r="C3" s="292"/>
      <c r="D3" s="292"/>
      <c r="E3" s="292"/>
      <c r="F3" s="292"/>
      <c r="G3" s="292"/>
      <c r="H3" s="292"/>
      <c r="I3" s="292"/>
      <c r="J3" s="292"/>
      <c r="K3" s="292"/>
    </row>
    <row r="4" ht="15.75" customHeight="1">
      <c r="A4" s="293" t="s">
        <v>641</v>
      </c>
    </row>
    <row r="5">
      <c r="A5" s="178" t="s">
        <v>642</v>
      </c>
      <c r="F5" s="294" t="s">
        <v>643</v>
      </c>
      <c r="I5" s="295" t="s">
        <v>644</v>
      </c>
      <c r="K5" s="178"/>
    </row>
    <row r="6">
      <c r="A6" s="296" t="s">
        <v>645</v>
      </c>
      <c r="B6" s="187"/>
      <c r="C6" s="187"/>
      <c r="D6" s="187"/>
      <c r="E6" s="297" t="s">
        <v>646</v>
      </c>
      <c r="F6" s="187"/>
      <c r="G6" s="187"/>
      <c r="H6" s="187"/>
      <c r="I6" s="187"/>
      <c r="J6" s="187"/>
      <c r="K6" s="5"/>
    </row>
    <row r="7">
      <c r="A7" s="5"/>
      <c r="B7" s="187"/>
      <c r="C7" s="187"/>
      <c r="D7" s="187"/>
      <c r="E7" s="187"/>
      <c r="F7" s="187"/>
      <c r="G7" s="187"/>
      <c r="H7" s="187"/>
      <c r="I7" s="187"/>
      <c r="J7" s="187"/>
      <c r="K7" s="5"/>
    </row>
    <row r="8" ht="15.75" customHeight="1">
      <c r="A8" s="293" t="s">
        <v>647</v>
      </c>
      <c r="B8" s="293"/>
      <c r="C8" s="293"/>
      <c r="D8" s="293"/>
      <c r="E8" s="293"/>
      <c r="F8" s="293"/>
      <c r="G8" s="293"/>
      <c r="H8" s="293"/>
      <c r="I8" s="293"/>
      <c r="J8" s="293"/>
      <c r="K8" s="293"/>
    </row>
    <row r="9" ht="15.75" customHeight="1">
      <c r="A9" s="298" t="s">
        <v>648</v>
      </c>
    </row>
    <row r="10" ht="15.75" customHeight="1">
      <c r="A10" s="299" t="s">
        <v>649</v>
      </c>
    </row>
    <row r="11" ht="15.75" customHeight="1">
      <c r="A11" s="293"/>
      <c r="B11" s="293"/>
      <c r="C11" s="293"/>
      <c r="D11" s="293"/>
      <c r="E11" s="293"/>
      <c r="F11" s="293"/>
      <c r="G11" s="293"/>
      <c r="H11" s="293"/>
      <c r="I11" s="293"/>
      <c r="J11" s="293"/>
      <c r="K11" s="293"/>
    </row>
    <row r="12" ht="15.75" customHeight="1">
      <c r="A12" s="293" t="s">
        <v>650</v>
      </c>
    </row>
    <row r="13">
      <c r="A13" s="300" t="s">
        <v>651</v>
      </c>
    </row>
    <row r="14">
      <c r="A14" s="300" t="s">
        <v>652</v>
      </c>
    </row>
    <row r="15">
      <c r="A15" s="300" t="s">
        <v>653</v>
      </c>
    </row>
    <row r="16">
      <c r="A16" s="300" t="s">
        <v>654</v>
      </c>
    </row>
    <row r="17">
      <c r="A17" s="300" t="s">
        <v>655</v>
      </c>
    </row>
    <row r="18">
      <c r="A18" s="301"/>
      <c r="B18" s="301"/>
      <c r="C18" s="301"/>
      <c r="D18" s="301"/>
      <c r="E18" s="301"/>
      <c r="F18" s="301"/>
      <c r="G18" s="301"/>
      <c r="H18" s="301"/>
      <c r="I18" s="301"/>
      <c r="J18" s="301"/>
      <c r="K18" s="301"/>
    </row>
    <row r="19">
      <c r="A19" s="302" t="s">
        <v>656</v>
      </c>
    </row>
    <row r="20">
      <c r="A20" s="303" t="s">
        <v>657</v>
      </c>
      <c r="B20" s="19"/>
      <c r="C20" s="19"/>
      <c r="D20" s="19"/>
      <c r="E20" s="304"/>
      <c r="F20" s="304"/>
      <c r="G20" s="304"/>
      <c r="H20" s="304"/>
      <c r="I20" s="304"/>
      <c r="J20" s="304"/>
      <c r="K20" s="304"/>
    </row>
    <row r="21">
      <c r="A21" s="300" t="s">
        <v>658</v>
      </c>
    </row>
    <row r="22">
      <c r="A22" s="300" t="s">
        <v>659</v>
      </c>
    </row>
    <row r="23">
      <c r="A23" s="305"/>
      <c r="B23" s="305" t="s">
        <v>660</v>
      </c>
      <c r="C23" s="300"/>
      <c r="D23" s="300"/>
      <c r="E23" s="300"/>
      <c r="F23" s="300"/>
      <c r="G23" s="300"/>
      <c r="H23" s="300"/>
      <c r="I23" s="300"/>
      <c r="J23" s="300"/>
      <c r="K23" s="300"/>
    </row>
    <row r="24">
      <c r="A24" s="300" t="s">
        <v>661</v>
      </c>
    </row>
    <row r="25">
      <c r="A25" s="306"/>
      <c r="B25" s="304"/>
      <c r="C25" s="304"/>
      <c r="D25" s="304"/>
      <c r="E25" s="304"/>
      <c r="F25" s="304"/>
      <c r="G25" s="304"/>
      <c r="H25" s="304"/>
      <c r="I25" s="304"/>
      <c r="J25" s="304"/>
      <c r="K25" s="304"/>
    </row>
    <row r="26">
      <c r="A26" s="306" t="s">
        <v>662</v>
      </c>
      <c r="B26" s="304"/>
      <c r="C26" s="304"/>
      <c r="D26" s="304"/>
      <c r="E26" s="304"/>
      <c r="F26" s="304"/>
      <c r="G26" s="304"/>
      <c r="H26" s="304"/>
      <c r="I26" s="304"/>
      <c r="J26" s="304"/>
      <c r="K26" s="304"/>
    </row>
    <row r="27">
      <c r="A27" s="305" t="s">
        <v>663</v>
      </c>
      <c r="B27" s="300"/>
      <c r="C27" s="300"/>
      <c r="D27" s="300"/>
      <c r="E27" s="300"/>
      <c r="F27" s="300"/>
      <c r="G27" s="300"/>
      <c r="H27" s="300"/>
      <c r="I27" s="300"/>
      <c r="J27" s="300"/>
      <c r="K27" s="300"/>
    </row>
    <row r="28">
      <c r="A28" s="300" t="s">
        <v>664</v>
      </c>
    </row>
    <row r="29">
      <c r="A29" s="307" t="s">
        <v>665</v>
      </c>
    </row>
    <row r="30">
      <c r="A30" s="300"/>
      <c r="B30" s="305" t="s">
        <v>666</v>
      </c>
      <c r="C30" s="307"/>
      <c r="D30" s="307"/>
      <c r="E30" s="307"/>
      <c r="F30" s="307"/>
      <c r="G30" s="307"/>
      <c r="H30" s="307"/>
      <c r="I30" s="307"/>
      <c r="J30" s="307"/>
      <c r="K30" s="307"/>
    </row>
    <row r="31">
      <c r="A31" s="307" t="s">
        <v>667</v>
      </c>
    </row>
    <row r="32">
      <c r="A32" s="300"/>
      <c r="B32" s="305" t="s">
        <v>668</v>
      </c>
      <c r="C32" s="300"/>
      <c r="D32" s="300"/>
      <c r="E32" s="300"/>
      <c r="F32" s="300"/>
      <c r="G32" s="300"/>
      <c r="H32" s="300"/>
      <c r="I32" s="300"/>
      <c r="J32" s="300"/>
      <c r="K32" s="300"/>
    </row>
    <row r="33">
      <c r="A33" s="301"/>
      <c r="B33" s="301"/>
      <c r="C33" s="301"/>
      <c r="D33" s="301"/>
      <c r="E33" s="301"/>
      <c r="F33" s="301"/>
      <c r="G33" s="301"/>
      <c r="H33" s="301"/>
      <c r="I33" s="301"/>
      <c r="J33" s="301"/>
      <c r="K33" s="301"/>
    </row>
    <row r="34">
      <c r="A34" s="303" t="s">
        <v>669</v>
      </c>
      <c r="B34" s="301"/>
      <c r="C34" s="301"/>
      <c r="D34" s="301"/>
      <c r="E34" s="301"/>
      <c r="F34" s="301"/>
      <c r="G34" s="301"/>
      <c r="H34" s="301"/>
      <c r="I34" s="301"/>
      <c r="J34" s="301"/>
      <c r="K34" s="301"/>
    </row>
    <row r="35">
      <c r="A35" s="305" t="s">
        <v>670</v>
      </c>
      <c r="B35" s="301"/>
      <c r="C35" s="301"/>
      <c r="D35" s="301"/>
      <c r="E35" s="301"/>
      <c r="F35" s="301"/>
      <c r="G35" s="301"/>
      <c r="H35" s="301"/>
      <c r="I35" s="301"/>
      <c r="J35" s="301"/>
      <c r="K35" s="301"/>
    </row>
    <row r="36">
      <c r="A36" s="305" t="s">
        <v>671</v>
      </c>
      <c r="B36" s="301"/>
      <c r="C36" s="301"/>
      <c r="D36" s="301"/>
      <c r="E36" s="301"/>
      <c r="F36" s="301"/>
      <c r="G36" s="301"/>
      <c r="H36" s="301"/>
      <c r="I36" s="301"/>
      <c r="J36" s="301"/>
      <c r="K36" s="301"/>
    </row>
    <row r="37">
      <c r="A37" s="305" t="s">
        <v>672</v>
      </c>
      <c r="B37" s="301"/>
      <c r="C37" s="301"/>
      <c r="D37" s="301"/>
      <c r="E37" s="301"/>
      <c r="F37" s="301"/>
      <c r="G37" s="301"/>
      <c r="H37" s="301"/>
      <c r="I37" s="301"/>
      <c r="J37" s="301"/>
      <c r="K37" s="301"/>
    </row>
    <row r="38">
      <c r="A38" s="305"/>
      <c r="B38" s="308" t="s">
        <v>673</v>
      </c>
    </row>
    <row r="39">
      <c r="A39" s="305"/>
      <c r="B39" s="309" t="s">
        <v>674</v>
      </c>
    </row>
    <row r="40">
      <c r="A40" s="310"/>
      <c r="B40" s="308" t="s">
        <v>675</v>
      </c>
    </row>
    <row r="41">
      <c r="A41" s="311" t="s">
        <v>676</v>
      </c>
      <c r="B41" s="301"/>
      <c r="C41" s="301"/>
      <c r="D41" s="301"/>
      <c r="E41" s="301"/>
      <c r="F41" s="301"/>
      <c r="G41" s="301"/>
      <c r="H41" s="301"/>
      <c r="I41" s="301"/>
      <c r="J41" s="301"/>
      <c r="K41" s="301"/>
    </row>
    <row r="42">
      <c r="A42" s="310"/>
      <c r="B42" s="312" t="s">
        <v>677</v>
      </c>
      <c r="C42" s="301"/>
      <c r="D42" s="301"/>
      <c r="E42" s="301"/>
      <c r="F42" s="301"/>
      <c r="G42" s="301"/>
      <c r="H42" s="301"/>
      <c r="I42" s="301"/>
      <c r="J42" s="301"/>
      <c r="K42" s="301"/>
    </row>
    <row r="43">
      <c r="A43" s="313" t="s">
        <v>678</v>
      </c>
      <c r="B43" s="312"/>
      <c r="C43" s="301"/>
      <c r="D43" s="301"/>
      <c r="E43" s="301"/>
      <c r="F43" s="301"/>
      <c r="G43" s="301"/>
      <c r="H43" s="301"/>
      <c r="I43" s="301"/>
      <c r="J43" s="301"/>
      <c r="K43" s="301"/>
    </row>
    <row r="44">
      <c r="A44" s="311" t="s">
        <v>679</v>
      </c>
      <c r="B44" s="301"/>
      <c r="C44" s="301"/>
      <c r="D44" s="301"/>
      <c r="E44" s="301"/>
      <c r="F44" s="301"/>
      <c r="G44" s="301"/>
      <c r="H44" s="301"/>
      <c r="I44" s="301"/>
      <c r="J44" s="301"/>
      <c r="K44" s="301"/>
    </row>
    <row r="45">
      <c r="A45" s="311" t="s">
        <v>680</v>
      </c>
      <c r="B45" s="301"/>
      <c r="C45" s="301"/>
      <c r="D45" s="301"/>
      <c r="E45" s="301"/>
      <c r="F45" s="301"/>
      <c r="G45" s="301"/>
      <c r="H45" s="301"/>
      <c r="I45" s="301"/>
      <c r="J45" s="301"/>
      <c r="K45" s="301" t="s">
        <v>681</v>
      </c>
    </row>
    <row r="46">
      <c r="A46" s="301"/>
      <c r="B46" s="301"/>
      <c r="C46" s="301"/>
      <c r="D46" s="301"/>
      <c r="E46" s="301"/>
      <c r="F46" s="301"/>
      <c r="G46" s="301"/>
      <c r="H46" s="301"/>
      <c r="I46" s="301"/>
      <c r="J46" s="301"/>
      <c r="K46" s="301"/>
    </row>
    <row r="47" ht="15.75" customHeight="1">
      <c r="A47" s="314" t="s">
        <v>682</v>
      </c>
      <c r="B47" s="314"/>
      <c r="C47" s="314"/>
      <c r="D47" s="314"/>
      <c r="E47" s="314"/>
      <c r="F47" s="314"/>
      <c r="G47" s="314"/>
      <c r="H47" s="314"/>
      <c r="I47" s="314"/>
      <c r="J47" s="314"/>
      <c r="K47" s="314"/>
    </row>
    <row r="48">
      <c r="A48" s="300" t="s">
        <v>683</v>
      </c>
      <c r="B48" s="300"/>
      <c r="C48" s="300"/>
      <c r="D48" s="300"/>
      <c r="E48" s="300"/>
      <c r="F48" s="300"/>
      <c r="G48" s="300"/>
      <c r="H48" s="300"/>
      <c r="I48" s="300"/>
      <c r="J48" s="300"/>
      <c r="K48" s="300"/>
    </row>
    <row r="49">
      <c r="A49" s="300"/>
      <c r="B49" s="305" t="s">
        <v>684</v>
      </c>
      <c r="C49" s="300"/>
      <c r="D49" s="300"/>
      <c r="E49" s="300"/>
      <c r="F49" s="300"/>
      <c r="G49" s="300"/>
      <c r="H49" s="300"/>
      <c r="I49" s="300"/>
      <c r="J49" s="300"/>
      <c r="K49" s="300"/>
    </row>
    <row r="50">
      <c r="A50" s="315" t="s">
        <v>685</v>
      </c>
      <c r="B50" s="316"/>
      <c r="C50" s="315"/>
      <c r="D50" s="315"/>
      <c r="E50" s="315"/>
      <c r="F50" s="315"/>
      <c r="G50" s="315"/>
      <c r="H50" s="315"/>
      <c r="I50" s="315"/>
      <c r="J50" s="315"/>
      <c r="K50" s="315"/>
    </row>
    <row r="51">
      <c r="A51" s="300"/>
      <c r="B51" s="305" t="s">
        <v>686</v>
      </c>
      <c r="C51" s="300"/>
      <c r="D51" s="300"/>
      <c r="E51" s="300"/>
      <c r="F51" s="300"/>
      <c r="G51" s="300"/>
      <c r="H51" s="300"/>
      <c r="I51" s="300"/>
      <c r="J51" s="300"/>
      <c r="K51" s="300"/>
    </row>
    <row r="52" ht="15.75" customHeight="1">
      <c r="A52" s="300" t="s">
        <v>687</v>
      </c>
      <c r="B52" s="305"/>
      <c r="C52" s="300"/>
      <c r="D52" s="300"/>
      <c r="E52" s="305" t="s">
        <v>688</v>
      </c>
      <c r="F52" s="300"/>
      <c r="G52" s="300"/>
      <c r="H52" s="300"/>
      <c r="I52" s="300"/>
      <c r="J52" s="300"/>
      <c r="K52" s="300"/>
    </row>
    <row r="53">
      <c r="A53" s="304"/>
      <c r="B53" s="304"/>
      <c r="C53" s="304"/>
      <c r="D53" s="304"/>
      <c r="E53" s="304"/>
      <c r="F53" s="304"/>
      <c r="G53" s="304"/>
      <c r="H53" s="304"/>
      <c r="I53" s="304"/>
      <c r="J53" s="304"/>
      <c r="K53" s="304"/>
    </row>
    <row r="54">
      <c r="A54" s="317" t="s">
        <v>689</v>
      </c>
      <c r="B54" s="9"/>
      <c r="C54" s="9"/>
      <c r="D54" s="9"/>
      <c r="E54" s="10"/>
      <c r="F54" s="5"/>
      <c r="G54" s="317" t="s">
        <v>690</v>
      </c>
      <c r="H54" s="9"/>
      <c r="I54" s="9"/>
      <c r="J54" s="9"/>
      <c r="K54" s="10"/>
    </row>
    <row r="55">
      <c r="A55" s="283" t="s">
        <v>11</v>
      </c>
      <c r="B55" s="318" t="s">
        <v>691</v>
      </c>
      <c r="C55" s="10"/>
      <c r="D55" s="319" t="s">
        <v>692</v>
      </c>
      <c r="E55" s="10"/>
      <c r="F55" s="5"/>
      <c r="G55" s="283" t="s">
        <v>693</v>
      </c>
      <c r="H55" s="318" t="s">
        <v>694</v>
      </c>
      <c r="I55" s="9"/>
      <c r="J55" s="9"/>
      <c r="K55" s="10"/>
    </row>
    <row r="56">
      <c r="A56" s="320" t="s">
        <v>84</v>
      </c>
      <c r="B56" s="321" t="s">
        <v>695</v>
      </c>
      <c r="C56" s="10"/>
      <c r="D56" s="319" t="s">
        <v>696</v>
      </c>
      <c r="E56" s="10"/>
      <c r="F56" s="5"/>
      <c r="G56" s="283" t="s">
        <v>697</v>
      </c>
      <c r="H56" s="318" t="s">
        <v>698</v>
      </c>
      <c r="I56" s="9"/>
      <c r="J56" s="9"/>
      <c r="K56" s="10"/>
    </row>
    <row r="57">
      <c r="A57" s="320" t="s">
        <v>699</v>
      </c>
      <c r="B57" s="321" t="s">
        <v>700</v>
      </c>
      <c r="C57" s="10"/>
      <c r="D57" s="318" t="s">
        <v>701</v>
      </c>
      <c r="E57" s="10"/>
      <c r="F57" s="5"/>
      <c r="G57" s="283" t="s">
        <v>702</v>
      </c>
      <c r="H57" s="318" t="s">
        <v>703</v>
      </c>
      <c r="I57" s="9"/>
      <c r="J57" s="9"/>
      <c r="K57" s="10"/>
    </row>
    <row r="58">
      <c r="A58" s="322"/>
      <c r="B58" s="322"/>
      <c r="C58" s="322"/>
      <c r="D58" s="5"/>
      <c r="E58" s="5"/>
      <c r="F58" s="5"/>
      <c r="G58" s="5"/>
      <c r="H58" s="5"/>
      <c r="I58" s="5"/>
      <c r="J58" s="5"/>
      <c r="K58" s="5"/>
    </row>
    <row r="59">
      <c r="A59" s="317" t="s">
        <v>704</v>
      </c>
      <c r="B59" s="9"/>
      <c r="C59" s="9"/>
      <c r="D59" s="9"/>
      <c r="E59" s="9"/>
      <c r="F59" s="9"/>
      <c r="G59" s="9"/>
      <c r="H59" s="9"/>
      <c r="I59" s="9"/>
      <c r="J59" s="9"/>
      <c r="K59" s="10"/>
    </row>
    <row r="60">
      <c r="A60" s="320" t="s">
        <v>107</v>
      </c>
      <c r="B60" s="321" t="s">
        <v>705</v>
      </c>
      <c r="C60" s="10"/>
      <c r="D60" s="323" t="s">
        <v>706</v>
      </c>
      <c r="E60" s="9"/>
      <c r="F60" s="9"/>
      <c r="G60" s="9"/>
      <c r="H60" s="9"/>
      <c r="I60" s="9"/>
      <c r="J60" s="9"/>
      <c r="K60" s="10"/>
    </row>
    <row r="61">
      <c r="A61" s="320" t="s">
        <v>21</v>
      </c>
      <c r="B61" s="321" t="s">
        <v>707</v>
      </c>
      <c r="C61" s="10"/>
      <c r="D61" s="323" t="s">
        <v>708</v>
      </c>
      <c r="E61" s="9"/>
      <c r="F61" s="9"/>
      <c r="G61" s="9"/>
      <c r="H61" s="9"/>
      <c r="I61" s="9"/>
      <c r="J61" s="9"/>
      <c r="K61" s="10"/>
    </row>
    <row r="62">
      <c r="A62" s="320" t="s">
        <v>22</v>
      </c>
      <c r="B62" s="321" t="s">
        <v>709</v>
      </c>
      <c r="C62" s="10"/>
      <c r="D62" s="323" t="s">
        <v>710</v>
      </c>
      <c r="E62" s="9"/>
      <c r="F62" s="9"/>
      <c r="G62" s="9"/>
      <c r="H62" s="9"/>
      <c r="I62" s="9"/>
      <c r="J62" s="9"/>
      <c r="K62" s="10"/>
    </row>
    <row r="63">
      <c r="A63" s="320" t="s">
        <v>23</v>
      </c>
      <c r="B63" s="321" t="s">
        <v>711</v>
      </c>
      <c r="C63" s="10"/>
      <c r="D63" s="323" t="s">
        <v>712</v>
      </c>
      <c r="E63" s="9"/>
      <c r="F63" s="9"/>
      <c r="G63" s="9"/>
      <c r="H63" s="9"/>
      <c r="I63" s="9"/>
      <c r="J63" s="9"/>
      <c r="K63" s="10"/>
    </row>
    <row r="64">
      <c r="A64" s="320" t="s">
        <v>24</v>
      </c>
      <c r="B64" s="321" t="s">
        <v>713</v>
      </c>
      <c r="C64" s="10"/>
      <c r="D64" s="323" t="s">
        <v>714</v>
      </c>
      <c r="E64" s="9"/>
      <c r="F64" s="9"/>
      <c r="G64" s="9"/>
      <c r="H64" s="9"/>
      <c r="I64" s="9"/>
      <c r="J64" s="9"/>
      <c r="K64" s="10"/>
    </row>
    <row r="65">
      <c r="A65" s="322"/>
      <c r="B65" s="322"/>
      <c r="C65" s="322"/>
      <c r="D65" s="5"/>
      <c r="E65" s="5"/>
      <c r="F65" s="5"/>
      <c r="G65" s="5"/>
      <c r="H65" s="5"/>
      <c r="I65" s="5"/>
      <c r="J65" s="5"/>
      <c r="K65" s="5"/>
    </row>
    <row r="66">
      <c r="A66" s="324" t="s">
        <v>715</v>
      </c>
      <c r="B66" s="317" t="s">
        <v>716</v>
      </c>
      <c r="C66" s="10"/>
      <c r="D66" s="317" t="s">
        <v>717</v>
      </c>
      <c r="E66" s="9"/>
      <c r="F66" s="9"/>
      <c r="G66" s="9"/>
      <c r="H66" s="9"/>
      <c r="I66" s="9"/>
      <c r="J66" s="9"/>
      <c r="K66" s="10"/>
    </row>
    <row r="67">
      <c r="A67" s="320" t="s">
        <v>60</v>
      </c>
      <c r="B67" s="321" t="s">
        <v>718</v>
      </c>
      <c r="C67" s="10"/>
      <c r="D67" s="323" t="s">
        <v>719</v>
      </c>
      <c r="E67" s="9"/>
      <c r="F67" s="9"/>
      <c r="G67" s="9"/>
      <c r="H67" s="9"/>
      <c r="I67" s="9"/>
      <c r="J67" s="9"/>
      <c r="K67" s="10"/>
    </row>
    <row r="68">
      <c r="A68" s="325" t="s">
        <v>52</v>
      </c>
      <c r="B68" s="321" t="s">
        <v>51</v>
      </c>
      <c r="C68" s="10"/>
      <c r="D68" s="323" t="s">
        <v>720</v>
      </c>
      <c r="E68" s="9"/>
      <c r="F68" s="9"/>
      <c r="G68" s="9"/>
      <c r="H68" s="9"/>
      <c r="I68" s="9"/>
      <c r="J68" s="9"/>
      <c r="K68" s="10"/>
    </row>
    <row r="69">
      <c r="A69" s="325" t="s">
        <v>56</v>
      </c>
      <c r="B69" s="321" t="s">
        <v>55</v>
      </c>
      <c r="C69" s="10"/>
      <c r="D69" s="323" t="s">
        <v>721</v>
      </c>
      <c r="E69" s="9"/>
      <c r="F69" s="9"/>
      <c r="G69" s="9"/>
      <c r="H69" s="9"/>
      <c r="I69" s="9"/>
      <c r="J69" s="9"/>
      <c r="K69" s="10"/>
    </row>
    <row r="70">
      <c r="A70" s="325" t="s">
        <v>26</v>
      </c>
      <c r="B70" s="321" t="s">
        <v>25</v>
      </c>
      <c r="C70" s="10"/>
      <c r="D70" s="323" t="s">
        <v>722</v>
      </c>
      <c r="E70" s="9"/>
      <c r="F70" s="9"/>
      <c r="G70" s="9"/>
      <c r="H70" s="9"/>
      <c r="I70" s="9"/>
      <c r="J70" s="9"/>
      <c r="K70" s="10"/>
    </row>
    <row r="71">
      <c r="A71" s="326" t="s">
        <v>64</v>
      </c>
      <c r="B71" s="321" t="s">
        <v>63</v>
      </c>
      <c r="C71" s="10"/>
      <c r="D71" s="323" t="s">
        <v>723</v>
      </c>
      <c r="E71" s="9"/>
      <c r="F71" s="9"/>
      <c r="G71" s="9"/>
      <c r="H71" s="9"/>
      <c r="I71" s="9"/>
      <c r="J71" s="9"/>
      <c r="K71" s="10"/>
    </row>
    <row r="72">
      <c r="A72" s="326" t="s">
        <v>68</v>
      </c>
      <c r="B72" s="321" t="s">
        <v>67</v>
      </c>
      <c r="C72" s="10"/>
      <c r="D72" s="323" t="s">
        <v>724</v>
      </c>
      <c r="E72" s="9"/>
      <c r="F72" s="9"/>
      <c r="G72" s="9"/>
      <c r="H72" s="9"/>
      <c r="I72" s="9"/>
      <c r="J72" s="9"/>
      <c r="K72" s="10"/>
    </row>
    <row r="73">
      <c r="A73" s="326" t="s">
        <v>29</v>
      </c>
      <c r="B73" s="321" t="s">
        <v>28</v>
      </c>
      <c r="C73" s="10"/>
      <c r="D73" s="323" t="s">
        <v>725</v>
      </c>
      <c r="E73" s="9"/>
      <c r="F73" s="9"/>
      <c r="G73" s="9"/>
      <c r="H73" s="9"/>
      <c r="I73" s="9"/>
      <c r="J73" s="9"/>
      <c r="K73" s="10"/>
    </row>
    <row r="74">
      <c r="A74" s="325" t="s">
        <v>31</v>
      </c>
      <c r="B74" s="321" t="s">
        <v>30</v>
      </c>
      <c r="C74" s="10"/>
      <c r="D74" s="323" t="s">
        <v>726</v>
      </c>
      <c r="E74" s="9"/>
      <c r="F74" s="9"/>
      <c r="G74" s="9"/>
      <c r="H74" s="9"/>
      <c r="I74" s="9"/>
      <c r="J74" s="9"/>
      <c r="K74" s="10"/>
    </row>
    <row r="75">
      <c r="A75" s="325" t="s">
        <v>35</v>
      </c>
      <c r="B75" s="321" t="s">
        <v>34</v>
      </c>
      <c r="C75" s="10"/>
      <c r="D75" s="323" t="s">
        <v>727</v>
      </c>
      <c r="E75" s="9"/>
      <c r="F75" s="9"/>
      <c r="G75" s="9"/>
      <c r="H75" s="9"/>
      <c r="I75" s="9"/>
      <c r="J75" s="9"/>
      <c r="K75" s="10"/>
    </row>
    <row r="76">
      <c r="A76" s="325" t="s">
        <v>39</v>
      </c>
      <c r="B76" s="321" t="s">
        <v>38</v>
      </c>
      <c r="C76" s="10"/>
      <c r="D76" s="323" t="s">
        <v>728</v>
      </c>
      <c r="E76" s="9"/>
      <c r="F76" s="9"/>
      <c r="G76" s="9"/>
      <c r="H76" s="9"/>
      <c r="I76" s="9"/>
      <c r="J76" s="9"/>
      <c r="K76" s="10"/>
    </row>
    <row r="77">
      <c r="A77" s="326" t="s">
        <v>33</v>
      </c>
      <c r="B77" s="321" t="s">
        <v>32</v>
      </c>
      <c r="C77" s="10"/>
      <c r="D77" s="323" t="s">
        <v>729</v>
      </c>
      <c r="E77" s="9"/>
      <c r="F77" s="9"/>
      <c r="G77" s="9"/>
      <c r="H77" s="9"/>
      <c r="I77" s="9"/>
      <c r="J77" s="9"/>
      <c r="K77" s="10"/>
    </row>
    <row r="78">
      <c r="A78" s="326" t="s">
        <v>37</v>
      </c>
      <c r="B78" s="321" t="s">
        <v>36</v>
      </c>
      <c r="C78" s="10"/>
      <c r="D78" s="323" t="s">
        <v>730</v>
      </c>
      <c r="E78" s="9"/>
      <c r="F78" s="9"/>
      <c r="G78" s="9"/>
      <c r="H78" s="9"/>
      <c r="I78" s="9"/>
      <c r="J78" s="9"/>
      <c r="K78" s="10"/>
    </row>
    <row r="79">
      <c r="A79" s="326" t="s">
        <v>41</v>
      </c>
      <c r="B79" s="321" t="s">
        <v>731</v>
      </c>
      <c r="C79" s="10"/>
      <c r="D79" s="323" t="s">
        <v>732</v>
      </c>
      <c r="E79" s="9"/>
      <c r="F79" s="9"/>
      <c r="G79" s="9"/>
      <c r="H79" s="9"/>
      <c r="I79" s="9"/>
      <c r="J79" s="9"/>
      <c r="K79" s="10"/>
    </row>
    <row r="80">
      <c r="A80" s="326" t="s">
        <v>45</v>
      </c>
      <c r="B80" s="321" t="s">
        <v>733</v>
      </c>
      <c r="C80" s="10"/>
      <c r="D80" s="323" t="s">
        <v>734</v>
      </c>
      <c r="E80" s="9"/>
      <c r="F80" s="9"/>
      <c r="G80" s="9"/>
      <c r="H80" s="9"/>
      <c r="I80" s="9"/>
      <c r="J80" s="9"/>
      <c r="K80" s="10"/>
    </row>
    <row r="81">
      <c r="A81" s="326" t="s">
        <v>48</v>
      </c>
      <c r="B81" s="321" t="s">
        <v>47</v>
      </c>
      <c r="C81" s="10"/>
      <c r="D81" s="323" t="s">
        <v>735</v>
      </c>
      <c r="E81" s="9"/>
      <c r="F81" s="9"/>
      <c r="G81" s="9"/>
      <c r="H81" s="9"/>
      <c r="I81" s="9"/>
      <c r="J81" s="9"/>
      <c r="K81" s="10"/>
    </row>
    <row r="82">
      <c r="A82" s="326" t="s">
        <v>50</v>
      </c>
      <c r="B82" s="321" t="s">
        <v>49</v>
      </c>
      <c r="C82" s="10"/>
      <c r="D82" s="323" t="s">
        <v>736</v>
      </c>
      <c r="E82" s="9"/>
      <c r="F82" s="9"/>
      <c r="G82" s="9"/>
      <c r="H82" s="9"/>
      <c r="I82" s="9"/>
      <c r="J82" s="9"/>
      <c r="K82" s="10"/>
    </row>
    <row r="83">
      <c r="A83" s="326" t="s">
        <v>54</v>
      </c>
      <c r="B83" s="321" t="s">
        <v>53</v>
      </c>
      <c r="C83" s="10"/>
      <c r="D83" s="323" t="s">
        <v>737</v>
      </c>
      <c r="E83" s="9"/>
      <c r="F83" s="9"/>
      <c r="G83" s="9"/>
      <c r="H83" s="9"/>
      <c r="I83" s="9"/>
      <c r="J83" s="9"/>
      <c r="K83" s="10"/>
    </row>
    <row r="84">
      <c r="A84" s="326" t="s">
        <v>58</v>
      </c>
      <c r="B84" s="321" t="s">
        <v>57</v>
      </c>
      <c r="C84" s="10"/>
      <c r="D84" s="323" t="s">
        <v>738</v>
      </c>
      <c r="E84" s="9"/>
      <c r="F84" s="9"/>
      <c r="G84" s="9"/>
      <c r="H84" s="9"/>
      <c r="I84" s="9"/>
      <c r="J84" s="9"/>
      <c r="K84" s="10"/>
    </row>
    <row r="85">
      <c r="A85" s="326" t="s">
        <v>62</v>
      </c>
      <c r="B85" s="321" t="s">
        <v>61</v>
      </c>
      <c r="C85" s="10"/>
      <c r="D85" s="323" t="s">
        <v>739</v>
      </c>
      <c r="E85" s="9"/>
      <c r="F85" s="9"/>
      <c r="G85" s="9"/>
      <c r="H85" s="9"/>
      <c r="I85" s="9"/>
      <c r="J85" s="9"/>
      <c r="K85" s="10"/>
    </row>
    <row r="86">
      <c r="A86" s="326" t="s">
        <v>66</v>
      </c>
      <c r="B86" s="321" t="s">
        <v>65</v>
      </c>
      <c r="C86" s="10"/>
      <c r="D86" s="323" t="s">
        <v>740</v>
      </c>
      <c r="E86" s="9"/>
      <c r="F86" s="9"/>
      <c r="G86" s="9"/>
      <c r="H86" s="9"/>
      <c r="I86" s="9"/>
      <c r="J86" s="9"/>
      <c r="K86" s="10"/>
    </row>
    <row r="87">
      <c r="A87" s="325" t="s">
        <v>43</v>
      </c>
      <c r="B87" s="321" t="s">
        <v>42</v>
      </c>
      <c r="C87" s="10"/>
      <c r="D87" s="323" t="s">
        <v>741</v>
      </c>
      <c r="E87" s="9"/>
      <c r="F87" s="9"/>
      <c r="G87" s="9"/>
      <c r="H87" s="9"/>
      <c r="I87" s="9"/>
      <c r="J87" s="9"/>
      <c r="K87" s="10"/>
    </row>
    <row r="88">
      <c r="A88" s="326" t="s">
        <v>70</v>
      </c>
      <c r="B88" s="321" t="s">
        <v>69</v>
      </c>
      <c r="C88" s="10"/>
      <c r="D88" s="323" t="s">
        <v>742</v>
      </c>
      <c r="E88" s="9"/>
      <c r="F88" s="9"/>
      <c r="G88" s="9"/>
      <c r="H88" s="9"/>
      <c r="I88" s="9"/>
      <c r="J88" s="9"/>
      <c r="K88" s="10"/>
    </row>
    <row r="89">
      <c r="A89" s="322"/>
      <c r="B89" s="322"/>
      <c r="C89" s="322"/>
      <c r="D89" s="5"/>
      <c r="E89" s="5"/>
      <c r="F89" s="5"/>
      <c r="G89" s="5"/>
      <c r="H89" s="5"/>
      <c r="I89" s="5"/>
      <c r="J89" s="5"/>
      <c r="K89" s="5"/>
    </row>
    <row r="90">
      <c r="A90" s="302" t="s">
        <v>743</v>
      </c>
    </row>
    <row r="91">
      <c r="A91" s="305" t="s">
        <v>744</v>
      </c>
    </row>
    <row r="92">
      <c r="A92" s="305" t="s">
        <v>745</v>
      </c>
    </row>
    <row r="93">
      <c r="A93" s="322"/>
      <c r="B93" s="322"/>
      <c r="C93" s="322"/>
      <c r="D93" s="5"/>
      <c r="E93" s="5"/>
      <c r="F93" s="5"/>
      <c r="G93" s="5"/>
      <c r="H93" s="5"/>
      <c r="I93" s="5"/>
      <c r="J93" s="5"/>
      <c r="K93" s="5"/>
    </row>
    <row r="94">
      <c r="A94" s="302" t="s">
        <v>746</v>
      </c>
    </row>
    <row r="95">
      <c r="A95" s="305" t="s">
        <v>747</v>
      </c>
    </row>
    <row r="96">
      <c r="A96" s="322"/>
      <c r="B96" s="322"/>
      <c r="C96" s="322"/>
      <c r="D96" s="5"/>
      <c r="E96" s="5"/>
      <c r="F96" s="5"/>
      <c r="G96" s="5"/>
      <c r="H96" s="5"/>
      <c r="I96" s="5"/>
      <c r="J96" s="5"/>
      <c r="K96" s="5"/>
    </row>
    <row r="97">
      <c r="A97" s="302" t="s">
        <v>748</v>
      </c>
    </row>
    <row r="98">
      <c r="A98" s="305" t="s">
        <v>749</v>
      </c>
    </row>
    <row r="99">
      <c r="A99" s="313"/>
      <c r="B99" s="308" t="s">
        <v>750</v>
      </c>
    </row>
    <row r="100">
      <c r="A100" s="327" t="s">
        <v>751</v>
      </c>
      <c r="B100" s="322"/>
      <c r="C100" s="322"/>
      <c r="D100" s="5"/>
      <c r="E100" s="5"/>
      <c r="F100" s="5"/>
      <c r="G100" s="5"/>
      <c r="H100" s="5"/>
      <c r="I100" s="5"/>
      <c r="J100" s="5"/>
      <c r="K100" s="5"/>
    </row>
    <row r="101">
      <c r="A101" s="322"/>
      <c r="B101" s="322"/>
      <c r="C101" s="322"/>
      <c r="D101" s="5"/>
      <c r="E101" s="5"/>
      <c r="F101" s="5"/>
      <c r="G101" s="5"/>
      <c r="H101" s="5"/>
      <c r="I101" s="5"/>
      <c r="J101" s="5"/>
      <c r="K101" s="5"/>
    </row>
    <row r="102">
      <c r="A102" s="328" t="s">
        <v>752</v>
      </c>
      <c r="D102" s="5"/>
      <c r="E102" s="5"/>
      <c r="F102" s="5"/>
      <c r="G102" s="5"/>
      <c r="H102" s="5"/>
      <c r="I102" s="5"/>
      <c r="J102" s="5"/>
      <c r="K102" s="5"/>
    </row>
    <row r="103">
      <c r="A103" s="329" t="s">
        <v>753</v>
      </c>
      <c r="B103" s="329">
        <v>42005.0</v>
      </c>
      <c r="C103" s="329"/>
      <c r="D103" s="330"/>
      <c r="E103" s="330"/>
      <c r="F103" s="5"/>
      <c r="G103" s="5"/>
      <c r="H103" s="5"/>
      <c r="I103" s="5"/>
      <c r="J103" s="5"/>
      <c r="K103" s="5"/>
    </row>
    <row r="104">
      <c r="A104" s="331" t="s">
        <v>754</v>
      </c>
      <c r="B104" s="9"/>
      <c r="C104" s="9"/>
      <c r="D104" s="330"/>
      <c r="E104" s="330"/>
      <c r="F104" s="5"/>
      <c r="G104" s="5"/>
      <c r="H104" s="5"/>
      <c r="I104" s="5"/>
      <c r="J104" s="5"/>
      <c r="K104" s="5"/>
    </row>
  </sheetData>
  <mergeCells count="101">
    <mergeCell ref="A97:K97"/>
    <mergeCell ref="A98:K98"/>
    <mergeCell ref="B82:C82"/>
    <mergeCell ref="B83:C83"/>
    <mergeCell ref="D82:K82"/>
    <mergeCell ref="D85:K85"/>
    <mergeCell ref="D84:K84"/>
    <mergeCell ref="D83:K83"/>
    <mergeCell ref="D87:K87"/>
    <mergeCell ref="D86:K86"/>
    <mergeCell ref="B86:C86"/>
    <mergeCell ref="B87:C87"/>
    <mergeCell ref="B85:C85"/>
    <mergeCell ref="B84:C84"/>
    <mergeCell ref="D81:K81"/>
    <mergeCell ref="A91:K91"/>
    <mergeCell ref="A90:K90"/>
    <mergeCell ref="A92:K92"/>
    <mergeCell ref="A104:C104"/>
    <mergeCell ref="A102:C102"/>
    <mergeCell ref="B99:K99"/>
    <mergeCell ref="D78:K78"/>
    <mergeCell ref="D79:K79"/>
    <mergeCell ref="D80:K80"/>
    <mergeCell ref="B81:C81"/>
    <mergeCell ref="D75:K75"/>
    <mergeCell ref="B75:C75"/>
    <mergeCell ref="B76:C76"/>
    <mergeCell ref="B77:C77"/>
    <mergeCell ref="B78:C78"/>
    <mergeCell ref="A94:K94"/>
    <mergeCell ref="A95:K95"/>
    <mergeCell ref="D76:K76"/>
    <mergeCell ref="D77:K77"/>
    <mergeCell ref="D88:K88"/>
    <mergeCell ref="B88:C88"/>
    <mergeCell ref="B80:C80"/>
    <mergeCell ref="B79:C79"/>
    <mergeCell ref="D72:K72"/>
    <mergeCell ref="B72:C72"/>
    <mergeCell ref="B73:C73"/>
    <mergeCell ref="B74:C74"/>
    <mergeCell ref="B63:C63"/>
    <mergeCell ref="D63:K63"/>
    <mergeCell ref="D64:K64"/>
    <mergeCell ref="B71:C71"/>
    <mergeCell ref="B62:C62"/>
    <mergeCell ref="B69:C69"/>
    <mergeCell ref="B68:C68"/>
    <mergeCell ref="B66:C66"/>
    <mergeCell ref="B67:C67"/>
    <mergeCell ref="B70:C70"/>
    <mergeCell ref="B64:C64"/>
    <mergeCell ref="A31:K31"/>
    <mergeCell ref="A28:K28"/>
    <mergeCell ref="A29:K29"/>
    <mergeCell ref="B39:K39"/>
    <mergeCell ref="A17:K17"/>
    <mergeCell ref="A19:K19"/>
    <mergeCell ref="A21:K21"/>
    <mergeCell ref="A22:K22"/>
    <mergeCell ref="B38:K38"/>
    <mergeCell ref="A24:K24"/>
    <mergeCell ref="A12:K12"/>
    <mergeCell ref="A9:K9"/>
    <mergeCell ref="A10:K10"/>
    <mergeCell ref="F5:H5"/>
    <mergeCell ref="A5:E5"/>
    <mergeCell ref="A4:K4"/>
    <mergeCell ref="A2:K2"/>
    <mergeCell ref="A1:I1"/>
    <mergeCell ref="A16:K16"/>
    <mergeCell ref="A15:K15"/>
    <mergeCell ref="A59:K59"/>
    <mergeCell ref="D60:K60"/>
    <mergeCell ref="D66:K66"/>
    <mergeCell ref="G54:K54"/>
    <mergeCell ref="B40:K40"/>
    <mergeCell ref="A54:E54"/>
    <mergeCell ref="H55:K55"/>
    <mergeCell ref="B57:C57"/>
    <mergeCell ref="D57:E57"/>
    <mergeCell ref="D73:K73"/>
    <mergeCell ref="D74:K74"/>
    <mergeCell ref="D67:K67"/>
    <mergeCell ref="D71:K71"/>
    <mergeCell ref="D69:K69"/>
    <mergeCell ref="D70:K70"/>
    <mergeCell ref="D68:K68"/>
    <mergeCell ref="B56:C56"/>
    <mergeCell ref="B55:C55"/>
    <mergeCell ref="D56:E56"/>
    <mergeCell ref="D55:E55"/>
    <mergeCell ref="H56:K56"/>
    <mergeCell ref="H57:K57"/>
    <mergeCell ref="D62:K62"/>
    <mergeCell ref="D61:K61"/>
    <mergeCell ref="A13:K13"/>
    <mergeCell ref="A14:K14"/>
    <mergeCell ref="B60:C60"/>
    <mergeCell ref="B61:C61"/>
  </mergeCells>
  <hyperlinks>
    <hyperlink r:id="rId1" ref="D55"/>
    <hyperlink r:id="rId2" ref="D56"/>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8.14"/>
    <col customWidth="1" min="7" max="7" width="14.86"/>
  </cols>
  <sheetData>
    <row r="1">
      <c r="A1" s="332" t="s">
        <v>755</v>
      </c>
    </row>
    <row r="2">
      <c r="A2" s="332"/>
    </row>
    <row r="3">
      <c r="A3" s="333" t="s">
        <v>756</v>
      </c>
      <c r="B3" s="169"/>
      <c r="C3" s="169"/>
      <c r="D3" s="169"/>
      <c r="E3" s="169"/>
      <c r="F3" s="169"/>
      <c r="G3" s="169"/>
      <c r="H3" s="169"/>
      <c r="I3" s="169"/>
      <c r="J3" s="169"/>
      <c r="K3" s="169"/>
      <c r="L3" s="169"/>
    </row>
    <row r="4">
      <c r="A4" s="334" t="s">
        <v>757</v>
      </c>
    </row>
    <row r="5">
      <c r="A5" s="173"/>
      <c r="B5" s="334" t="s">
        <v>758</v>
      </c>
    </row>
    <row r="6">
      <c r="A6" s="173"/>
      <c r="B6" s="334" t="s">
        <v>759</v>
      </c>
    </row>
    <row r="7">
      <c r="A7" s="173"/>
      <c r="B7" s="334" t="s">
        <v>760</v>
      </c>
    </row>
    <row r="8">
      <c r="A8" s="173"/>
      <c r="B8" s="334" t="s">
        <v>761</v>
      </c>
    </row>
    <row r="9">
      <c r="A9" s="173"/>
    </row>
    <row r="10">
      <c r="A10" s="333" t="s">
        <v>762</v>
      </c>
      <c r="B10" s="169"/>
      <c r="C10" s="169"/>
      <c r="D10" s="169"/>
      <c r="E10" s="169"/>
      <c r="F10" s="169"/>
      <c r="G10" s="169"/>
      <c r="H10" s="169"/>
      <c r="I10" s="169"/>
      <c r="J10" s="169"/>
      <c r="K10" s="169"/>
      <c r="L10" s="169"/>
    </row>
    <row r="11">
      <c r="A11" s="334" t="s">
        <v>763</v>
      </c>
    </row>
    <row r="12">
      <c r="A12" s="173" t="s">
        <v>764</v>
      </c>
    </row>
    <row r="13">
      <c r="A13" s="334" t="s">
        <v>765</v>
      </c>
    </row>
    <row r="14">
      <c r="A14" s="335"/>
    </row>
    <row r="15">
      <c r="A15" s="335" t="s">
        <v>766</v>
      </c>
    </row>
    <row r="16">
      <c r="A16" s="334" t="s">
        <v>767</v>
      </c>
    </row>
    <row r="17">
      <c r="A17" s="334" t="s">
        <v>768</v>
      </c>
    </row>
    <row r="18">
      <c r="A18" s="311" t="s">
        <v>769</v>
      </c>
    </row>
    <row r="20">
      <c r="A20" s="335" t="s">
        <v>604</v>
      </c>
    </row>
    <row r="21">
      <c r="A21" s="334" t="s">
        <v>770</v>
      </c>
    </row>
    <row r="22">
      <c r="A22" s="334" t="s">
        <v>771</v>
      </c>
    </row>
    <row r="23">
      <c r="A23" s="334" t="s">
        <v>772</v>
      </c>
    </row>
    <row r="24">
      <c r="A24" s="334" t="s">
        <v>773</v>
      </c>
    </row>
    <row r="25">
      <c r="A25" s="336" t="s">
        <v>774</v>
      </c>
    </row>
    <row r="26">
      <c r="A26" s="334" t="s">
        <v>775</v>
      </c>
    </row>
    <row r="27">
      <c r="A27" s="334" t="s">
        <v>776</v>
      </c>
    </row>
    <row r="28">
      <c r="A28" s="334" t="s">
        <v>777</v>
      </c>
    </row>
    <row r="29">
      <c r="A29" s="332" t="s">
        <v>778</v>
      </c>
    </row>
    <row r="31">
      <c r="A31" s="335" t="s">
        <v>779</v>
      </c>
    </row>
    <row r="32">
      <c r="A32" s="334" t="s">
        <v>770</v>
      </c>
    </row>
    <row r="33">
      <c r="A33" s="334" t="s">
        <v>771</v>
      </c>
    </row>
    <row r="34">
      <c r="A34" s="334" t="s">
        <v>772</v>
      </c>
    </row>
    <row r="35">
      <c r="A35" s="334" t="s">
        <v>773</v>
      </c>
    </row>
    <row r="36">
      <c r="A36" s="336" t="s">
        <v>774</v>
      </c>
    </row>
    <row r="37">
      <c r="A37" s="334" t="s">
        <v>780</v>
      </c>
    </row>
    <row r="38">
      <c r="A38" s="334" t="s">
        <v>781</v>
      </c>
    </row>
    <row r="39">
      <c r="A39" s="336" t="s">
        <v>782</v>
      </c>
    </row>
    <row r="40">
      <c r="A40" s="334" t="s">
        <v>783</v>
      </c>
    </row>
    <row r="41">
      <c r="A41" s="332" t="s">
        <v>784</v>
      </c>
    </row>
    <row r="43">
      <c r="A43" s="335" t="s">
        <v>748</v>
      </c>
    </row>
    <row r="44">
      <c r="A44" s="334" t="s">
        <v>785</v>
      </c>
    </row>
    <row r="45">
      <c r="A45" s="334" t="s">
        <v>786</v>
      </c>
    </row>
    <row r="46">
      <c r="A46" s="311" t="s">
        <v>787</v>
      </c>
    </row>
    <row r="47">
      <c r="A47" s="334" t="s">
        <v>788</v>
      </c>
    </row>
    <row r="48">
      <c r="A48" s="334" t="s">
        <v>789</v>
      </c>
    </row>
    <row r="49">
      <c r="A49" s="334" t="s">
        <v>790</v>
      </c>
    </row>
    <row r="51">
      <c r="A51" s="335" t="s">
        <v>791</v>
      </c>
    </row>
    <row r="52">
      <c r="A52" s="334" t="s">
        <v>792</v>
      </c>
    </row>
    <row r="53">
      <c r="A53" s="334" t="s">
        <v>793</v>
      </c>
    </row>
    <row r="55">
      <c r="A55" s="335" t="s">
        <v>794</v>
      </c>
    </row>
    <row r="56">
      <c r="A56" s="334" t="s">
        <v>795</v>
      </c>
    </row>
    <row r="57">
      <c r="A57" s="334" t="s">
        <v>796</v>
      </c>
    </row>
    <row r="59">
      <c r="A59" s="332" t="s">
        <v>797</v>
      </c>
    </row>
  </sheetData>
  <mergeCells count="5">
    <mergeCell ref="A25:K25"/>
    <mergeCell ref="A39:K39"/>
    <mergeCell ref="A3:J3"/>
    <mergeCell ref="A10:J10"/>
    <mergeCell ref="A36:K36"/>
  </mergeCells>
  <drawing r:id="rId1"/>
</worksheet>
</file>