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image/png" Extension="png"/>
  <Default ContentType="application/xml" Extension="xml"/>
  <Override ContentType="application/vnd.openxmlformats-officedocument.drawing+xml" PartName="/xl/drawings/worksheetdrawing4.xml"/>
  <Override ContentType="application/vnd.openxmlformats-officedocument.drawing+xml" PartName="/xl/drawings/worksheetdrawing7.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version" sheetId="1" r:id="rId3"/>
    <sheet state="visible" name="Instructions" sheetId="2" r:id="rId4"/>
    <sheet state="visible" name="Summary" sheetId="3" r:id="rId5"/>
    <sheet state="visible" name="Game History" sheetId="4" r:id="rId6"/>
    <sheet state="visible" name="Annuals" sheetId="5" r:id="rId7"/>
    <sheet state="visible" name="Other Summary" sheetId="6" r:id="rId8"/>
    <sheet state="visible" name="Other History" sheetId="7" r:id="rId9"/>
  </sheets>
  <definedNames>
    <definedName localSheetId="5" name="Rinxterformulas">'Other Summary'!$K$20:$N$21</definedName>
    <definedName localSheetId="5" name="NSOformulas">'Other Summary'!$K$20:$N$21</definedName>
    <definedName localSheetId="2" name="Refereecalculations">Summary!$D$29:$G$30</definedName>
    <definedName localSheetId="2" name="NSOformulas">Summary!$K$29:$N$30</definedName>
    <definedName localSheetId="2" name="Rinxterformulas">Summary!$K$29:$N$30</definedName>
    <definedName localSheetId="5" name="Tournamentpostions">'Other Summary'!$D$20:$G$21</definedName>
    <definedName localSheetId="2" name="Tournamentpostions">Summary!$D$29:$G$30</definedName>
    <definedName localSheetId="5" name="Refereecalculations">'Other Summary'!$D$20:$G$21</definedName>
    <definedName hidden="1" localSheetId="6" name="_xlnm._FilterDatabase">'Other History'!$G$1:$K$4</definedName>
    <definedName hidden="1" localSheetId="3" name="_xlnm._FilterDatabase">'Game History'!$G$1:$K$276</definedName>
  </definedNames>
  <calcPr/>
</workbook>
</file>

<file path=xl/comments1.xml><?xml version="1.0" encoding="utf-8"?>
<comments xmlns="http://schemas.openxmlformats.org/spreadsheetml/2006/main">
  <authors>
    <author/>
  </authors>
  <commentList>
    <comment authorId="0" ref="L2">
      <text>
        <t xml:space="preserve">If this was a tournament game, list the THR. If you were the HR, list a witness, such as a team captain.</t>
      </text>
    </comment>
    <comment authorId="0" ref="M2">
      <text>
        <t xml:space="preserve">If this was a tournament game, list the THNSO. If you were the HNSO, list a witness, such as a team captain.</t>
      </text>
    </comment>
    <comment authorId="0" ref="N2">
      <text>
        <t xml:space="preserve">List any other pertinent information here, such as game details or the CHR/CHNSO if this was a tournament game.</t>
      </text>
    </comment>
    <comment authorId="0" ref="A3">
      <text>
        <t xml:space="preserve">List the date as YYYY-MM-DD</t>
      </text>
    </comment>
    <comment authorId="0" ref="B3">
      <text>
        <t xml:space="preserve">Leave this cell blank for all games officiated that are not part of a tournament.</t>
      </text>
    </comment>
    <comment authorId="0" ref="C3">
      <text>
        <t xml:space="preserve">Venue, City, and State/Province. If outside of the USA/Canada, list city and country.</t>
      </text>
    </comment>
    <comment authorId="0" ref="D3">
      <text>
        <t xml:space="preserve">The league whose venue hosts the game played or the league determined as Host in the game contract.</t>
      </text>
    </comment>
    <comment authorId="0" ref="E3">
      <text>
        <t xml:space="preserve">The host or the team decided as Home in the game contract. In all other cases, assign to the higher ranked team.</t>
      </text>
    </comment>
    <comment authorId="0" ref="F3">
      <text>
        <t xml:space="preserve">The visiting team, the team decided as Visitor in the game contract, or the lower ranked of the two teams.</t>
      </text>
    </comment>
    <comment authorId="0" ref="G3">
      <text>
        <t xml:space="preserve">If the game does not meet the guidelines of the respective association, list that game in Other History.</t>
      </text>
    </comment>
    <comment authorId="0" ref="H3">
      <text>
        <t xml:space="preserve">Regulation games follow the full letter of the rules. Sanctioned games are Regulation games that count toward a team's ranking.</t>
      </text>
    </comment>
    <comment authorId="0" ref="I3">
      <text>
        <t xml:space="preserve">Use positional abbreviations as defined in the instructions.</t>
      </text>
    </comment>
    <comment authorId="0" ref="J3">
      <text>
        <t xml:space="preserve">If you filled a second position while HR/HNSO, list that position here. If you did not fill a second position, leave this cell blank.</t>
      </text>
    </comment>
    <comment authorId="0" ref="K3">
      <text>
        <t xml:space="preserve">Do NOT mark Y for local software builds like the CRG Scoreboard. Use this for association-endorsed software (e.g., Rinxter).</t>
      </text>
    </comment>
  </commentList>
</comments>
</file>

<file path=xl/comments2.xml><?xml version="1.0" encoding="utf-8"?>
<comments xmlns="http://schemas.openxmlformats.org/spreadsheetml/2006/main">
  <authors>
    <author/>
  </authors>
  <commentList>
    <comment authorId="0" ref="A12">
      <text>
        <t xml:space="preserve">These totals are the sum of positions worked not of games worked. These totals may exceed those shown in the Summary.</t>
      </text>
    </comment>
    <comment authorId="0" ref="H12">
      <text>
        <t xml:space="preserve">These totals are the sum of positions worked not of games worked. These totals may exceed those shown in the Summary.</t>
      </text>
    </comment>
    <comment authorId="0" ref="A32">
      <text>
        <t xml:space="preserve">These totals are the sum of positions worked not of games worked. These totals may exceed those shown in the Summary.</t>
      </text>
    </comment>
    <comment authorId="0" ref="H32">
      <text>
        <t xml:space="preserve">These totals are the sum of positions worked not of games worked. These totals may exceed those shown in the Summary.</t>
      </text>
    </comment>
    <comment authorId="0" ref="A34">
      <text>
        <t xml:space="preserve">Positional Family totals include secondary positions worked as HNSO.</t>
      </text>
    </comment>
    <comment authorId="0" ref="A51">
      <text>
        <t xml:space="preserve">These totals are the sum of positions worked not of games worked. These totals may exceed those shown in the Summary.</t>
      </text>
    </comment>
    <comment authorId="0" ref="H51">
      <text>
        <t xml:space="preserve">These totals are the sum of positions worked not of games worked. These totals may exceed those shown in the Summary.</t>
      </text>
    </comment>
    <comment authorId="0" ref="A71">
      <text>
        <t xml:space="preserve">These totals are the sum of positions worked not of games worked. These totals may exceed those shown in the Summary.</t>
      </text>
    </comment>
    <comment authorId="0" ref="H71">
      <text>
        <t xml:space="preserve">These totals are the sum of positions worked not of games worked. These totals may exceed those shown in the Summary.</t>
      </text>
    </comment>
    <comment authorId="0" ref="A73">
      <text>
        <t xml:space="preserve">Positional Family totals include secondary positions worked as HNSO.</t>
      </text>
    </comment>
  </commentList>
</comments>
</file>

<file path=xl/sharedStrings.xml><?xml version="1.0" encoding="utf-8"?>
<sst xmlns="http://schemas.openxmlformats.org/spreadsheetml/2006/main" count="3224" uniqueCount="691">
  <si>
    <t>•  DELETE THIS TAB WHEN YOU ARE FINISHED CONVERTING</t>
  </si>
  <si>
    <t>Annual Totals by Position</t>
  </si>
  <si>
    <t>ALL OTHER DERBY</t>
  </si>
  <si>
    <t>Flat Track Derby Game History Summary</t>
  </si>
  <si>
    <t>Game and Officiating Position History</t>
  </si>
  <si>
    <t>Other Officiating Game and Position History</t>
  </si>
  <si>
    <t>WFTDA Referee</t>
  </si>
  <si>
    <t>Changes from the 2013 WFTDA Game History</t>
  </si>
  <si>
    <t>Any roller derby Official may use this form. Use of this form does not imply affiliation with a WFTDA or MRDA league.</t>
  </si>
  <si>
    <t>The new format of the Officiating History Document includes the following changes:</t>
  </si>
  <si>
    <t>- Referee and NSO positions are now integrated into a single Game History sheet.</t>
  </si>
  <si>
    <t>- WFTDA and MRDA games now are entered on the same Game History sheet and tallied on the same Summary sheet.</t>
  </si>
  <si>
    <t>- Games for any other associations or rule sets are entered on the Other History sheet and tallied on the Other Summary sheet.</t>
  </si>
  <si>
    <t>- Some changes have been made to add or better specify information on these sheets.</t>
  </si>
  <si>
    <t>Converting to the 2015 Roller Derby Officiating Game History</t>
  </si>
  <si>
    <t>How to use this form</t>
  </si>
  <si>
    <t>In order to update your information from the 2013 version to the 2015 version, you will need to review and rearrange your game information in your current Game History.</t>
  </si>
  <si>
    <t>Make a copy of your existing 2013 WFTDA Game History to use for this conversion. Be mindful of any event applications that include a link to your previous Game History.</t>
  </si>
  <si>
    <t>The below instructions detail the required changes to your 2013 WFTDA Game History so that information may be transfered to this new document.</t>
  </si>
  <si>
    <t>WFTDA Summary Tab</t>
  </si>
  <si>
    <t>•  The Personal Information fields do not change. You will need to manually enter this information into your new Game History.</t>
  </si>
  <si>
    <t>•  Officiating Clinic information is now specific to the association (WFTDA or MRDA) operating the clinic. You will enter the relevant information for any association clinics attended.</t>
  </si>
  <si>
    <t>•  All other data on this sheet are populated from the Game History sheet. You will not need to copy any additional information to your new Game History.</t>
  </si>
  <si>
    <t>•  Format your game dates as YYYY-MM-DD, using the "123" button in the Google Docs menu bar. Select "More Formats" and then the first date option.</t>
  </si>
  <si>
    <t>•  Cut/paste the appropriate cells or retype to move the position codes from column G into column I. Add "WFTDA" to column G for each game. In column H, add "Champs" or "Playoff" as appropriate.</t>
  </si>
  <si>
    <t>•  Move the position code from column H into column I. Add "WFTDA" to column G. Add "Sanc" to column H.</t>
  </si>
  <si>
    <t>•  For those position codes already listed in column I, add "WFTDA" to column G and "Reg" to column H.</t>
  </si>
  <si>
    <t>•  Move the position codes from column J into column I. Add "WFTDA" to column G. Add "Other" to column H.</t>
  </si>
  <si>
    <t>1 YEAR</t>
  </si>
  <si>
    <t>Event Details</t>
  </si>
  <si>
    <t>Skating Positions</t>
  </si>
  <si>
    <t>Leagues and Teams</t>
  </si>
  <si>
    <t>Playoff</t>
  </si>
  <si>
    <t>Sanc</t>
  </si>
  <si>
    <t>Reg</t>
  </si>
  <si>
    <t>Total</t>
  </si>
  <si>
    <t>•  For any games worked as Head Referee, add the secondary position code worked to column J. If you cannot remember what position that was, list it as IPR.</t>
  </si>
  <si>
    <t>•  Ensure all position codes follow the correct format as defined in the Instructions of the new Game History. This includes changing "ALT" to "ALTR" where you were an alternate referee.</t>
  </si>
  <si>
    <t>•  Add a column to the right of column J. Leave this column blank.</t>
  </si>
  <si>
    <t>•  If you have no NSO or Other History entries, skip directly to Move to the New Game History below.</t>
  </si>
  <si>
    <t>WFTDA NSO</t>
  </si>
  <si>
    <t>•  Move the the position code for any secondary role you served as HNSO from column L into Column J.</t>
  </si>
  <si>
    <t xml:space="preserve">•  Make a copy of this Google document (File &gt; Make a Copy ...) and name in the following format: </t>
  </si>
  <si>
    <t>•  Ensure all position codes follow the correct format as defined in the Instructions of the new Game History. This includes changing "ALT" to "ALTN" where you were an alternate NSO.</t>
  </si>
  <si>
    <t>•  Ensure that all cells in column K are either empty or include only a "Y" when Rinxter or a later association-approved electronic system (NOT league-coded apps) was used in your specific position during a game. Do not use terms like "Yes," "No," or "N."</t>
  </si>
  <si>
    <t>•  Delete column L.</t>
  </si>
  <si>
    <t>2 YEARS</t>
  </si>
  <si>
    <t>•  If you have no Other History entries, skip directly to Move to the New Game History below.</t>
  </si>
  <si>
    <t>Other History</t>
  </si>
  <si>
    <t>•  Duplicate this sheet (using the arrow menu in the tab at the bottom of the document) if it includes any rulesets other than MRDA (such as Juniors [at any level]).</t>
  </si>
  <si>
    <t>•  In the first instance, delete all games that are not Men's derby.</t>
  </si>
  <si>
    <t>•  In the second instance, delete all Men's derby.</t>
  </si>
  <si>
    <t>•  In both instances, make the same changes as described in the WFTDA Referee and NSO tab directions above.</t>
  </si>
  <si>
    <t>•  In the first instance, column G should list MRDA where appropriate.</t>
  </si>
  <si>
    <t>•  In the second instance, column G should list Juniors or the alternate ruleset, according to the Other Associations Table of the Instructions sheet of this document.</t>
  </si>
  <si>
    <t>Combine Tabs</t>
  </si>
  <si>
    <t>•  Copy and paste into empty cells the contents of the WFTDA Referee tab and the first instance of the Other History tab (MRDA) to the WFTDA NSO tab.</t>
  </si>
  <si>
    <t>Game Specifics</t>
  </si>
  <si>
    <t>•  Sort your game history by highlighting column A then choosing Data &gt; Sort Sheet by Column A, Z→A in the Google Docs menu, so that the most recent games appear at the top.</t>
  </si>
  <si>
    <t>Move to the New Game History</t>
  </si>
  <si>
    <t>•  Copy the combined game data, beginning at row 4 (exclude the headers) and Paste-Special-Values (Edit &gt; Paste Special &gt; Values only) to row 4 of the Game History sheet of the 2015 document.</t>
  </si>
  <si>
    <t>•  Copy and paste the second instance of the Other History tab (Juniors + different rules) to the Other History tab of the 2015 document in the same manner.</t>
  </si>
  <si>
    <t>•  You're done! Huzzah! *throws confetti*</t>
  </si>
  <si>
    <t>Head Referee/Witness</t>
  </si>
  <si>
    <t>Code</t>
  </si>
  <si>
    <t>Head NSO/Witness</t>
  </si>
  <si>
    <t>Notes</t>
  </si>
  <si>
    <t>Official's Legal Name</t>
  </si>
  <si>
    <t>Date</t>
  </si>
  <si>
    <t>Mike McClure</t>
  </si>
  <si>
    <t>Tournament</t>
  </si>
  <si>
    <t>Today's Date</t>
  </si>
  <si>
    <t>Location</t>
  </si>
  <si>
    <t>Host League</t>
  </si>
  <si>
    <t>Home Team</t>
  </si>
  <si>
    <t>Visiting Team</t>
  </si>
  <si>
    <t>Rules</t>
  </si>
  <si>
    <t>Official's Derby Name</t>
  </si>
  <si>
    <t>Mike Hammer</t>
  </si>
  <si>
    <t>Type</t>
  </si>
  <si>
    <t>Officiating Since</t>
  </si>
  <si>
    <t>Position</t>
  </si>
  <si>
    <t>HO 2nd Position (if applicable)</t>
  </si>
  <si>
    <t>Positional Software Operator?</t>
  </si>
  <si>
    <t>Officiating Name - Game History</t>
  </si>
  <si>
    <t>THR</t>
  </si>
  <si>
    <t>Affiliated League</t>
  </si>
  <si>
    <t>Rat City Rollergirls</t>
  </si>
  <si>
    <t>Insurance #</t>
  </si>
  <si>
    <t>Provider</t>
  </si>
  <si>
    <t>WFTDA</t>
  </si>
  <si>
    <t>Ref Cert Level</t>
  </si>
  <si>
    <t>Endorsement(s)</t>
  </si>
  <si>
    <t>IPR JR OPR</t>
  </si>
  <si>
    <t>Game Designation</t>
  </si>
  <si>
    <t>Home Team/Higher Seed</t>
  </si>
  <si>
    <t>NSO Cert Level</t>
  </si>
  <si>
    <t>-</t>
  </si>
  <si>
    <t>Non-Skating Positions</t>
  </si>
  <si>
    <t>(Example: Jane Q Derby - Game History)</t>
  </si>
  <si>
    <t>Visiting Team/Lower Seed</t>
  </si>
  <si>
    <t>Assoc</t>
  </si>
  <si>
    <t>HO 2nd Position (if applicable)</t>
  </si>
  <si>
    <t>•  Review this sample résumé to see examples of the below instructions:</t>
  </si>
  <si>
    <t>The Big O 2015</t>
  </si>
  <si>
    <t>Eugene, OR</t>
  </si>
  <si>
    <t>Emerald City Rollergirls</t>
  </si>
  <si>
    <t>Nashville Rollergirls - All-Stars</t>
  </si>
  <si>
    <t>Helsinki Roller Derby - All-Stars</t>
  </si>
  <si>
    <t>HR</t>
  </si>
  <si>
    <t>Eric RAWK (THR)</t>
  </si>
  <si>
    <t>Nine Inch Wheels (THNSO)</t>
  </si>
  <si>
    <t>Other</t>
  </si>
  <si>
    <t>http://wftda.com/gh15ss</t>
  </si>
  <si>
    <t>Head Referee</t>
  </si>
  <si>
    <t>Atlanta Rollergirls - Dirty South Derby Girls</t>
  </si>
  <si>
    <t>Boston Derby Dames - Boston Massacre</t>
  </si>
  <si>
    <t>CHR</t>
  </si>
  <si>
    <t>OPR</t>
  </si>
  <si>
    <t>Patricide (HR)</t>
  </si>
  <si>
    <t>B.ay A.rea D.erby Girls
 - Bay Area All Stars</t>
  </si>
  <si>
    <t>Instructions</t>
  </si>
  <si>
    <t>•  DON'T DELETE ME! I'M IMPORTANT! Information on this tab is referenced by the other tabs in this Game History.</t>
  </si>
  <si>
    <t>JR</t>
  </si>
  <si>
    <t>—</t>
  </si>
  <si>
    <t>Sir Osis (HR)</t>
  </si>
  <si>
    <t>Rat's Nest (new), Seattle, WA</t>
  </si>
  <si>
    <t>Rat City Rollergirls - All-stars</t>
  </si>
  <si>
    <t>•  Once you feel you have an adequate understanding of how to use this document, hide this tab by selecting the drop-down arrow at the right of the tab and select "Hide sheet".</t>
  </si>
  <si>
    <t>Summary</t>
  </si>
  <si>
    <t>•  The Summary page is a snapshot of your officiating history in the WFTDA and MRDA</t>
  </si>
  <si>
    <t>•  Complete the personal information in rows 3 through 8.</t>
  </si>
  <si>
    <t>•  Click on the pink "Insert Photo Here" image and choose "Replace Image..." in the available drop-down menu. To resize, hold the Shift key and drag the bottom right corner of image.</t>
  </si>
  <si>
    <t>•  Enter the details for any Officiating Clinics attended in their respective association tables. Specify any Ref- or NSO-focused training, the city and state/province, and the year attended.</t>
  </si>
  <si>
    <t>•  Do not alter any other data below line 8. This information is automatically generated from the Game History. Making changes here will break your document formulas.</t>
  </si>
  <si>
    <t>Loco Chanel (Rankings)</t>
  </si>
  <si>
    <t>Tenacious D-Cup</t>
  </si>
  <si>
    <t>Sir Osis</t>
  </si>
  <si>
    <t>Reed d'Rulz</t>
  </si>
  <si>
    <t>Rat City Rollergirls - Derby Liberation Front</t>
  </si>
  <si>
    <t>Rat City Rollergirls - Grave Danger</t>
  </si>
  <si>
    <t>Game History</t>
  </si>
  <si>
    <t>Sound Guardian (Oversight)</t>
  </si>
  <si>
    <t>Rat City Rollergirls - Throttle Rockets</t>
  </si>
  <si>
    <t>Rat City Rollergirls - Sockit Wenches</t>
  </si>
  <si>
    <t>GO</t>
  </si>
  <si>
    <t>Sound Guardian</t>
  </si>
  <si>
    <t>Marki Markitup</t>
  </si>
  <si>
    <t>Clover Cup 2015</t>
  </si>
  <si>
    <t>Dallas, TX</t>
  </si>
  <si>
    <t>Dallas Derby Devils</t>
  </si>
  <si>
    <t>Dallas Derby Devils - Army of Darkness</t>
  </si>
  <si>
    <t>Blue Ridge Rollergirls - Allstars</t>
  </si>
  <si>
    <t>Event Details -</t>
  </si>
  <si>
    <t>Jess Jackass (THR)</t>
  </si>
  <si>
    <t>Scream Donna</t>
  </si>
  <si>
    <t>Mike Hammer (CHR)</t>
  </si>
  <si>
    <t>Oklahoma Victory Dolls - All Stars</t>
  </si>
  <si>
    <t>Kansas City Roller Warriors</t>
  </si>
  <si>
    <t>Gold Coast Derby Grrls - All-Stars</t>
  </si>
  <si>
    <t>Big Easy Rollergirls - All Stars</t>
  </si>
  <si>
    <t>Houston Roller Derby - All Stars</t>
  </si>
  <si>
    <t>Wild West Showdown 2015</t>
  </si>
  <si>
    <t>Bremerton, WA</t>
  </si>
  <si>
    <t>Roller Derby 101 LLC</t>
  </si>
  <si>
    <t>Emerald City Roller Girls - Skatesaphrenics</t>
  </si>
  <si>
    <t>Silicon Valley Roller Girls - All-Stars</t>
  </si>
  <si>
    <t>•  DATE: Add new games at the top of your game history (above row 4). Format the date as YYYY-MM-DD. (This format is already set, so do not change it.)</t>
  </si>
  <si>
    <t>•  TOURNAMENT: Enter the name of any multi-day tournament here. For all other games, leave this field blank.</t>
  </si>
  <si>
    <t>ATG</t>
  </si>
  <si>
    <t>Bellingham Roller Betties - Blunt Force Trauma</t>
  </si>
  <si>
    <t>◦  If you were a Tournament Head Official or Games Officer, make one entry for the entire tournament rather than listing all the games held during that tournament.</t>
  </si>
  <si>
    <t>•  LOCATION: Enter the venue name and geographical location (city and state/province or, when outside North America, city and country).</t>
  </si>
  <si>
    <t>IPR</t>
  </si>
  <si>
    <t>Key Arena, Seattle, WA</t>
  </si>
  <si>
    <t>(short bout)</t>
  </si>
  <si>
    <t>Leagues and Teams -</t>
  </si>
  <si>
    <t>•  In all instances, enter the full name of the league. Do not abbreviate as numerous leagues have the same initials.</t>
  </si>
  <si>
    <t>•  HOST LEAGUE: Enter the full name of the league hosting the game. This is often determined in the game contract, so do not presume based on the game location.</t>
  </si>
  <si>
    <t>•  HOME TEAM/HIGHER SEED: Enter the full home league name and its team playing. Host Leagues are considered the home team if they are playing (unless specified otherwise in the game contract). If the Host League is not playing, the higher ranked team is considered the home team (unless specified otherwise in the game contract).</t>
  </si>
  <si>
    <t>Rat City Rollergirls - Danger Rockets</t>
  </si>
  <si>
    <t>Rat City Rollergirls - Wench Liberation Front</t>
  </si>
  <si>
    <t>Salt Lake City, D1 Playoff</t>
  </si>
  <si>
    <t>Salt Palace Convention Center, Utah</t>
  </si>
  <si>
    <t>Wasatch Roller Derby</t>
  </si>
  <si>
    <t>No Coast Derby Girls - Mad Maxines</t>
  </si>
  <si>
    <t>Wasatch Roller Derby - Midnight Terrors</t>
  </si>
  <si>
    <t>Seer Sin (THR)</t>
  </si>
  <si>
    <t>Sir Osis (CHR)</t>
  </si>
  <si>
    <t>◦  If the game was part of a tournament and you were a Head Official or Games Officer, leave this cell blank. Note the total number of games in the Notes cell.</t>
  </si>
  <si>
    <t>Montreal Roller Derby - New Skids on the Block</t>
  </si>
  <si>
    <t>•  VISITING TEAM/LOWER SEED: Enter the full visiting league name and its team playing. If the Host League is not playing, the lower ranked team is considered the visiting team (unless specified otherwise in the game contract).</t>
  </si>
  <si>
    <t>◦  If the game was part of a tournament and you were a Head Official or Games Officer, leave this cell blank.</t>
  </si>
  <si>
    <t>Game Specifics -</t>
  </si>
  <si>
    <t>Tri-City Roller Derby - Tri-City Thunder</t>
  </si>
  <si>
    <t>•  The terms that can be entered in these cells are restricted. If you attempt to use abbreviations not included in the charts below, you will receive an error message.</t>
  </si>
  <si>
    <t>•  Data in these cells can be filtered so you can view more specific information within the game history. Use the drop-down menu in the column head to define your filter.</t>
  </si>
  <si>
    <t>•  ASSOC: List the association abbreviation as defined in the Association chart below.</t>
  </si>
  <si>
    <t>Rocky Mountain Rollergirls - 5280 Fight Club</t>
  </si>
  <si>
    <t>◦  WFTDA: Games played between all-female teams, including WFTDA member/apprentice leagues and non-member/apprentice all-female teams that play by WFTDA rules.</t>
  </si>
  <si>
    <t>◦  MRDA: Games played between all-male teams or an all-male team versus any other team as long as the game follows the current MRDA rules.</t>
  </si>
  <si>
    <t>Head NSO</t>
  </si>
  <si>
    <t>Charm City Roller Girls - All-Stars</t>
  </si>
  <si>
    <t>HNSO</t>
  </si>
  <si>
    <t>Derby Daze, 2014</t>
  </si>
  <si>
    <t>The Hangar, Portland, OR</t>
  </si>
  <si>
    <t>Rose City Rollers</t>
  </si>
  <si>
    <t>Rose City Rollers - Axles of Annihilation</t>
  </si>
  <si>
    <t>Rat City Rollergirls - Rain of Terror</t>
  </si>
  <si>
    <t>Stegoscorus</t>
  </si>
  <si>
    <t>Rose City Rollers - Wheels of Justice</t>
  </si>
  <si>
    <t>Duluth, D2 Playoff</t>
  </si>
  <si>
    <t>Duluth Entertainment Convention Center, MN</t>
  </si>
  <si>
    <t>Harbor City Roller Dames</t>
  </si>
  <si>
    <t>St Chux Derby Chix - Pack in Black</t>
  </si>
  <si>
    <t>DJ Jazzy Ref (THR)</t>
  </si>
  <si>
    <t>Sho Nuff (THNSO)</t>
  </si>
  <si>
    <t>250th Full Length Game</t>
  </si>
  <si>
    <t>Tucson Roller Derby - Saddletramps</t>
  </si>
  <si>
    <t>Omaha Rollergirls - All-stars</t>
  </si>
  <si>
    <t>Detroit Derby Girls - Detroit Allstars</t>
  </si>
  <si>
    <t>Brewcity Bruisers - All Stars</t>
  </si>
  <si>
    <t>Jammer Referee</t>
  </si>
  <si>
    <t>◦  Flat Track-rules games played by non-association teams should be separated into the most appropriate association category. Co-ed games are marked as an "Other" game type for WFTDA and "Regulation" for MRDA. If you are unable to determine to your best judgment WFTDA or MRDA, default to MRDA.</t>
  </si>
  <si>
    <t>Brandywine Rollergirls - Belligerents</t>
  </si>
  <si>
    <t>•  TYPE: List the type of game played as defined in the Game Type chart below.</t>
  </si>
  <si>
    <t>◦  If the game does not conform to any of the defined Game Types listed in the chart below, list the game on the Other History tab.</t>
  </si>
  <si>
    <t>Treasure Valley Roller Girls - All-Stars</t>
  </si>
  <si>
    <t>Suburbia Roller Derby - Suburban Brawl</t>
  </si>
  <si>
    <t>150th Sactioned/Regulation Game</t>
  </si>
  <si>
    <t>Terminal City Rollergirls - All Stars</t>
  </si>
  <si>
    <t>Minnesota RollerGirls - All Stars</t>
  </si>
  <si>
    <t>•  POSITION: List the position code of your role as defined in the Positions chart below. If you were a Head Official, enter T/C/HR or T/C/HNSO here.</t>
  </si>
  <si>
    <t>Denver Roller Dolls - Bruising Altitiude</t>
  </si>
  <si>
    <t>Izzy Pop</t>
  </si>
  <si>
    <t>Wizard of Laws</t>
  </si>
  <si>
    <t>Jet City Rollergirls</t>
  </si>
  <si>
    <t>Jet City Rollergirls - Pink Pistols</t>
  </si>
  <si>
    <t>Jet City Rollergirls - Camaro Harem</t>
  </si>
  <si>
    <t>Hanging Chad</t>
  </si>
  <si>
    <t>Jet City Rollergirls - Carnevil</t>
  </si>
  <si>
    <t>Jet City Rollergirls - Hula Honeys</t>
  </si>
  <si>
    <t>Dolemout</t>
  </si>
  <si>
    <t>Jet City Rollergirls - Bombers</t>
  </si>
  <si>
    <t>•  HO 2ND POSITION (IF APPLICABLE): If you were a Head Official working in another position (such as PBM or IPR), enter the code of that second position here.</t>
  </si>
  <si>
    <t>•  POSITIONAL SOFTWARE OPERATOR?: This pertains to positions that used Rinxter or software later endorsed to replace Rinxter (not league-coded apps). Mark this as</t>
  </si>
  <si>
    <t>Y</t>
  </si>
  <si>
    <t>Head Referee/Witness, Head NSO/Witness, and Details -</t>
  </si>
  <si>
    <t>Cop A Phil</t>
  </si>
  <si>
    <t>Rat City Rollergirls - Rat Lab</t>
  </si>
  <si>
    <t>Grunge City - ????</t>
  </si>
  <si>
    <t>Ruby Red Delicious</t>
  </si>
  <si>
    <t>•  HEAD REFEREE: List the name of the game Head Referee. If you were the Head Referee, list the name of a witness who can confirm your participation, such as a team captain.</t>
  </si>
  <si>
    <t>Rat City Rollergirls - All-Stars</t>
  </si>
  <si>
    <t>◦  If the game was part of a tournament, list the Tournament Head Referee in this cell and reference the Crew Head Referee in the Notes section.</t>
  </si>
  <si>
    <t>•  HEAD NSO: List the name of the game Head NSO. If you were the Head NSO, list the name of a witness who can confirm your participation, such as a team captain or league rep.</t>
  </si>
  <si>
    <t>100th Sanctioned Bout</t>
  </si>
  <si>
    <t>Sacred City Derby Girls - Sacrificers</t>
  </si>
  <si>
    <t>◦  If the game was part of a tournament, list the Tournament Head NSO in this cell and reference the Crew Head NSO in the Notes section.</t>
  </si>
  <si>
    <t>•  NOTES: Use this cell to detail any additional relevant game information.</t>
  </si>
  <si>
    <t>(Example: "Championship Game," tournament details for THOs, or the reasons why the Game Type is "Other.")</t>
  </si>
  <si>
    <t>Penalty Tracker</t>
  </si>
  <si>
    <t>ASSOCIATIONS</t>
  </si>
  <si>
    <t>PT</t>
  </si>
  <si>
    <t>Eric Rawk</t>
  </si>
  <si>
    <t>Antagonist Roller Derby - ????</t>
  </si>
  <si>
    <t>The Big O 2014</t>
  </si>
  <si>
    <t>Philly Roller Girls - Liberty Belles</t>
  </si>
  <si>
    <t>Oly Rollers - Cosa Nostra Donnas</t>
  </si>
  <si>
    <t>Eric Rawk (THR)</t>
  </si>
  <si>
    <t>OTHER ASSOCIATIONS</t>
  </si>
  <si>
    <t>Sugar Daddy (HR)</t>
  </si>
  <si>
    <t>Auld Reekie - Twisted Thistles</t>
  </si>
  <si>
    <t>Effin Ref (HR)</t>
  </si>
  <si>
    <t>Texas Rollergirls - Texecutioners</t>
  </si>
  <si>
    <t>Phillip McCrevasse (HR)</t>
  </si>
  <si>
    <t>Texas Rollergirls - Firing Squad</t>
  </si>
  <si>
    <t>Bipola Lola (HR)</t>
  </si>
  <si>
    <t>John Dilks (HR)</t>
  </si>
  <si>
    <t>Jet City - Pink Pistols</t>
  </si>
  <si>
    <t>Women's Flat Track Derby Association</t>
  </si>
  <si>
    <t>Rat City - Derby Liberation Front</t>
  </si>
  <si>
    <t>Rat City - Throttle Rockets</t>
  </si>
  <si>
    <t>Inside Pack Referee</t>
  </si>
  <si>
    <t>Rat City - Grave Danger</t>
  </si>
  <si>
    <t>Rat City - Sockit Wenches</t>
  </si>
  <si>
    <t>Spudtown Knockdown V</t>
  </si>
  <si>
    <t>Boise, ID</t>
  </si>
  <si>
    <t>Treasure Valley Roller Girls</t>
  </si>
  <si>
    <t>SoCal Derby - Kraken</t>
  </si>
  <si>
    <t>Collin DeShotz (THR)</t>
  </si>
  <si>
    <t>Championship Bout</t>
  </si>
  <si>
    <t>Durango Roller Girls - Durango Derailers</t>
  </si>
  <si>
    <t>Avalanche City Roller Girls - All-Stars</t>
  </si>
  <si>
    <t>Magic City - ????</t>
  </si>
  <si>
    <t>Billings Roller Derby Dames - All-Stars</t>
  </si>
  <si>
    <t>http://www.wftda.com/</t>
  </si>
  <si>
    <t>Crash Test Ref (HR)</t>
  </si>
  <si>
    <t>Junction City Roller Dolls - Trainwrecks</t>
  </si>
  <si>
    <t>Dockyard Derby Dames - Wave of Mutilation</t>
  </si>
  <si>
    <t>Cherry City Derby Girls - 8 Wheel Assassins</t>
  </si>
  <si>
    <t>Banked</t>
  </si>
  <si>
    <t>Banked Track Roller Derby</t>
  </si>
  <si>
    <t>Rose City Roller - Guns N Rollers</t>
  </si>
  <si>
    <t>MRDA</t>
  </si>
  <si>
    <t>Clover Cup 2014</t>
  </si>
  <si>
    <t>Penalty Wrangler</t>
  </si>
  <si>
    <t>PW</t>
  </si>
  <si>
    <t>Northwest Arkansas Roller Derby- NWA All-Stars</t>
  </si>
  <si>
    <t>Bob Humbug (THR)</t>
  </si>
  <si>
    <t>OrgAnnica (THNSO)</t>
  </si>
  <si>
    <t>????</t>
  </si>
  <si>
    <t>ALTR</t>
  </si>
  <si>
    <t>Albino Wookie (HR)</t>
  </si>
  <si>
    <t>Brewcity Bruisers</t>
  </si>
  <si>
    <t>Assassination City Roller Derby - Conspiracy</t>
  </si>
  <si>
    <t>Duke City Roller Derby - Muñecas Muertas</t>
  </si>
  <si>
    <t>Men's Roller Derby Association</t>
  </si>
  <si>
    <t>Hangin' Chad</t>
  </si>
  <si>
    <t>250th Bout</t>
  </si>
  <si>
    <t>Outside Pack Referee</t>
  </si>
  <si>
    <t>Wild West Showdown 2014</t>
  </si>
  <si>
    <t>Slaughter County Roller Vixens</t>
  </si>
  <si>
    <t>Ark Valley High Rollers - All Stars</t>
  </si>
  <si>
    <t>Calgary Roller Derby Association - All Stars</t>
  </si>
  <si>
    <t>Dizzy Duzher (THR)</t>
  </si>
  <si>
    <t>http://www.mensrollerderbyassociation.com/</t>
  </si>
  <si>
    <t>Boulder County Bombers - All Stars</t>
  </si>
  <si>
    <t>ALT</t>
  </si>
  <si>
    <t>USARS</t>
  </si>
  <si>
    <t>USA Roller Sports</t>
  </si>
  <si>
    <t>Juniors</t>
  </si>
  <si>
    <t>Dockyard Derby Dames - Waves of Mutilation</t>
  </si>
  <si>
    <t>Girls, boys, or mixed/agender</t>
  </si>
  <si>
    <t>Games against or between 18yo or younger</t>
  </si>
  <si>
    <t>MADE</t>
  </si>
  <si>
    <t>Modern Athletic Derby Endeavor</t>
  </si>
  <si>
    <t>Inside White Board</t>
  </si>
  <si>
    <t>IWB</t>
  </si>
  <si>
    <t>Lava City Roller Dolls - Smokin’ Ashes</t>
  </si>
  <si>
    <t>Port Scandalous Roller Derby - iNTENSE CITY ROLLERS</t>
  </si>
  <si>
    <t>Jet City - Camaro Harem</t>
  </si>
  <si>
    <t>Rat City - Go Hawks</t>
  </si>
  <si>
    <t>(Short Bout)</t>
  </si>
  <si>
    <t>Alternate Referee</t>
  </si>
  <si>
    <t>GAME TYPE</t>
  </si>
  <si>
    <t>Champs</t>
  </si>
  <si>
    <t>Championship Tournament Games</t>
  </si>
  <si>
    <t>Biggie Talls</t>
  </si>
  <si>
    <t>200th Full Length Game</t>
  </si>
  <si>
    <t>A Sanctioned game played at an association-sponsored championship tournament.</t>
  </si>
  <si>
    <t>Rat/Rose Annual 4x4</t>
  </si>
  <si>
    <t>Memorial Collisuem, Portland, OR</t>
  </si>
  <si>
    <t>Rose City Roller - High Rollers</t>
  </si>
  <si>
    <t>Tally Hussy</t>
  </si>
  <si>
    <t>Rose City Roller - Breakneck Betties</t>
  </si>
  <si>
    <t>Playoff Tournament Games</t>
  </si>
  <si>
    <t>Rose City Roller - Heartless Heathers</t>
  </si>
  <si>
    <t>A Sanctioned game played at an association-sponsored tournament, such as the WFTDA Division 1 Playoffs (not the Big "O" or MVC).</t>
  </si>
  <si>
    <t>Beehive Brawl</t>
  </si>
  <si>
    <t>Salt Lake City, Utah</t>
  </si>
  <si>
    <t>Wasatch Roller Derby - Hot Wheelers</t>
  </si>
  <si>
    <t>Junction City Roller Dolls - LOCO-Motives</t>
  </si>
  <si>
    <t>Sanctioned Games</t>
  </si>
  <si>
    <t>A Regulation game that counts toward rankings.</t>
  </si>
  <si>
    <t>Total*</t>
  </si>
  <si>
    <t>SuSu Sudio</t>
  </si>
  <si>
    <t>Outside White Board</t>
  </si>
  <si>
    <t>OWB</t>
  </si>
  <si>
    <t>Moab Roller Derby - All-Stars</t>
  </si>
  <si>
    <t>Regulation Games</t>
  </si>
  <si>
    <t>Games played between two member/apprentice leagues that fully follow flat track rules, but the results do not count toward rankings.</t>
  </si>
  <si>
    <t>Happy Valley Derby Darlins - Rollin Rebellion</t>
  </si>
  <si>
    <t>Division 1 Playoff, Salem</t>
  </si>
  <si>
    <t>Oregon State Fair and Expo Centre, Salem, OR</t>
  </si>
  <si>
    <t>Cherry City Derby Girls</t>
  </si>
  <si>
    <t>Victorian Roller Derby League - All Stars</t>
  </si>
  <si>
    <t>Non-Regulation Games</t>
  </si>
  <si>
    <t>Toronto Roller Derby - CN Power</t>
  </si>
  <si>
    <t>Games played near but not exact to the rules, e.g., home teams, non-association games, challenge bouts, 20-minute periods, some co-ed games, and other variations that do not fundamentally change flat track derby. Specify the change in the Notes cell.</t>
  </si>
  <si>
    <t>Umpire Strikes Back (THR)</t>
  </si>
  <si>
    <t>Collin DeShotz (CHR)</t>
  </si>
  <si>
    <t>The Chicago Outfit - Syndicate</t>
  </si>
  <si>
    <t>CODE</t>
  </si>
  <si>
    <t>WFTDA Non-Skating Official</t>
  </si>
  <si>
    <t>POSITION</t>
  </si>
  <si>
    <t>Total Referee</t>
  </si>
  <si>
    <t>DESCRIPTION</t>
  </si>
  <si>
    <t>Games Tournament Oversight</t>
  </si>
  <si>
    <t>Manages meidum-to-large multi-day events to ensure fair competition, resolve grievances, and enforce tournament policies</t>
  </si>
  <si>
    <t>Division 1 Playoff, Ft Wayne</t>
  </si>
  <si>
    <t>Memorial Collisuem, Fort Wayne, IN</t>
  </si>
  <si>
    <t>Fort Wayne Derby Girls</t>
  </si>
  <si>
    <t>Denver Roller Dolls - Mile High Club</t>
  </si>
  <si>
    <t>Ohio Roller Girls - All Stars</t>
  </si>
  <si>
    <t>THNSO</t>
  </si>
  <si>
    <t>Jonathan Lee (THR)</t>
  </si>
  <si>
    <t>Collin DeShotz (CHR)
Championship Bout</t>
  </si>
  <si>
    <t>Cincinnati Rollergirls - Black Sheep</t>
  </si>
  <si>
    <t>Jam Timer</t>
  </si>
  <si>
    <t>JT</t>
  </si>
  <si>
    <t>Grand Raggidy Roller Girls - All Stars</t>
  </si>
  <si>
    <t>Tournament Head Referee</t>
  </si>
  <si>
    <t>Head Referee for a tournament</t>
  </si>
  <si>
    <t>Crew Head Referee</t>
  </si>
  <si>
    <t>Bleeding Heartland Rollergirls - Flatliners</t>
  </si>
  <si>
    <t>Head Referee of a fixed crew that works multiple games over the course of a tournament</t>
  </si>
  <si>
    <t>Windy City Rollers - Second Wind</t>
  </si>
  <si>
    <t>The final rules adjudicator during a game</t>
  </si>
  <si>
    <t>Rat City - Rain of Terror</t>
  </si>
  <si>
    <t>Tournament Head NSO</t>
  </si>
  <si>
    <t>Derby Daze, 2013</t>
  </si>
  <si>
    <t>Head NSO for a tournament</t>
  </si>
  <si>
    <t>Willis</t>
  </si>
  <si>
    <t>Rat City - All Stars</t>
  </si>
  <si>
    <t>Scorekeeper</t>
  </si>
  <si>
    <t>SK</t>
  </si>
  <si>
    <t>CHNSO</t>
  </si>
  <si>
    <t>Crew Head NSO</t>
  </si>
  <si>
    <t>Betty Bruises</t>
  </si>
  <si>
    <t>Division 2 Playoff, Des Moines</t>
  </si>
  <si>
    <t>Iowa Events Center, Des Moines</t>
  </si>
  <si>
    <t>Des Moines Derby Dames</t>
  </si>
  <si>
    <t>Head NSO of a fixed crew that works multiple games over the course of a tournament</t>
  </si>
  <si>
    <t>The Shoveler (CHR)
Championship Bout</t>
  </si>
  <si>
    <t>The Shoveler (CHR)
100th Sactioned/Regulation Game</t>
  </si>
  <si>
    <t>Leads the NSO crew and communicates non-skating information to the Head Referee</t>
  </si>
  <si>
    <t>The Shoveler (CHR)</t>
  </si>
  <si>
    <t>Fabulous Sin City Rollergirls - Fabulous Sin City All-Stars</t>
  </si>
  <si>
    <t>Responsible for assessessing points scored by a Jammer</t>
  </si>
  <si>
    <t>DC Rollergirls - Capital Punishers</t>
  </si>
  <si>
    <t>Rat's Nest, Seattle, WA</t>
  </si>
  <si>
    <t>Responsible for pack definition</t>
  </si>
  <si>
    <t>Gotham - All Stars</t>
  </si>
  <si>
    <t>Responsible for penalty calls on the outside of the track</t>
  </si>
  <si>
    <t>Gotham - Wall-Street Traitors</t>
  </si>
  <si>
    <t>200th Bout</t>
  </si>
  <si>
    <t>Tracks penalties called by Referees and communicates them to the IWB</t>
  </si>
  <si>
    <t>Curtis E Lay</t>
  </si>
  <si>
    <t>Spudtown Knockdown IV</t>
  </si>
  <si>
    <t>Championship Bout
Biggie Talls (HR)</t>
  </si>
  <si>
    <t>Assists the Penalty Tracker in hearing and communicating penalties</t>
  </si>
  <si>
    <t>Inside Whiteboard</t>
  </si>
  <si>
    <t>Creates a visual list of penalties received by players, whether they've sat for those penalties, and available timeouts</t>
  </si>
  <si>
    <t>Wasatch Roller Derby - Bonneville Bone Crushers</t>
  </si>
  <si>
    <t>Dockyard Derby Dames</t>
  </si>
  <si>
    <t>Outside Whiteboard</t>
  </si>
  <si>
    <t>Scoreboard Operator</t>
  </si>
  <si>
    <t>SO</t>
  </si>
  <si>
    <t>Prior to 2013 ruleset only. If your IWB is located on the outside of the track, continue to list the position as IWB</t>
  </si>
  <si>
    <t>Happy Valley Derby Darlins - Molly Morbids</t>
  </si>
  <si>
    <t>Begins each jam and acts as backup timer to the Scoreboard Operator</t>
  </si>
  <si>
    <t>Skate Deck, Everett, WA</t>
  </si>
  <si>
    <t>Communicates the score from the Jammer Referee to the Scoreboard Operator, keeping a written record of each pass</t>
  </si>
  <si>
    <t>Sac City Rollers - Capitol Punishers</t>
  </si>
  <si>
    <t>Maintains the official time and score for a game</t>
  </si>
  <si>
    <t>London Rollergirls - London Brawling</t>
  </si>
  <si>
    <t>PBM</t>
  </si>
  <si>
    <t>Penalty Box Manager</t>
  </si>
  <si>
    <t>Minoru Arena, Vancouver, BC</t>
  </si>
  <si>
    <t>Terminal City Rollergirls</t>
  </si>
  <si>
    <t>Times penalties (typically for Jammers) and communicates box information to the center</t>
  </si>
  <si>
    <t>PBT</t>
  </si>
  <si>
    <t>Penalty Box Timer</t>
  </si>
  <si>
    <t>Crash Test Ref</t>
  </si>
  <si>
    <t>Southgate, Seattle, WA</t>
  </si>
  <si>
    <t>Times penalties (typically for Blockers)</t>
  </si>
  <si>
    <t>VRDL - All Stars</t>
  </si>
  <si>
    <t>LT</t>
  </si>
  <si>
    <t>Lineup Tracker</t>
  </si>
  <si>
    <t>Tracks players that participate in each jam and when those players serve penalties</t>
  </si>
  <si>
    <t>150th Full Length Game</t>
  </si>
  <si>
    <t>The Big O 2013</t>
  </si>
  <si>
    <t>Emerald City Roller Girls</t>
  </si>
  <si>
    <t>Fulfills secondary duties and steps in when an active Referee needs to be replaced</t>
  </si>
  <si>
    <t>Miss Nomer (THNSO)</t>
  </si>
  <si>
    <t>ALTN</t>
  </si>
  <si>
    <t>Alternate NSO</t>
  </si>
  <si>
    <t>Fulfills secondary duties and steps in when an active NSO needs to be replaced</t>
  </si>
  <si>
    <t>Annuals</t>
  </si>
  <si>
    <t>•  This tab parses your Game History into one- and two-year increments. These data are used by the association tournament selection panels to confirm your eligibility for application.</t>
  </si>
  <si>
    <t>Johnny Demonic (CHR)</t>
  </si>
  <si>
    <t>•  This sheet is locked to prevent tampering. All data are automatically generated from the Game History.</t>
  </si>
  <si>
    <t>Other Summary</t>
  </si>
  <si>
    <t>•  This tab automatically populates all the data listed on the Other History tab. There is no personal data to enter here. You should make no changes to this tab.</t>
  </si>
  <si>
    <t>•  List game history in the same fashion as described above. List here all those games that do not meet the standards set by Game Type, including any games played under different rules.</t>
  </si>
  <si>
    <t>◦  Juniors: Games played between junior-aged teams of matching skill levels, including girls versus girls, boys versus boys, and open/non-gender divisions.</t>
  </si>
  <si>
    <t>•  This information is not considered as part of any WFTDA/MRDA evaluation of your experience but is included so that you may utilize a single game history for your officiating career.</t>
  </si>
  <si>
    <t>Mayday Mayhem 2013</t>
  </si>
  <si>
    <t>Greeley, CO</t>
  </si>
  <si>
    <t>Slaughterhouse Roller Girls</t>
  </si>
  <si>
    <t>FoCo Girls Gone Derby - MicroBruisers</t>
  </si>
  <si>
    <t>Pueblo Derby Devil Dollz - Jailhouse Jawbreakers</t>
  </si>
  <si>
    <t>El Toupe (THNSO)</t>
  </si>
  <si>
    <t>3rd Place Game</t>
  </si>
  <si>
    <t>© 2015 Women’s Flat Track Derby Association</t>
  </si>
  <si>
    <t>Pacific Roller Derby - Hulagans</t>
  </si>
  <si>
    <t>Central Coast Roller Derby - The Sk805</t>
  </si>
  <si>
    <t>50th Sanctioned Bout</t>
  </si>
  <si>
    <t>Sioux City Roller Dames - All-Stars</t>
  </si>
  <si>
    <t>Slaughterhouse Derby Girls - Prime Cuts</t>
  </si>
  <si>
    <t>Latest Rules:</t>
  </si>
  <si>
    <t>Mike Prower (CHR)</t>
  </si>
  <si>
    <t>Jet City - Bombers</t>
  </si>
  <si>
    <t>Last Revised 2015-04-20</t>
  </si>
  <si>
    <t>Operator</t>
  </si>
  <si>
    <t>Bellevue, WA</t>
  </si>
  <si>
    <t>Rodeo City - The Posse</t>
  </si>
  <si>
    <t>Seymoure Carnage</t>
  </si>
  <si>
    <t>Jet City - Carnevil</t>
  </si>
  <si>
    <t>Games Official</t>
  </si>
  <si>
    <t>Tenacious D Cup</t>
  </si>
  <si>
    <t>Portland, OR</t>
  </si>
  <si>
    <t>Rose City - Breakneck Betties</t>
  </si>
  <si>
    <t>Rat City - Mashup (Grave Danger &amp; Friends)</t>
  </si>
  <si>
    <t>Kill Nye</t>
  </si>
  <si>
    <t>Clover Cup 2013</t>
  </si>
  <si>
    <t>Tallahassee Roller Girls - Capital Punishment</t>
  </si>
  <si>
    <t>Cleveland (THNSO)</t>
  </si>
  <si>
    <t>Panti Christ (CHR)
Championship Bout
IPR (Rear)</t>
  </si>
  <si>
    <t>Panti Christ (CHR)
IPR (Rear)</t>
  </si>
  <si>
    <t>Memphis Roller Derby - Hustlin' Rollers</t>
  </si>
  <si>
    <t>Dallas Derby Devils - Battalion of Doom</t>
  </si>
  <si>
    <t>Oklahoma City Victory Dolls - Battle Squad</t>
  </si>
  <si>
    <t>Bob Humbug</t>
  </si>
  <si>
    <t>Port Scandalous - Brawlstars</t>
  </si>
  <si>
    <t>Eric RAWK</t>
  </si>
  <si>
    <t>Bellingham, WA</t>
  </si>
  <si>
    <t>Bellingham Roller Betties</t>
  </si>
  <si>
    <t>Bellingham Roller Betties - Tough Love</t>
  </si>
  <si>
    <t>Bellingham Roller Betties - Cog Blockers</t>
  </si>
  <si>
    <t>Reign N Virgin</t>
  </si>
  <si>
    <t>Bellingham Roller Betties - FLASH</t>
  </si>
  <si>
    <t>Tumwater - MIA Derby Girls</t>
  </si>
  <si>
    <t>Wild West Showdown 2013</t>
  </si>
  <si>
    <t>Hunter S Tossem (THR)</t>
  </si>
  <si>
    <t>Jennunie Trouble (THNSO)</t>
  </si>
  <si>
    <t>Bipola LoLa (CHR)</t>
  </si>
  <si>
    <t>Ark Valley High Rollers - All-Stars</t>
  </si>
  <si>
    <t>Lava City - Smokin' Ashes</t>
  </si>
  <si>
    <t>Santa Cruz Derby Girls - Boardwalk Bombshells</t>
  </si>
  <si>
    <t>Reed d Rulz</t>
  </si>
  <si>
    <t>Terminal City Rollergirls - Bad Reputations</t>
  </si>
  <si>
    <t>Centralia, WA</t>
  </si>
  <si>
    <t>Rainy City Rollers</t>
  </si>
  <si>
    <t>Rainy City Rollers - Death Drops</t>
  </si>
  <si>
    <t>Oly Rollers - Bella Donnas</t>
  </si>
  <si>
    <t>Randy Pennington</t>
  </si>
  <si>
    <t>Rainy City Rollers - Umbrella Corporation</t>
  </si>
  <si>
    <t>Rainy City's first Sanctioned Bout</t>
  </si>
  <si>
    <t>Terminal City Rollergirls - Faster Pussycats</t>
  </si>
  <si>
    <t>50th Sanctioned/Regulation Bout</t>
  </si>
  <si>
    <t>Taco Kickers</t>
  </si>
  <si>
    <t>100th Full Length Bout</t>
  </si>
  <si>
    <t>Knocktoberfest</t>
  </si>
  <si>
    <t>(Rainy City Intraleague)</t>
  </si>
  <si>
    <t>Dell From Hell (THR)</t>
  </si>
  <si>
    <t>Seymoure Carnage (CHR)
(Short Bout)</t>
  </si>
  <si>
    <t>2013 Western Regional Playoff</t>
  </si>
  <si>
    <t>Craneway Pavillion,
Richmond, CA</t>
  </si>
  <si>
    <t>Bay Area Derby Girls</t>
  </si>
  <si>
    <t>Championship bout
Sir Osis (CHR)</t>
  </si>
  <si>
    <t>Angel City Derby Girls - Hollywood Scarlets</t>
  </si>
  <si>
    <t>2013 North Central Regional Playoff</t>
  </si>
  <si>
    <t>Niagara Falls, NY</t>
  </si>
  <si>
    <t>Queen City Roller Girls</t>
  </si>
  <si>
    <t>Tripp N Dale (CHR)</t>
  </si>
  <si>
    <t>Mad Rollin’ Dolls - The Dairyland Dolls</t>
  </si>
  <si>
    <t>Ohio Roller Girls - Ohio Roller Girls</t>
  </si>
  <si>
    <t>Windy City Rollers - All-Stars</t>
  </si>
  <si>
    <t>Total NSO</t>
  </si>
  <si>
    <t>Spudtown Knockdown</t>
  </si>
  <si>
    <t>San Diego - ????</t>
  </si>
  <si>
    <t>Championship bout
Al Capwn3d (CHR)</t>
  </si>
  <si>
    <t>All Other Officiating Clinics Attended</t>
  </si>
  <si>
    <t>Seymoure Carnage (CHR)</t>
  </si>
  <si>
    <t>Happy Valley Derby Darlins - Molly Morbids</t>
  </si>
  <si>
    <t>Total Software Operator Game Experience</t>
  </si>
  <si>
    <t>Magic City - ????</t>
  </si>
  <si>
    <t>Seymoure Carnage (CHR)
(Short Bout)
100th Bout</t>
  </si>
  <si>
    <t>Olympia, WA</t>
  </si>
  <si>
    <t>Oly Rollers</t>
  </si>
  <si>
    <t>REF or NSO Track</t>
  </si>
  <si>
    <t>Rat City - All-Stars</t>
  </si>
  <si>
    <t>Jet City Rollergirls - B-52s</t>
  </si>
  <si>
    <t>Year</t>
  </si>
  <si>
    <t>Puget Sound Oucasts - ????</t>
  </si>
  <si>
    <t>Seattle Blitzkrieg Bruisers</t>
  </si>
  <si>
    <t>Victoria, BC, Canada</t>
  </si>
  <si>
    <t>The Eves of Destruction</t>
  </si>
  <si>
    <t>(The Eves of Destruction) The Margarita Villains</t>
  </si>
  <si>
    <t>(Terminal City) The Bad Reputations</t>
  </si>
  <si>
    <t>Battlekat</t>
  </si>
  <si>
    <t>(Salt Spring Roller Derby) The Committed</t>
  </si>
  <si>
    <t>(Nanaimo Roller Derby) Harbour City Rollers</t>
  </si>
  <si>
    <t>All Other Games Totals</t>
  </si>
  <si>
    <t>Current Rule Set</t>
  </si>
  <si>
    <t>Dell From Hell</t>
  </si>
  <si>
    <t>Bipola Lola</t>
  </si>
  <si>
    <t>Lifetime</t>
  </si>
  <si>
    <t>Naptown Roller Girls - Tornado Sirens</t>
  </si>
  <si>
    <t>Referee</t>
  </si>
  <si>
    <t>NSO</t>
  </si>
  <si>
    <t>Sk8Town, Port Orchard, WA</t>
  </si>
  <si>
    <t>Northwest Derby Company</t>
  </si>
  <si>
    <t>(Dockyard Derby Dames) Trampires</t>
  </si>
  <si>
    <t>Dizzy Duz Her</t>
  </si>
  <si>
    <t>Vancouver, BC, Canada</t>
  </si>
  <si>
    <t>Terminal City Rollergirls - All-Stars</t>
  </si>
  <si>
    <t>Res Judiquada</t>
  </si>
  <si>
    <t>(Terminal City Intraleague) Faster Pussycats</t>
  </si>
  <si>
    <t>(Terminal City Intraleague) Riot Girls</t>
  </si>
  <si>
    <t>Wheezie Rider</t>
  </si>
  <si>
    <t>Tampa Roller Derby - Tampa Tantrums</t>
  </si>
  <si>
    <t>(Rat City Intraleague) DLF</t>
  </si>
  <si>
    <t>(Rat City Intraleague) SW</t>
  </si>
  <si>
    <t>Grudge Match</t>
  </si>
  <si>
    <t>Everett Community College, Everett, WA</t>
  </si>
  <si>
    <t>Sockit Wenches (Rat City)</t>
  </si>
  <si>
    <t>John Foul John</t>
  </si>
  <si>
    <t>(Bellingham Roller Betties Intraleague) Red</t>
  </si>
  <si>
    <t>(Bellingham Roller Betties Intraleague) Black</t>
  </si>
  <si>
    <t>(Rat City Intraleague) TR</t>
  </si>
  <si>
    <t>Curtis E. Lay</t>
  </si>
  <si>
    <t>(Rat City Intraleague) GD</t>
  </si>
  <si>
    <t>Oly Rollers - Dropkick Donnas (B team)</t>
  </si>
  <si>
    <t>Port Scandalous - Brawl Stars</t>
  </si>
  <si>
    <t>Clover Cup</t>
  </si>
  <si>
    <t>Green Country Roller Girls - All Starz</t>
  </si>
  <si>
    <t>Oklahoma Victory Dolls - All Star Squad</t>
  </si>
  <si>
    <t>Spider Pirate (THR)</t>
  </si>
  <si>
    <t>Ref In Peace (CHR)</t>
  </si>
  <si>
    <t>WFTDA Officiating Clinics attended</t>
  </si>
  <si>
    <t>Wild West Showdown 2012</t>
  </si>
  <si>
    <t>Hunter S. Tossem (THR)</t>
  </si>
  <si>
    <t>Danger Muffin (HR)</t>
  </si>
  <si>
    <t>Curtis E. Lay (HR)</t>
  </si>
  <si>
    <t>(Rat City Intraleague)</t>
  </si>
  <si>
    <t>The Big O 2012</t>
  </si>
  <si>
    <t>Springfield, OR</t>
  </si>
  <si>
    <t>Pikes Peak Derby Dames - All-Stars</t>
  </si>
  <si>
    <t>Phil McCrevasse (HR)</t>
  </si>
  <si>
    <t>Emerald City Roller Girls - Andromedolls</t>
  </si>
  <si>
    <t>Miles Prower (HR)</t>
  </si>
  <si>
    <t>REF</t>
  </si>
  <si>
    <t>Seattle</t>
  </si>
  <si>
    <t>Eric RAWK (HR)</t>
  </si>
  <si>
    <t>WFTDA Games Totals</t>
  </si>
  <si>
    <t>Charmer (HR)</t>
  </si>
  <si>
    <t>Sharkasaurus</t>
  </si>
  <si>
    <t>Trouble Brewing</t>
  </si>
  <si>
    <t>Royal Melbourne Showgrounds, Melbourne, VIC, Australia</t>
  </si>
  <si>
    <t>Victorian Roller Derby League</t>
  </si>
  <si>
    <t>Victorian Roller Derby League - All-Stars</t>
  </si>
  <si>
    <t>Springers Leisure Center, Melbourne, VIC, Australia</t>
  </si>
  <si>
    <t xml:space="preserve">South Sea Roller Derby </t>
  </si>
  <si>
    <t>(South Sea Roller Derby Intraleague)</t>
  </si>
  <si>
    <t>K. Ossandmeihem</t>
  </si>
  <si>
    <t>Rat City All Stars</t>
  </si>
  <si>
    <t>Puget Sound Outcasts</t>
  </si>
  <si>
    <t>Co-ed</t>
  </si>
  <si>
    <t>Derby Daze, 2011</t>
  </si>
  <si>
    <t>Rat City - (Home Team)</t>
  </si>
  <si>
    <t>Championship bout</t>
  </si>
  <si>
    <t>Rain of Terror (Rat City B)</t>
  </si>
  <si>
    <t xml:space="preserve">Jet City B52s (Jet City B) </t>
  </si>
  <si>
    <t>Rat City - TR</t>
  </si>
  <si>
    <t>Rat City - GD</t>
  </si>
  <si>
    <t>Rat City - SW</t>
  </si>
  <si>
    <t>Rat City - DLF</t>
  </si>
  <si>
    <t>Jet City B52s (Jet City B)</t>
  </si>
  <si>
    <t>Official "No Minors" Beta test</t>
  </si>
  <si>
    <t>Wave of Mutilation (Dockyard Derby Dames)</t>
  </si>
  <si>
    <t>Rat City "No Minors" Beta test</t>
  </si>
  <si>
    <t>Rose City - (Home Team)</t>
  </si>
  <si>
    <t>Bruising Altitude (Denver B)</t>
  </si>
  <si>
    <t>Sockit Wenches</t>
  </si>
  <si>
    <t>Femme Fianna (Dockyard)</t>
  </si>
  <si>
    <t>Wild West Showdown 2011</t>
  </si>
  <si>
    <t>Rev Riot (THR)</t>
  </si>
  <si>
    <t>Positional Family Totals (1 Year)</t>
  </si>
  <si>
    <t>Positional Family Totals (2 Years)</t>
  </si>
  <si>
    <t>Penalty Tracking</t>
  </si>
  <si>
    <t>Scoring and Timing</t>
  </si>
  <si>
    <t>Penalty Management</t>
  </si>
  <si>
    <t>MRDA Referee</t>
  </si>
  <si>
    <t>MRDA Officiating Clinics attended</t>
  </si>
  <si>
    <t>MRDA Games Totals</t>
  </si>
  <si>
    <t>MRDA Non-Skating Official</t>
  </si>
  <si>
    <t>Total Tourn. Games</t>
  </si>
  <si>
    <t>Scoring &amp; Timing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</si>
</sst>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yyyy-MM-dd"/>
    <numFmt numFmtId="166" formatCode="yyyy&quot;-&quot;mm&quot;-&quot;dd"/>
  </numFmts>
  <fonts count="44">
    <font>
      <sz val="10.0"/>
      <color rgb="FF000000"/>
      <name val="Arial"/>
    </font>
    <font>
      <sz val="32.0"/>
      <color rgb="FF000000"/>
      <name val="Times New Roman"/>
    </font>
    <font>
      <b/>
      <sz val="10.0"/>
      <color rgb="FFFFFFFF"/>
    </font>
    <font/>
    <font>
      <sz val="10.0"/>
    </font>
    <font>
      <sz val="36.0"/>
      <color rgb="FF000000"/>
      <name val="Times New Roman"/>
    </font>
    <font>
      <b/>
      <i/>
      <color rgb="FFFF0000"/>
    </font>
    <font>
      <sz val="36.0"/>
      <color rgb="FF000000"/>
    </font>
    <font>
      <b/>
      <sz val="18.0"/>
    </font>
    <font>
      <sz val="36.0"/>
    </font>
    <font>
      <b/>
      <sz val="11.0"/>
    </font>
    <font>
      <b/>
      <sz val="12.0"/>
      <color rgb="FF000000"/>
    </font>
    <font>
      <b/>
      <u/>
      <sz val="12.0"/>
    </font>
    <font>
      <sz val="32.0"/>
      <color rgb="FF000000"/>
      <name val="Viper nora"/>
    </font>
    <font>
      <sz val="36.0"/>
      <color rgb="FF000000"/>
      <name val="Arial"/>
    </font>
    <font>
      <b/>
      <sz val="10.0"/>
    </font>
    <font>
      <sz val="10.0"/>
      <color rgb="FF000000"/>
    </font>
    <font>
      <b/>
      <i/>
      <sz val="10.0"/>
    </font>
    <font>
      <b/>
      <u/>
      <sz val="12.0"/>
      <color rgb="FF3F3F3F"/>
      <name val="Cambria"/>
    </font>
    <font>
      <b/>
      <sz val="10.0"/>
      <color rgb="FF000000"/>
    </font>
    <font>
      <b/>
      <sz val="11.0"/>
      <color rgb="FF000000"/>
    </font>
    <font>
      <b/>
      <sz val="7.0"/>
      <color rgb="FF000000"/>
    </font>
    <font>
      <b/>
      <i/>
      <sz val="10.0"/>
      <color rgb="FF000000"/>
    </font>
    <font>
      <b/>
      <sz val="8.0"/>
    </font>
    <font>
      <sz val="11.0"/>
      <color rgb="FF000000"/>
    </font>
    <font>
      <i/>
      <sz val="11.0"/>
    </font>
    <font>
      <b/>
      <sz val="8.0"/>
      <color rgb="FF000000"/>
    </font>
    <font>
      <b/>
      <sz val="9.0"/>
    </font>
    <font>
      <sz val="6.0"/>
    </font>
    <font>
      <sz val="10.0"/>
      <color rgb="FFFF0000"/>
      <name val="Arial"/>
    </font>
    <font>
      <b/>
      <u/>
      <sz val="12.0"/>
      <color rgb="FF3F3F3F"/>
      <name val="Cambria"/>
    </font>
    <font>
      <b/>
      <sz val="9.0"/>
      <color rgb="FF000000"/>
    </font>
    <font>
      <i/>
      <sz val="10.0"/>
      <color rgb="FF000000"/>
    </font>
    <font>
      <sz val="6.0"/>
      <color rgb="FF000000"/>
    </font>
    <font>
      <i/>
      <sz val="10.0"/>
    </font>
    <font>
      <b/>
      <sz val="10.0"/>
      <color rgb="FF3F3F3F"/>
      <name val="Arial"/>
    </font>
    <font>
      <u/>
      <sz val="10.0"/>
      <color rgb="FF000000"/>
    </font>
    <font>
      <sz val="8.0"/>
    </font>
    <font>
      <b/>
      <sz val="8.0"/>
      <color rgb="FFFFFFFF"/>
    </font>
    <font>
      <b/>
      <sz val="6.0"/>
    </font>
    <font>
      <b/>
      <sz val="12.0"/>
    </font>
    <font>
      <b/>
      <sz val="6.0"/>
      <color rgb="FF000000"/>
    </font>
    <font>
      <b/>
      <i/>
      <sz val="10.0"/>
      <color rgb="FFFFFFFF"/>
    </font>
    <font>
      <sz val="10.0"/>
      <color rgb="FFFFFFFF"/>
    </font>
  </fonts>
  <fills count="17">
    <fill>
      <patternFill patternType="none"/>
    </fill>
    <fill>
      <patternFill patternType="lightGray"/>
    </fill>
    <fill>
      <patternFill patternType="solid">
        <fgColor rgb="FFF9EBEE"/>
        <bgColor rgb="FFF9EBEE"/>
      </patternFill>
    </fill>
    <fill>
      <patternFill patternType="solid">
        <fgColor rgb="FFA61C00"/>
        <bgColor rgb="FFA61C00"/>
      </patternFill>
    </fill>
    <fill>
      <patternFill patternType="solid">
        <fgColor rgb="FFC3F9C2"/>
        <bgColor rgb="FFC3F9C2"/>
      </patternFill>
    </fill>
    <fill>
      <patternFill patternType="solid">
        <fgColor rgb="FFFFFFFF"/>
        <bgColor rgb="FFFFFFFF"/>
      </patternFill>
    </fill>
    <fill>
      <patternFill patternType="solid">
        <fgColor rgb="FF000000"/>
        <bgColor rgb="FF000000"/>
      </patternFill>
    </fill>
    <fill>
      <patternFill patternType="solid">
        <fgColor rgb="FFEFEFEF"/>
        <bgColor rgb="FFEFEFEF"/>
      </patternFill>
    </fill>
    <fill>
      <patternFill patternType="solid">
        <fgColor rgb="FFD9D9D9"/>
        <bgColor rgb="FFD9D9D9"/>
      </patternFill>
    </fill>
    <fill>
      <patternFill patternType="solid">
        <fgColor rgb="FFF3F3F3"/>
        <bgColor rgb="FFF3F3F3"/>
      </patternFill>
    </fill>
    <fill>
      <patternFill patternType="solid">
        <fgColor rgb="FFFCE5CD"/>
        <bgColor rgb="FFFCE5CD"/>
      </patternFill>
    </fill>
    <fill>
      <patternFill patternType="solid">
        <fgColor rgb="FFF8F8F8"/>
        <bgColor rgb="FFF8F8F8"/>
      </patternFill>
    </fill>
    <fill>
      <patternFill patternType="solid">
        <fgColor rgb="FFFFBDE1"/>
        <bgColor rgb="FFFFBDE1"/>
      </patternFill>
    </fill>
    <fill>
      <patternFill patternType="solid">
        <fgColor rgb="FFBFBFBF"/>
        <bgColor rgb="FFBFBFBF"/>
      </patternFill>
    </fill>
    <fill>
      <patternFill patternType="solid">
        <fgColor rgb="FFAED8FF"/>
        <bgColor rgb="FFAED8FF"/>
      </patternFill>
    </fill>
    <fill>
      <patternFill patternType="solid">
        <fgColor rgb="FF4A86E8"/>
        <bgColor rgb="FF4A86E8"/>
      </patternFill>
    </fill>
    <fill>
      <patternFill patternType="solid">
        <fgColor rgb="FF6AA84F"/>
        <bgColor rgb="FF6AA84F"/>
      </patternFill>
    </fill>
  </fills>
  <borders count="18">
    <border>
      <left/>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right style="thin">
        <color rgb="FF000000"/>
      </right>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bottom style="thin">
        <color rgb="FFFFFFFF"/>
      </bottom>
    </border>
    <border>
      <left/>
      <right style="thin">
        <color rgb="FF000000"/>
      </right>
      <top/>
      <bottom style="thin">
        <color rgb="FF000000"/>
      </bottom>
    </border>
    <border>
      <left/>
      <right style="thin">
        <color rgb="FF000000"/>
      </right>
      <top/>
      <bottom style="thin">
        <color rgb="FFFFFFFF"/>
      </bottom>
    </border>
    <border>
      <left style="thin">
        <color rgb="FF000000"/>
      </left>
      <right/>
      <top/>
      <bottom style="thin">
        <color rgb="FF000000"/>
      </bottom>
    </border>
    <border>
      <left style="thin">
        <color rgb="FF000000"/>
      </left>
      <right/>
      <top style="thin">
        <color rgb="FF000000"/>
      </top>
      <bottom/>
    </border>
    <border>
      <left style="thin">
        <color rgb="FF000000"/>
      </left>
      <right style="thin">
        <color rgb="FF000000"/>
      </right>
      <top/>
      <bottom/>
    </border>
  </borders>
  <cellStyleXfs count="1">
    <xf borderId="0" fillId="0" fontId="0" numFmtId="0" applyAlignment="1" applyFont="1"/>
  </cellStyleXfs>
  <cellXfs count="309">
    <xf borderId="0" fillId="0" fontId="0" numFmtId="0" xfId="0" applyAlignment="1" applyFont="1">
      <alignment/>
    </xf>
    <xf borderId="1" fillId="2" fontId="1" numFmtId="0" xfId="0" applyAlignment="1" applyBorder="1" applyFill="1" applyFont="1">
      <alignment horizontal="right"/>
    </xf>
    <xf borderId="0" fillId="0" fontId="1" numFmtId="0" xfId="0" applyAlignment="1" applyFont="1">
      <alignment horizontal="center"/>
    </xf>
    <xf borderId="2" fillId="3" fontId="2" numFmtId="0" xfId="0" applyAlignment="1" applyBorder="1" applyFill="1" applyFont="1">
      <alignment vertical="center"/>
    </xf>
    <xf borderId="1" fillId="4" fontId="1" numFmtId="0" xfId="0" applyAlignment="1" applyBorder="1" applyFill="1" applyFont="1">
      <alignment horizontal="right"/>
    </xf>
    <xf borderId="1" fillId="0" fontId="3" numFmtId="0" xfId="0" applyBorder="1" applyFont="1"/>
    <xf borderId="0" fillId="0" fontId="1" numFmtId="0" xfId="0" applyAlignment="1" applyFont="1">
      <alignment horizontal="center" vertical="center"/>
    </xf>
    <xf borderId="0" fillId="0" fontId="4" numFmtId="0" xfId="0" applyFont="1"/>
    <xf borderId="2" fillId="0" fontId="5" numFmtId="0" xfId="0" applyAlignment="1" applyBorder="1" applyFont="1">
      <alignment horizontal="center"/>
    </xf>
    <xf borderId="0" fillId="0" fontId="6" numFmtId="0" xfId="0" applyAlignment="1" applyFont="1">
      <alignment/>
    </xf>
    <xf borderId="1" fillId="0" fontId="7" numFmtId="0" xfId="0" applyAlignment="1" applyBorder="1" applyFont="1">
      <alignment horizontal="center" vertical="center"/>
    </xf>
    <xf borderId="3" fillId="0" fontId="8" numFmtId="0" xfId="0" applyAlignment="1" applyBorder="1" applyFont="1">
      <alignment/>
    </xf>
    <xf borderId="0" fillId="5" fontId="9" numFmtId="0" xfId="0" applyAlignment="1" applyFill="1" applyFont="1">
      <alignment horizontal="center" vertical="center"/>
    </xf>
    <xf borderId="3" fillId="0" fontId="3" numFmtId="0" xfId="0" applyBorder="1" applyFont="1"/>
    <xf borderId="4" fillId="5" fontId="10" numFmtId="0" xfId="0" applyAlignment="1" applyBorder="1" applyFont="1">
      <alignment horizontal="center"/>
    </xf>
    <xf borderId="0" fillId="0" fontId="3" numFmtId="0" xfId="0" applyAlignment="1" applyFont="1">
      <alignment/>
    </xf>
    <xf borderId="4" fillId="0" fontId="3" numFmtId="0" xfId="0" applyBorder="1" applyFont="1"/>
    <xf borderId="0" fillId="0" fontId="4" numFmtId="0" xfId="0" applyAlignment="1" applyFont="1">
      <alignment/>
    </xf>
    <xf borderId="0" fillId="5" fontId="11" numFmtId="0" xfId="0" applyAlignment="1" applyFont="1">
      <alignment horizontal="center"/>
    </xf>
    <xf borderId="3" fillId="6" fontId="2" numFmtId="0" xfId="0" applyAlignment="1" applyBorder="1" applyFill="1" applyFont="1">
      <alignment/>
    </xf>
    <xf borderId="0" fillId="0" fontId="12" numFmtId="0" xfId="0" applyAlignment="1" applyFont="1">
      <alignment/>
    </xf>
    <xf borderId="1" fillId="0" fontId="4" numFmtId="0" xfId="0" applyBorder="1" applyFont="1"/>
    <xf borderId="0" fillId="5" fontId="4" numFmtId="0" xfId="0" applyAlignment="1" applyFont="1">
      <alignment/>
    </xf>
    <xf borderId="4" fillId="0" fontId="4" numFmtId="0" xfId="0" applyBorder="1" applyFont="1"/>
    <xf borderId="4" fillId="4" fontId="13" numFmtId="0" xfId="0" applyAlignment="1" applyBorder="1" applyFont="1">
      <alignment horizontal="center"/>
    </xf>
    <xf borderId="1" fillId="4" fontId="13" numFmtId="0" xfId="0" applyAlignment="1" applyBorder="1" applyFont="1">
      <alignment horizontal="center"/>
    </xf>
    <xf borderId="0" fillId="0" fontId="14" numFmtId="0" xfId="0" applyAlignment="1" applyFont="1">
      <alignment horizontal="center" vertical="center"/>
    </xf>
    <xf borderId="5" fillId="0" fontId="3" numFmtId="0" xfId="0" applyBorder="1" applyFont="1"/>
    <xf borderId="6" fillId="7" fontId="15" numFmtId="0" xfId="0" applyBorder="1" applyFill="1" applyFont="1"/>
    <xf borderId="4" fillId="2" fontId="13" numFmtId="0" xfId="0" applyAlignment="1" applyBorder="1" applyFont="1">
      <alignment horizontal="center"/>
    </xf>
    <xf borderId="1" fillId="2" fontId="13" numFmtId="0" xfId="0" applyAlignment="1" applyBorder="1" applyFont="1">
      <alignment horizontal="center"/>
    </xf>
    <xf borderId="0" fillId="0" fontId="7" numFmtId="0" xfId="0" applyAlignment="1" applyFont="1">
      <alignment horizontal="center" vertical="center"/>
    </xf>
    <xf borderId="1" fillId="7" fontId="11" numFmtId="0" xfId="0" applyAlignment="1" applyBorder="1" applyFont="1">
      <alignment horizontal="center" vertical="center"/>
    </xf>
    <xf borderId="3" fillId="0" fontId="16" numFmtId="0" xfId="0" applyBorder="1" applyFont="1"/>
    <xf borderId="1" fillId="7" fontId="11" numFmtId="0" xfId="0" applyAlignment="1" applyBorder="1" applyFont="1">
      <alignment horizontal="center" vertical="center"/>
    </xf>
    <xf borderId="7" fillId="2" fontId="17" numFmtId="0" xfId="0" applyAlignment="1" applyBorder="1" applyFont="1">
      <alignment/>
    </xf>
    <xf borderId="7" fillId="2" fontId="16" numFmtId="0" xfId="0" applyAlignment="1" applyBorder="1" applyFont="1">
      <alignment/>
    </xf>
    <xf borderId="0" fillId="0" fontId="3" numFmtId="0" xfId="0" applyAlignment="1" applyFont="1">
      <alignment wrapText="1"/>
    </xf>
    <xf borderId="0" fillId="5" fontId="18" numFmtId="0" xfId="0" applyAlignment="1" applyFont="1">
      <alignment/>
    </xf>
    <xf borderId="8" fillId="0" fontId="4" numFmtId="0" xfId="0" applyBorder="1" applyFont="1"/>
    <xf borderId="2" fillId="7" fontId="11" numFmtId="0" xfId="0" applyAlignment="1" applyBorder="1" applyFont="1">
      <alignment horizontal="left" vertical="center"/>
    </xf>
    <xf borderId="1" fillId="7" fontId="11" numFmtId="0" xfId="0" applyAlignment="1" applyBorder="1" applyFont="1">
      <alignment horizontal="left" vertical="center"/>
    </xf>
    <xf borderId="0" fillId="0" fontId="16" numFmtId="0" xfId="0" applyFont="1"/>
    <xf borderId="9" fillId="7" fontId="11" numFmtId="0" xfId="0" applyAlignment="1" applyBorder="1" applyFont="1">
      <alignment horizontal="center" vertical="center"/>
    </xf>
    <xf borderId="1" fillId="8" fontId="11" numFmtId="0" xfId="0" applyAlignment="1" applyBorder="1" applyFill="1" applyFont="1">
      <alignment horizontal="center" vertical="center"/>
    </xf>
    <xf borderId="5" fillId="8" fontId="11" numFmtId="0" xfId="0" applyAlignment="1" applyBorder="1" applyFont="1">
      <alignment horizontal="center" vertical="center"/>
    </xf>
    <xf borderId="8" fillId="0" fontId="3" numFmtId="0" xfId="0" applyBorder="1" applyFont="1"/>
    <xf borderId="1" fillId="8" fontId="11" numFmtId="0" xfId="0" applyAlignment="1" applyBorder="1" applyFont="1">
      <alignment horizontal="center" vertical="center"/>
    </xf>
    <xf borderId="10" fillId="7" fontId="11" numFmtId="0" xfId="0" applyAlignment="1" applyBorder="1" applyFont="1">
      <alignment horizontal="center" vertical="center"/>
    </xf>
    <xf borderId="0" fillId="0" fontId="16" numFmtId="0" xfId="0" applyAlignment="1" applyFont="1">
      <alignment horizontal="center"/>
    </xf>
    <xf borderId="7" fillId="7" fontId="19" numFmtId="0" xfId="0" applyAlignment="1" applyBorder="1" applyFont="1">
      <alignment vertical="center"/>
    </xf>
    <xf borderId="7" fillId="7" fontId="20" numFmtId="164" xfId="0" applyAlignment="1" applyBorder="1" applyFont="1" applyNumberFormat="1">
      <alignment horizontal="center" vertical="center"/>
    </xf>
    <xf borderId="2" fillId="0" fontId="16" numFmtId="0" xfId="0" applyAlignment="1" applyBorder="1" applyFont="1">
      <alignment vertical="center"/>
    </xf>
    <xf borderId="7" fillId="7" fontId="20" numFmtId="0" xfId="0" applyAlignment="1" applyBorder="1" applyFont="1">
      <alignment horizontal="center" vertical="center"/>
    </xf>
    <xf borderId="7" fillId="7" fontId="20" numFmtId="0" xfId="0" applyAlignment="1" applyBorder="1" applyFont="1">
      <alignment horizontal="center" vertical="center"/>
    </xf>
    <xf borderId="2" fillId="5" fontId="16" numFmtId="165" xfId="0" applyAlignment="1" applyBorder="1" applyFont="1" applyNumberFormat="1">
      <alignment vertical="center"/>
    </xf>
    <xf borderId="7" fillId="9" fontId="20" numFmtId="0" xfId="0" applyAlignment="1" applyBorder="1" applyFill="1" applyFont="1">
      <alignment horizontal="center" vertical="center"/>
    </xf>
    <xf borderId="6" fillId="5" fontId="16" numFmtId="0" xfId="0" applyBorder="1" applyFont="1"/>
    <xf borderId="11" fillId="9" fontId="20" numFmtId="0" xfId="0" applyAlignment="1" applyBorder="1" applyFont="1">
      <alignment horizontal="center" vertical="center"/>
    </xf>
    <xf borderId="0" fillId="0" fontId="16" numFmtId="0" xfId="0" applyAlignment="1" applyFont="1">
      <alignment horizontal="center" vertical="center"/>
    </xf>
    <xf borderId="7" fillId="9" fontId="20" numFmtId="0" xfId="0" applyAlignment="1" applyBorder="1" applyFont="1">
      <alignment horizontal="center" vertical="center"/>
    </xf>
    <xf borderId="0" fillId="5" fontId="16" numFmtId="0" xfId="0" applyAlignment="1" applyFont="1">
      <alignment horizontal="center" vertical="center"/>
    </xf>
    <xf borderId="11" fillId="7" fontId="20" numFmtId="0" xfId="0" applyAlignment="1" applyBorder="1" applyFont="1">
      <alignment horizontal="center" vertical="center"/>
    </xf>
    <xf borderId="11" fillId="7" fontId="21" numFmtId="0" xfId="0" applyAlignment="1" applyBorder="1" applyFont="1">
      <alignment horizontal="center" vertical="center" wrapText="1"/>
    </xf>
    <xf borderId="2" fillId="5" fontId="16" numFmtId="166" xfId="0" applyAlignment="1" applyBorder="1" applyFont="1" applyNumberFormat="1">
      <alignment vertical="center"/>
    </xf>
    <xf borderId="7" fillId="10" fontId="22" numFmtId="0" xfId="0" applyAlignment="1" applyBorder="1" applyFill="1" applyFont="1">
      <alignment/>
    </xf>
    <xf borderId="7" fillId="10" fontId="16" numFmtId="0" xfId="0" applyAlignment="1" applyBorder="1" applyFont="1">
      <alignment/>
    </xf>
    <xf borderId="0" fillId="0" fontId="16" numFmtId="0" xfId="0" applyAlignment="1" applyFont="1">
      <alignment/>
    </xf>
    <xf borderId="7" fillId="10" fontId="16" numFmtId="0" xfId="0" applyAlignment="1" applyBorder="1" applyFont="1">
      <alignment horizontal="center"/>
    </xf>
    <xf borderId="6" fillId="0" fontId="16" numFmtId="0" xfId="0" applyBorder="1" applyFont="1"/>
    <xf borderId="0" fillId="5" fontId="19" numFmtId="0" xfId="0" applyAlignment="1" applyFont="1">
      <alignment horizontal="center" vertical="center"/>
    </xf>
    <xf borderId="7" fillId="7" fontId="21" numFmtId="0" xfId="0" applyAlignment="1" applyBorder="1" applyFont="1">
      <alignment horizontal="center" vertical="center" wrapText="1"/>
    </xf>
    <xf borderId="2" fillId="0" fontId="16" numFmtId="0" xfId="0" applyAlignment="1" applyBorder="1" applyFont="1">
      <alignment horizontal="left" vertical="center"/>
    </xf>
    <xf borderId="12" fillId="0" fontId="3" numFmtId="0" xfId="0" applyBorder="1" applyFont="1"/>
    <xf borderId="0" fillId="5" fontId="19" numFmtId="0" xfId="0" applyFont="1"/>
    <xf borderId="7" fillId="5" fontId="16" numFmtId="166" xfId="0" applyAlignment="1" applyBorder="1" applyFont="1" applyNumberFormat="1">
      <alignment/>
    </xf>
    <xf borderId="1" fillId="0" fontId="16" numFmtId="0" xfId="0" applyAlignment="1" applyBorder="1" applyFont="1">
      <alignment horizontal="left" vertical="center"/>
    </xf>
    <xf borderId="5" fillId="0" fontId="16" numFmtId="0" xfId="0" applyAlignment="1" applyBorder="1" applyFont="1">
      <alignment horizontal="left" vertical="center"/>
    </xf>
    <xf borderId="2" fillId="8" fontId="11" numFmtId="0" xfId="0" applyAlignment="1" applyBorder="1" applyFont="1">
      <alignment horizontal="left" vertical="center"/>
    </xf>
    <xf borderId="2" fillId="7" fontId="19" numFmtId="0" xfId="0" applyAlignment="1" applyBorder="1" applyFont="1">
      <alignment vertical="center"/>
    </xf>
    <xf borderId="1" fillId="8" fontId="11" numFmtId="0" xfId="0" applyAlignment="1" applyBorder="1" applyFont="1">
      <alignment horizontal="left" vertical="center"/>
    </xf>
    <xf borderId="5" fillId="8" fontId="11" numFmtId="0" xfId="0" applyAlignment="1" applyBorder="1" applyFont="1">
      <alignment horizontal="center" vertical="center"/>
    </xf>
    <xf borderId="8" fillId="7" fontId="23" numFmtId="0" xfId="0" applyAlignment="1" applyBorder="1" applyFont="1">
      <alignment horizontal="center"/>
    </xf>
    <xf borderId="2" fillId="5" fontId="16" numFmtId="0" xfId="0" applyAlignment="1" applyBorder="1" applyFont="1">
      <alignment horizontal="left" vertical="center"/>
    </xf>
    <xf borderId="3" fillId="7" fontId="15" numFmtId="0" xfId="0" applyAlignment="1" applyBorder="1" applyFont="1">
      <alignment horizontal="center"/>
    </xf>
    <xf borderId="7" fillId="2" fontId="19" numFmtId="0" xfId="0" applyAlignment="1" applyBorder="1" applyFont="1">
      <alignment vertical="center"/>
    </xf>
    <xf borderId="13" fillId="0" fontId="3" numFmtId="0" xfId="0" applyBorder="1" applyFont="1"/>
    <xf borderId="2" fillId="2" fontId="19" numFmtId="0" xfId="0" applyAlignment="1" applyBorder="1" applyFont="1">
      <alignment vertical="center"/>
    </xf>
    <xf borderId="8" fillId="5" fontId="4" numFmtId="0" xfId="0" applyAlignment="1" applyBorder="1" applyFont="1">
      <alignment/>
    </xf>
    <xf borderId="2" fillId="11" fontId="16" numFmtId="0" xfId="0" applyAlignment="1" applyBorder="1" applyFill="1" applyFont="1">
      <alignment horizontal="left" vertical="center"/>
    </xf>
    <xf borderId="8" fillId="2" fontId="15" numFmtId="0" xfId="0" applyBorder="1" applyFont="1"/>
    <xf borderId="7" fillId="5" fontId="16" numFmtId="0" xfId="0" applyAlignment="1" applyBorder="1" applyFont="1">
      <alignment/>
    </xf>
    <xf borderId="7" fillId="5" fontId="16" numFmtId="0" xfId="0" applyAlignment="1" applyBorder="1" applyFont="1">
      <alignment horizontal="center"/>
    </xf>
    <xf borderId="7" fillId="2" fontId="19" numFmtId="0" xfId="0" applyAlignment="1" applyBorder="1" applyFont="1">
      <alignment/>
    </xf>
    <xf borderId="7" fillId="5" fontId="16" numFmtId="0" xfId="0" applyAlignment="1" applyBorder="1" applyFont="1">
      <alignment horizontal="center"/>
    </xf>
    <xf borderId="0" fillId="5" fontId="10" numFmtId="0" xfId="0" applyAlignment="1" applyFont="1">
      <alignment/>
    </xf>
    <xf borderId="7" fillId="5" fontId="16" numFmtId="0" xfId="0" applyAlignment="1" applyBorder="1" applyFont="1">
      <alignment horizontal="center"/>
    </xf>
    <xf borderId="7" fillId="5" fontId="4" numFmtId="0" xfId="0" applyBorder="1" applyFont="1"/>
    <xf borderId="7" fillId="5" fontId="16" numFmtId="0" xfId="0" applyAlignment="1" applyBorder="1" applyFont="1">
      <alignment/>
    </xf>
    <xf borderId="7" fillId="0" fontId="24" numFmtId="166" xfId="0" applyBorder="1" applyFont="1" applyNumberFormat="1"/>
    <xf borderId="8" fillId="2" fontId="23" numFmtId="0" xfId="0" applyAlignment="1" applyBorder="1" applyFont="1">
      <alignment horizontal="center"/>
    </xf>
    <xf borderId="1" fillId="0" fontId="16" numFmtId="0" xfId="0" applyBorder="1" applyFont="1"/>
    <xf borderId="1" fillId="5" fontId="16" numFmtId="0" xfId="0" applyBorder="1" applyFont="1"/>
    <xf borderId="3" fillId="0" fontId="16" numFmtId="0" xfId="0" applyAlignment="1" applyBorder="1" applyFont="1">
      <alignment horizontal="center"/>
    </xf>
    <xf borderId="11" fillId="9" fontId="20" numFmtId="0" xfId="0" applyAlignment="1" applyBorder="1" applyFont="1">
      <alignment horizontal="center" vertical="center"/>
    </xf>
    <xf borderId="2" fillId="12" fontId="19" numFmtId="0" xfId="0" applyAlignment="1" applyBorder="1" applyFill="1" applyFont="1">
      <alignment vertical="center"/>
    </xf>
    <xf borderId="14" fillId="0" fontId="3" numFmtId="0" xfId="0" applyBorder="1" applyFont="1"/>
    <xf borderId="3" fillId="2" fontId="15" numFmtId="0" xfId="0" applyAlignment="1" applyBorder="1" applyFont="1">
      <alignment horizontal="center"/>
    </xf>
    <xf borderId="7" fillId="5" fontId="4" numFmtId="0" xfId="0" applyBorder="1" applyFont="1"/>
    <xf borderId="7" fillId="5" fontId="16" numFmtId="0" xfId="0" applyBorder="1" applyFont="1"/>
    <xf borderId="7" fillId="0" fontId="24" numFmtId="0" xfId="0" applyBorder="1" applyFont="1"/>
    <xf borderId="0" fillId="5" fontId="25" numFmtId="0" xfId="0" applyAlignment="1" applyFont="1">
      <alignment/>
    </xf>
    <xf borderId="15" fillId="0" fontId="3" numFmtId="0" xfId="0" applyBorder="1" applyFont="1"/>
    <xf borderId="16" fillId="7" fontId="19" numFmtId="0" xfId="0" applyAlignment="1" applyBorder="1" applyFont="1">
      <alignment vertical="center"/>
    </xf>
    <xf borderId="7" fillId="0" fontId="4" numFmtId="165" xfId="0" applyAlignment="1" applyBorder="1" applyFont="1" applyNumberFormat="1">
      <alignment horizontal="right" vertical="top"/>
    </xf>
    <xf borderId="9" fillId="0" fontId="3" numFmtId="0" xfId="0" applyBorder="1" applyFont="1"/>
    <xf borderId="5" fillId="0" fontId="4" numFmtId="0" xfId="0" applyAlignment="1" applyBorder="1" applyFont="1">
      <alignment vertical="top"/>
    </xf>
    <xf borderId="10" fillId="7" fontId="26" numFmtId="0" xfId="0" applyAlignment="1" applyBorder="1" applyFont="1">
      <alignment horizontal="center"/>
    </xf>
    <xf borderId="5" fillId="0" fontId="4" numFmtId="0" xfId="0" applyAlignment="1" applyBorder="1" applyFont="1">
      <alignment horizontal="center" vertical="top"/>
    </xf>
    <xf borderId="2" fillId="7" fontId="11" numFmtId="0" xfId="0" applyAlignment="1" applyBorder="1" applyFont="1">
      <alignment horizontal="center"/>
    </xf>
    <xf borderId="5" fillId="0" fontId="4" numFmtId="0" xfId="0" applyAlignment="1" applyBorder="1" applyFont="1">
      <alignment/>
    </xf>
    <xf borderId="17" fillId="5" fontId="16" numFmtId="0" xfId="0" applyBorder="1" applyFont="1"/>
    <xf borderId="5" fillId="0" fontId="4" numFmtId="0" xfId="0" applyAlignment="1" applyBorder="1" applyFont="1">
      <alignment/>
    </xf>
    <xf borderId="13" fillId="7" fontId="27" numFmtId="0" xfId="0" applyAlignment="1" applyBorder="1" applyFont="1">
      <alignment horizontal="center"/>
    </xf>
    <xf borderId="13" fillId="7" fontId="10" numFmtId="0" xfId="0" applyAlignment="1" applyBorder="1" applyFont="1">
      <alignment horizontal="center"/>
    </xf>
    <xf borderId="7" fillId="0" fontId="15" numFmtId="0" xfId="0" applyBorder="1" applyFont="1"/>
    <xf borderId="13" fillId="2" fontId="27" numFmtId="0" xfId="0" applyAlignment="1" applyBorder="1" applyFont="1">
      <alignment horizontal="center"/>
    </xf>
    <xf borderId="0" fillId="0" fontId="16" numFmtId="0" xfId="0" applyAlignment="1" applyFont="1">
      <alignment/>
    </xf>
    <xf borderId="0" fillId="0" fontId="19" numFmtId="0" xfId="0" applyFont="1"/>
    <xf borderId="13" fillId="2" fontId="10" numFmtId="0" xfId="0" applyAlignment="1" applyBorder="1" applyFont="1">
      <alignment horizontal="center"/>
    </xf>
    <xf borderId="7" fillId="10" fontId="19" numFmtId="0" xfId="0" applyAlignment="1" applyBorder="1" applyFont="1">
      <alignment/>
    </xf>
    <xf borderId="11" fillId="0" fontId="4" numFmtId="165" xfId="0" applyAlignment="1" applyBorder="1" applyFont="1" applyNumberFormat="1">
      <alignment horizontal="right" vertical="top"/>
    </xf>
    <xf borderId="13" fillId="0" fontId="4" numFmtId="0" xfId="0" applyAlignment="1" applyBorder="1" applyFont="1">
      <alignment vertical="top"/>
    </xf>
    <xf borderId="13" fillId="0" fontId="4" numFmtId="0" xfId="0" applyAlignment="1" applyBorder="1" applyFont="1">
      <alignment vertical="top"/>
    </xf>
    <xf borderId="10" fillId="2" fontId="19" numFmtId="0" xfId="0" applyAlignment="1" applyBorder="1" applyFont="1">
      <alignment vertical="center"/>
    </xf>
    <xf borderId="13" fillId="0" fontId="4" numFmtId="0" xfId="0" applyAlignment="1" applyBorder="1" applyFont="1">
      <alignment horizontal="center" vertical="top"/>
    </xf>
    <xf borderId="7" fillId="2" fontId="19" numFmtId="0" xfId="0" applyAlignment="1" applyBorder="1" applyFont="1">
      <alignment/>
    </xf>
    <xf borderId="13" fillId="0" fontId="4" numFmtId="0" xfId="0" applyAlignment="1" applyBorder="1" applyFont="1">
      <alignment/>
    </xf>
    <xf borderId="15" fillId="7" fontId="15" numFmtId="0" xfId="0" applyAlignment="1" applyBorder="1" applyFont="1">
      <alignment/>
    </xf>
    <xf borderId="13" fillId="0" fontId="4" numFmtId="0" xfId="0" applyAlignment="1" applyBorder="1" applyFont="1">
      <alignment/>
    </xf>
    <xf borderId="0" fillId="0" fontId="22" numFmtId="0" xfId="0" applyAlignment="1" applyFont="1">
      <alignment/>
    </xf>
    <xf borderId="13" fillId="0" fontId="28" numFmtId="0" xfId="0" applyAlignment="1" applyBorder="1" applyFont="1">
      <alignment horizontal="center" vertical="center"/>
    </xf>
    <xf borderId="0" fillId="5" fontId="29" numFmtId="0" xfId="0" applyAlignment="1" applyFont="1">
      <alignment wrapText="1"/>
    </xf>
    <xf borderId="10" fillId="2" fontId="26" numFmtId="0" xfId="0" applyAlignment="1" applyBorder="1" applyFont="1">
      <alignment horizontal="center"/>
    </xf>
    <xf borderId="0" fillId="5" fontId="29" numFmtId="0" xfId="0" applyAlignment="1" applyFont="1">
      <alignment/>
    </xf>
    <xf borderId="2" fillId="2" fontId="11" numFmtId="0" xfId="0" applyAlignment="1" applyBorder="1" applyFont="1">
      <alignment horizontal="center"/>
    </xf>
    <xf borderId="0" fillId="5" fontId="16" numFmtId="0" xfId="0" applyAlignment="1" applyFont="1">
      <alignment horizontal="left"/>
    </xf>
    <xf borderId="11" fillId="0" fontId="3" numFmtId="0" xfId="0" applyBorder="1" applyFont="1"/>
    <xf borderId="7" fillId="10" fontId="19" numFmtId="0" xfId="0" applyAlignment="1" applyBorder="1" applyFont="1">
      <alignment/>
    </xf>
    <xf borderId="13" fillId="0" fontId="4" numFmtId="0" xfId="0" applyAlignment="1" applyBorder="1" applyFont="1">
      <alignment horizontal="center" vertical="top"/>
    </xf>
    <xf borderId="13" fillId="0" fontId="4" numFmtId="0" xfId="0" applyAlignment="1" applyBorder="1" applyFont="1">
      <alignment horizontal="center"/>
    </xf>
    <xf borderId="0" fillId="5" fontId="16" numFmtId="0" xfId="0" applyFont="1"/>
    <xf borderId="13" fillId="5" fontId="4" numFmtId="0" xfId="0" applyAlignment="1" applyBorder="1" applyFont="1">
      <alignment horizontal="center" vertical="top"/>
    </xf>
    <xf borderId="0" fillId="5" fontId="30" numFmtId="0" xfId="0" applyAlignment="1" applyFont="1">
      <alignment/>
    </xf>
    <xf borderId="0" fillId="5" fontId="19" numFmtId="0" xfId="0" applyAlignment="1" applyFont="1">
      <alignment horizontal="left"/>
    </xf>
    <xf borderId="7" fillId="0" fontId="4" numFmtId="0" xfId="0" applyAlignment="1" applyBorder="1" applyFont="1">
      <alignment horizontal="center"/>
    </xf>
    <xf borderId="7" fillId="7" fontId="31" numFmtId="0" xfId="0" applyAlignment="1" applyBorder="1" applyFont="1">
      <alignment horizontal="center"/>
    </xf>
    <xf borderId="7" fillId="7" fontId="20" numFmtId="0" xfId="0" applyAlignment="1" applyBorder="1" applyFont="1">
      <alignment horizontal="center"/>
    </xf>
    <xf borderId="0" fillId="5" fontId="16" numFmtId="0" xfId="0" applyAlignment="1" applyFont="1">
      <alignment horizontal="left"/>
    </xf>
    <xf borderId="7" fillId="2" fontId="31" numFmtId="0" xfId="0" applyAlignment="1" applyBorder="1" applyFont="1">
      <alignment horizontal="center"/>
    </xf>
    <xf borderId="0" fillId="5" fontId="32" numFmtId="0" xfId="0" applyAlignment="1" applyFont="1">
      <alignment horizontal="left"/>
    </xf>
    <xf borderId="13" fillId="5" fontId="4" numFmtId="0" xfId="0" applyAlignment="1" applyBorder="1" applyFont="1">
      <alignment horizontal="center"/>
    </xf>
    <xf borderId="0" fillId="5" fontId="19" numFmtId="0" xfId="0" applyAlignment="1" applyFont="1">
      <alignment horizontal="left"/>
    </xf>
    <xf borderId="7" fillId="2" fontId="20" numFmtId="0" xfId="0" applyAlignment="1" applyBorder="1" applyFont="1">
      <alignment horizontal="center"/>
    </xf>
    <xf borderId="0" fillId="5" fontId="16" numFmtId="0" xfId="0" applyAlignment="1" applyFont="1">
      <alignment horizontal="left" wrapText="1"/>
    </xf>
    <xf borderId="2" fillId="7" fontId="19" numFmtId="0" xfId="0" applyAlignment="1" applyBorder="1" applyFont="1">
      <alignment/>
    </xf>
    <xf borderId="13" fillId="5" fontId="4" numFmtId="0" xfId="0" applyAlignment="1" applyBorder="1" applyFont="1">
      <alignment horizontal="center"/>
    </xf>
    <xf borderId="0" fillId="5" fontId="32" numFmtId="0" xfId="0" applyAlignment="1" applyFont="1">
      <alignment wrapText="1"/>
    </xf>
    <xf borderId="13" fillId="5" fontId="4" numFmtId="0" xfId="0" applyAlignment="1" applyBorder="1" applyFont="1">
      <alignment vertical="top"/>
    </xf>
    <xf borderId="13" fillId="2" fontId="4" numFmtId="0" xfId="0" applyAlignment="1" applyBorder="1" applyFont="1">
      <alignment/>
    </xf>
    <xf borderId="7" fillId="0" fontId="33" numFmtId="0" xfId="0" applyAlignment="1" applyBorder="1" applyFont="1">
      <alignment horizontal="center" vertical="center"/>
    </xf>
    <xf borderId="13" fillId="0" fontId="4" numFmtId="0" xfId="0" applyAlignment="1" applyBorder="1" applyFont="1">
      <alignment horizontal="center"/>
    </xf>
    <xf borderId="7" fillId="0" fontId="4" numFmtId="0" xfId="0" applyAlignment="1" applyBorder="1" applyFont="1">
      <alignment horizontal="center"/>
    </xf>
    <xf borderId="0" fillId="5" fontId="32" numFmtId="0" xfId="0" applyAlignment="1" applyFont="1">
      <alignment horizontal="left" wrapText="1"/>
    </xf>
    <xf borderId="0" fillId="5" fontId="34" numFmtId="0" xfId="0" applyAlignment="1" applyFont="1">
      <alignment/>
    </xf>
    <xf borderId="5" fillId="5" fontId="4" numFmtId="0" xfId="0" applyAlignment="1" applyBorder="1" applyFont="1">
      <alignment horizontal="center"/>
    </xf>
    <xf borderId="0" fillId="5" fontId="32" numFmtId="0" xfId="0" applyFont="1"/>
    <xf borderId="15" fillId="7" fontId="15" numFmtId="0" xfId="0" applyAlignment="1" applyBorder="1" applyFont="1">
      <alignment/>
    </xf>
    <xf borderId="5" fillId="5" fontId="4" numFmtId="0" xfId="0" applyAlignment="1" applyBorder="1" applyFont="1">
      <alignment horizontal="center"/>
    </xf>
    <xf borderId="13" fillId="0" fontId="28" numFmtId="0" xfId="0" applyAlignment="1" applyBorder="1" applyFont="1">
      <alignment horizontal="center" vertical="center"/>
    </xf>
    <xf borderId="0" fillId="5" fontId="16" numFmtId="0" xfId="0" applyAlignment="1" applyFont="1">
      <alignment/>
    </xf>
    <xf borderId="7" fillId="0" fontId="16" numFmtId="0" xfId="0" applyAlignment="1" applyBorder="1" applyFont="1">
      <alignment horizontal="center"/>
    </xf>
    <xf borderId="0" fillId="5" fontId="35" numFmtId="0" xfId="0" applyAlignment="1" applyFont="1">
      <alignment/>
    </xf>
    <xf borderId="0" fillId="5" fontId="4" numFmtId="0" xfId="0" applyAlignment="1" applyFont="1">
      <alignment horizontal="left"/>
    </xf>
    <xf borderId="7" fillId="0" fontId="16" numFmtId="0" xfId="0" applyAlignment="1" applyBorder="1" applyFont="1">
      <alignment horizontal="center"/>
    </xf>
    <xf borderId="0" fillId="5" fontId="34" numFmtId="0" xfId="0" applyAlignment="1" applyFont="1">
      <alignment horizontal="left"/>
    </xf>
    <xf borderId="2" fillId="13" fontId="20" numFmtId="0" xfId="0" applyAlignment="1" applyBorder="1" applyFill="1" applyFont="1">
      <alignment horizontal="center" vertical="center"/>
    </xf>
    <xf borderId="2" fillId="7" fontId="19" numFmtId="0" xfId="0" applyAlignment="1" applyBorder="1" applyFont="1">
      <alignment/>
    </xf>
    <xf borderId="7" fillId="0" fontId="16" numFmtId="0" xfId="0" applyAlignment="1" applyBorder="1" applyFont="1">
      <alignment/>
    </xf>
    <xf borderId="7" fillId="0" fontId="33" numFmtId="0" xfId="0" applyAlignment="1" applyBorder="1" applyFont="1">
      <alignment horizontal="center" vertical="center"/>
    </xf>
    <xf borderId="11" fillId="7" fontId="15" numFmtId="0" xfId="0" applyAlignment="1" applyBorder="1" applyFont="1">
      <alignment/>
    </xf>
    <xf borderId="13" fillId="7" fontId="4" numFmtId="0" xfId="0" applyAlignment="1" applyBorder="1" applyFont="1">
      <alignment/>
    </xf>
    <xf borderId="11" fillId="5" fontId="4" numFmtId="0" xfId="0" applyAlignment="1" applyBorder="1" applyFont="1">
      <alignment horizontal="center"/>
    </xf>
    <xf borderId="2" fillId="0" fontId="16" numFmtId="0" xfId="0" applyAlignment="1" applyBorder="1" applyFont="1">
      <alignment/>
    </xf>
    <xf borderId="2" fillId="0" fontId="36" numFmtId="0" xfId="0" applyAlignment="1" applyBorder="1" applyFont="1">
      <alignment/>
    </xf>
    <xf borderId="7" fillId="2" fontId="4" numFmtId="0" xfId="0" applyAlignment="1" applyBorder="1" applyFont="1">
      <alignment/>
    </xf>
    <xf borderId="13" fillId="0" fontId="4" numFmtId="0" xfId="0" applyAlignment="1" applyBorder="1" applyFont="1">
      <alignment horizontal="left" vertical="top"/>
    </xf>
    <xf borderId="7" fillId="0" fontId="16" numFmtId="0" xfId="0" applyAlignment="1" applyBorder="1" applyFont="1">
      <alignment horizontal="left"/>
    </xf>
    <xf borderId="7" fillId="5" fontId="16" numFmtId="0" xfId="0" applyAlignment="1" applyBorder="1" applyFont="1">
      <alignment horizontal="center"/>
    </xf>
    <xf borderId="2" fillId="0" fontId="16" numFmtId="0" xfId="0" applyAlignment="1" applyBorder="1" applyFont="1">
      <alignment horizontal="left"/>
    </xf>
    <xf borderId="7" fillId="7" fontId="19" numFmtId="0" xfId="0" applyAlignment="1" applyBorder="1" applyFont="1">
      <alignment/>
    </xf>
    <xf borderId="5" fillId="7" fontId="19" numFmtId="0" xfId="0" applyAlignment="1" applyBorder="1" applyFont="1">
      <alignment/>
    </xf>
    <xf borderId="0" fillId="0" fontId="16" numFmtId="0" xfId="0" applyAlignment="1" applyFont="1">
      <alignment horizontal="left"/>
    </xf>
    <xf borderId="13" fillId="0" fontId="28" numFmtId="0" xfId="0" applyAlignment="1" applyBorder="1" applyFont="1">
      <alignment horizontal="center" vertical="center"/>
    </xf>
    <xf borderId="2" fillId="0" fontId="16" numFmtId="0" xfId="0" applyAlignment="1" applyBorder="1" applyFont="1">
      <alignment wrapText="1"/>
    </xf>
    <xf borderId="11" fillId="2" fontId="4" numFmtId="0" xfId="0" applyAlignment="1" applyBorder="1" applyFont="1">
      <alignment/>
    </xf>
    <xf borderId="7" fillId="13" fontId="20" numFmtId="0" xfId="0" applyAlignment="1" applyBorder="1" applyFont="1">
      <alignment horizontal="center" vertical="center"/>
    </xf>
    <xf borderId="15" fillId="7" fontId="15" numFmtId="0" xfId="0" applyAlignment="1" applyBorder="1" applyFont="1">
      <alignment horizontal="right"/>
    </xf>
    <xf borderId="7" fillId="2" fontId="22" numFmtId="0" xfId="0" applyAlignment="1" applyBorder="1" applyFont="1">
      <alignment/>
    </xf>
    <xf borderId="13" fillId="0" fontId="10" numFmtId="0" xfId="0" applyAlignment="1" applyBorder="1" applyFont="1">
      <alignment horizontal="center"/>
    </xf>
    <xf borderId="7" fillId="7" fontId="16" numFmtId="0" xfId="0" applyAlignment="1" applyBorder="1" applyFont="1">
      <alignment horizontal="left"/>
    </xf>
    <xf borderId="7" fillId="0" fontId="4" numFmtId="0" xfId="0" applyBorder="1" applyFont="1"/>
    <xf borderId="7" fillId="2" fontId="16" numFmtId="0" xfId="0" applyAlignment="1" applyBorder="1" applyFont="1">
      <alignment horizontal="left"/>
    </xf>
    <xf borderId="3" fillId="0" fontId="4" numFmtId="0" xfId="0" applyAlignment="1" applyBorder="1" applyFont="1">
      <alignment/>
    </xf>
    <xf borderId="0" fillId="5" fontId="4" numFmtId="0" xfId="0" applyFont="1"/>
    <xf borderId="2" fillId="7" fontId="19" numFmtId="0" xfId="0" applyAlignment="1" applyBorder="1" applyFont="1">
      <alignment horizontal="right"/>
    </xf>
    <xf borderId="7" fillId="0" fontId="20" numFmtId="0" xfId="0" applyAlignment="1" applyBorder="1" applyFont="1">
      <alignment horizontal="center" vertical="center"/>
    </xf>
    <xf borderId="7" fillId="5" fontId="15" numFmtId="0" xfId="0" applyBorder="1" applyFont="1"/>
    <xf borderId="1" fillId="0" fontId="33" numFmtId="0" xfId="0" applyBorder="1" applyFont="1"/>
    <xf borderId="8" fillId="5" fontId="16" numFmtId="0" xfId="0" applyBorder="1" applyFont="1"/>
    <xf borderId="13" fillId="5" fontId="4" numFmtId="0" xfId="0" applyAlignment="1" applyBorder="1" applyFont="1">
      <alignment/>
    </xf>
    <xf borderId="7" fillId="0" fontId="16" numFmtId="0" xfId="0" applyAlignment="1" applyBorder="1" applyFont="1">
      <alignment horizontal="center" vertical="center"/>
    </xf>
    <xf borderId="0" fillId="0" fontId="32" numFmtId="0" xfId="0" applyAlignment="1" applyFont="1">
      <alignment horizontal="left"/>
    </xf>
    <xf borderId="0" fillId="0" fontId="37" numFmtId="0" xfId="0" applyAlignment="1" applyFont="1">
      <alignment horizontal="left"/>
    </xf>
    <xf borderId="0" fillId="0" fontId="23" numFmtId="0" xfId="0" applyAlignment="1" applyFont="1">
      <alignment horizontal="left" vertical="center"/>
    </xf>
    <xf borderId="0" fillId="0" fontId="38" numFmtId="0" xfId="0" applyAlignment="1" applyFont="1">
      <alignment horizontal="left" vertical="center"/>
    </xf>
    <xf borderId="7" fillId="2" fontId="16" numFmtId="0" xfId="0" applyAlignment="1" applyBorder="1" applyFont="1">
      <alignment/>
    </xf>
    <xf borderId="17" fillId="0" fontId="4" numFmtId="0" xfId="0" applyBorder="1" applyFont="1"/>
    <xf borderId="15" fillId="5" fontId="15" numFmtId="0" xfId="0" applyAlignment="1" applyBorder="1" applyFont="1">
      <alignment/>
    </xf>
    <xf borderId="2" fillId="6" fontId="38" numFmtId="0" xfId="0" applyAlignment="1" applyBorder="1" applyFont="1">
      <alignment horizontal="left" vertical="center"/>
    </xf>
    <xf borderId="13" fillId="5" fontId="28" numFmtId="0" xfId="0" applyAlignment="1" applyBorder="1" applyFont="1">
      <alignment horizontal="center" vertical="center"/>
    </xf>
    <xf borderId="7" fillId="0" fontId="4" numFmtId="0" xfId="0" applyAlignment="1" applyBorder="1" applyFont="1">
      <alignment horizontal="center" vertical="center"/>
    </xf>
    <xf borderId="7" fillId="10" fontId="16" numFmtId="0" xfId="0" applyAlignment="1" applyBorder="1" applyFont="1">
      <alignment/>
    </xf>
    <xf borderId="7" fillId="0" fontId="4" numFmtId="0" xfId="0" applyBorder="1" applyFont="1"/>
    <xf borderId="15" fillId="2" fontId="15" numFmtId="0" xfId="0" applyAlignment="1" applyBorder="1" applyFont="1">
      <alignment/>
    </xf>
    <xf borderId="2" fillId="5" fontId="19" numFmtId="0" xfId="0" applyAlignment="1" applyBorder="1" applyFont="1">
      <alignment/>
    </xf>
    <xf borderId="11" fillId="5" fontId="4" numFmtId="165" xfId="0" applyAlignment="1" applyBorder="1" applyFont="1" applyNumberFormat="1">
      <alignment horizontal="right" vertical="top"/>
    </xf>
    <xf borderId="7" fillId="5" fontId="33" numFmtId="0" xfId="0" applyAlignment="1" applyBorder="1" applyFont="1">
      <alignment horizontal="center" vertical="center"/>
    </xf>
    <xf borderId="15" fillId="0" fontId="4" numFmtId="0" xfId="0" applyAlignment="1" applyBorder="1" applyFont="1">
      <alignment/>
    </xf>
    <xf borderId="3" fillId="2" fontId="4" numFmtId="0" xfId="0" applyAlignment="1" applyBorder="1" applyFont="1">
      <alignment horizontal="right"/>
    </xf>
    <xf borderId="2" fillId="2" fontId="19" numFmtId="0" xfId="0" applyAlignment="1" applyBorder="1" applyFont="1">
      <alignment/>
    </xf>
    <xf borderId="15" fillId="2" fontId="15" numFmtId="0" xfId="0" applyAlignment="1" applyBorder="1" applyFont="1">
      <alignment/>
    </xf>
    <xf borderId="3" fillId="2" fontId="15" numFmtId="0" xfId="0" applyAlignment="1" applyBorder="1" applyFont="1">
      <alignment horizontal="right"/>
    </xf>
    <xf borderId="3" fillId="5" fontId="15" numFmtId="0" xfId="0" applyAlignment="1" applyBorder="1" applyFont="1">
      <alignment horizontal="center"/>
    </xf>
    <xf borderId="11" fillId="7" fontId="39" numFmtId="0" xfId="0" applyAlignment="1" applyBorder="1" applyFont="1">
      <alignment horizontal="center" wrapText="1"/>
    </xf>
    <xf borderId="13" fillId="7" fontId="15" numFmtId="0" xfId="0" applyAlignment="1" applyBorder="1" applyFont="1">
      <alignment horizontal="center"/>
    </xf>
    <xf borderId="13" fillId="7" fontId="39" numFmtId="0" xfId="0" applyAlignment="1" applyBorder="1" applyFont="1">
      <alignment horizontal="center" wrapText="1"/>
    </xf>
    <xf borderId="0" fillId="5" fontId="4" numFmtId="0" xfId="0" applyAlignment="1" applyFont="1">
      <alignment/>
    </xf>
    <xf borderId="11" fillId="0" fontId="4" numFmtId="0" xfId="0" applyAlignment="1" applyBorder="1" applyFont="1">
      <alignment/>
    </xf>
    <xf borderId="2" fillId="0" fontId="16" numFmtId="0" xfId="0" applyAlignment="1" applyBorder="1" applyFont="1">
      <alignment horizontal="center" vertical="center"/>
    </xf>
    <xf borderId="7" fillId="0" fontId="4" numFmtId="0" xfId="0" applyAlignment="1" applyBorder="1" applyFont="1">
      <alignment/>
    </xf>
    <xf borderId="0" fillId="7" fontId="40" numFmtId="0" xfId="0" applyAlignment="1" applyFont="1">
      <alignment horizontal="center" vertical="center"/>
    </xf>
    <xf borderId="3" fillId="2" fontId="15" numFmtId="0" xfId="0" applyAlignment="1" applyBorder="1" applyFont="1">
      <alignment horizontal="center"/>
    </xf>
    <xf borderId="13" fillId="2" fontId="15" numFmtId="0" xfId="0" applyAlignment="1" applyBorder="1" applyFont="1">
      <alignment horizontal="center"/>
    </xf>
    <xf borderId="2" fillId="0" fontId="16" numFmtId="0" xfId="0" applyAlignment="1" applyBorder="1" applyFont="1">
      <alignment horizontal="center"/>
    </xf>
    <xf borderId="2" fillId="0" fontId="16" numFmtId="0" xfId="0" applyBorder="1" applyFont="1"/>
    <xf borderId="2" fillId="2" fontId="16" numFmtId="0" xfId="0" applyAlignment="1" applyBorder="1" applyFont="1">
      <alignment horizontal="right"/>
    </xf>
    <xf borderId="7" fillId="0" fontId="20" numFmtId="0" xfId="0" applyAlignment="1" applyBorder="1" applyFont="1">
      <alignment horizontal="center"/>
    </xf>
    <xf borderId="2" fillId="2" fontId="19" numFmtId="0" xfId="0" applyAlignment="1" applyBorder="1" applyFont="1">
      <alignment horizontal="right"/>
    </xf>
    <xf borderId="0" fillId="5" fontId="15" numFmtId="0" xfId="0" applyFont="1"/>
    <xf borderId="0" fillId="0" fontId="4" numFmtId="0" xfId="0" applyAlignment="1" applyFont="1">
      <alignment/>
    </xf>
    <xf borderId="2" fillId="5" fontId="19" numFmtId="0" xfId="0" applyAlignment="1" applyBorder="1" applyFont="1">
      <alignment horizontal="center"/>
    </xf>
    <xf borderId="7" fillId="7" fontId="41" numFmtId="0" xfId="0" applyAlignment="1" applyBorder="1" applyFont="1">
      <alignment horizontal="center" wrapText="1"/>
    </xf>
    <xf borderId="7" fillId="7" fontId="19" numFmtId="0" xfId="0" applyAlignment="1" applyBorder="1" applyFont="1">
      <alignment horizontal="center"/>
    </xf>
    <xf borderId="2" fillId="7" fontId="19" numFmtId="0" xfId="0" applyAlignment="1" applyBorder="1" applyFont="1">
      <alignment horizontal="center"/>
    </xf>
    <xf borderId="1" fillId="0" fontId="16" numFmtId="0" xfId="0" applyAlignment="1" applyBorder="1" applyFont="1">
      <alignment horizontal="center"/>
    </xf>
    <xf borderId="7" fillId="0" fontId="16" numFmtId="0" xfId="0" applyAlignment="1" applyBorder="1" applyFont="1">
      <alignment horizontal="center" vertical="center"/>
    </xf>
    <xf borderId="16" fillId="7" fontId="11" numFmtId="0" xfId="0" applyAlignment="1" applyBorder="1" applyFont="1">
      <alignment horizontal="center" vertical="center"/>
    </xf>
    <xf borderId="2" fillId="2" fontId="19" numFmtId="0" xfId="0" applyAlignment="1" applyBorder="1" applyFont="1">
      <alignment horizontal="center"/>
    </xf>
    <xf borderId="2" fillId="2" fontId="19" numFmtId="0" xfId="0" applyAlignment="1" applyBorder="1" applyFont="1">
      <alignment horizontal="center"/>
    </xf>
    <xf borderId="6" fillId="0" fontId="3" numFmtId="0" xfId="0" applyBorder="1" applyFont="1"/>
    <xf borderId="7" fillId="2" fontId="19" numFmtId="0" xfId="0" applyAlignment="1" applyBorder="1" applyFont="1">
      <alignment horizontal="center"/>
    </xf>
    <xf borderId="7" fillId="0" fontId="16" numFmtId="0" xfId="0" applyAlignment="1" applyBorder="1" applyFont="1">
      <alignment horizontal="center"/>
    </xf>
    <xf borderId="17" fillId="0" fontId="4" numFmtId="165" xfId="0" applyAlignment="1" applyBorder="1" applyFont="1" applyNumberFormat="1">
      <alignment horizontal="right" vertical="top"/>
    </xf>
    <xf borderId="7" fillId="0" fontId="16" numFmtId="0" xfId="0" applyAlignment="1" applyBorder="1" applyFont="1">
      <alignment horizontal="center"/>
    </xf>
    <xf borderId="4" fillId="0" fontId="16" numFmtId="0" xfId="0" applyBorder="1" applyFont="1"/>
    <xf borderId="4" fillId="5" fontId="16" numFmtId="0" xfId="0" applyBorder="1" applyFont="1"/>
    <xf borderId="3" fillId="5" fontId="16" numFmtId="0" xfId="0" applyBorder="1" applyFont="1"/>
    <xf borderId="2" fillId="14" fontId="19" numFmtId="0" xfId="0" applyAlignment="1" applyBorder="1" applyFill="1" applyFont="1">
      <alignment vertical="center"/>
    </xf>
    <xf borderId="7" fillId="2" fontId="4" numFmtId="0" xfId="0" applyBorder="1" applyFont="1"/>
    <xf borderId="7" fillId="10" fontId="4" numFmtId="0" xfId="0" applyBorder="1" applyFont="1"/>
    <xf borderId="2" fillId="2" fontId="17" numFmtId="0" xfId="0" applyAlignment="1" applyBorder="1" applyFont="1">
      <alignment/>
    </xf>
    <xf borderId="6" fillId="0" fontId="4" numFmtId="0" xfId="0" applyBorder="1" applyFont="1"/>
    <xf borderId="2" fillId="10" fontId="17" numFmtId="0" xfId="0" applyAlignment="1" applyBorder="1" applyFont="1">
      <alignment/>
    </xf>
    <xf borderId="2" fillId="2" fontId="15" numFmtId="0" xfId="0" applyAlignment="1" applyBorder="1" applyFont="1">
      <alignment/>
    </xf>
    <xf borderId="2" fillId="0" fontId="4" numFmtId="0" xfId="0" applyBorder="1" applyFont="1"/>
    <xf borderId="2" fillId="10" fontId="15" numFmtId="0" xfId="0" applyAlignment="1" applyBorder="1" applyFont="1">
      <alignment/>
    </xf>
    <xf borderId="2" fillId="0" fontId="15" numFmtId="0" xfId="0" applyBorder="1" applyFont="1"/>
    <xf borderId="7" fillId="15" fontId="42" numFmtId="0" xfId="0" applyAlignment="1" applyBorder="1" applyFill="1" applyFont="1">
      <alignment/>
    </xf>
    <xf borderId="7" fillId="15" fontId="43" numFmtId="0" xfId="0" applyAlignment="1" applyBorder="1" applyFont="1">
      <alignment/>
    </xf>
    <xf borderId="0" fillId="0" fontId="43" numFmtId="0" xfId="0" applyAlignment="1" applyFont="1">
      <alignment/>
    </xf>
    <xf borderId="7" fillId="16" fontId="42" numFmtId="0" xfId="0" applyAlignment="1" applyBorder="1" applyFill="1" applyFont="1">
      <alignment/>
    </xf>
    <xf borderId="7" fillId="16" fontId="43" numFmtId="0" xfId="0" applyAlignment="1" applyBorder="1" applyFont="1">
      <alignment/>
    </xf>
    <xf borderId="7" fillId="16" fontId="43" numFmtId="0" xfId="0" applyAlignment="1" applyBorder="1" applyFont="1">
      <alignment horizontal="center"/>
    </xf>
    <xf borderId="7" fillId="15" fontId="2" numFmtId="0" xfId="0" applyAlignment="1" applyBorder="1" applyFont="1">
      <alignment/>
    </xf>
    <xf borderId="7" fillId="16" fontId="2" numFmtId="0" xfId="0" applyAlignment="1" applyBorder="1" applyFont="1">
      <alignment/>
    </xf>
    <xf borderId="2" fillId="2" fontId="19" numFmtId="0" xfId="0" applyAlignment="1" applyBorder="1" applyFont="1">
      <alignment/>
    </xf>
    <xf borderId="7" fillId="15" fontId="2" numFmtId="0" xfId="0" applyAlignment="1" applyBorder="1" applyFont="1">
      <alignment/>
    </xf>
    <xf borderId="7" fillId="16" fontId="2" numFmtId="0" xfId="0" applyAlignment="1" applyBorder="1" applyFont="1">
      <alignment/>
    </xf>
    <xf borderId="0" fillId="0" fontId="43" numFmtId="0" xfId="0" applyFont="1"/>
    <xf borderId="7" fillId="15" fontId="43" numFmtId="0" xfId="0" applyAlignment="1" applyBorder="1" applyFont="1">
      <alignment/>
    </xf>
    <xf borderId="7" fillId="16" fontId="43" numFmtId="0" xfId="0" applyAlignment="1" applyBorder="1" applyFont="1">
      <alignment/>
    </xf>
    <xf borderId="7" fillId="15" fontId="4" numFmtId="0" xfId="0" applyBorder="1" applyFont="1"/>
    <xf borderId="7" fillId="16" fontId="4" numFmtId="0" xfId="0" applyBorder="1" applyFont="1"/>
    <xf borderId="2" fillId="15" fontId="42" numFmtId="0" xfId="0" applyAlignment="1" applyBorder="1" applyFont="1">
      <alignment/>
    </xf>
    <xf borderId="2" fillId="16" fontId="42" numFmtId="0" xfId="0" applyAlignment="1" applyBorder="1" applyFont="1">
      <alignment/>
    </xf>
    <xf borderId="2" fillId="15" fontId="2" numFmtId="0" xfId="0" applyAlignment="1" applyBorder="1" applyFont="1">
      <alignment/>
    </xf>
    <xf borderId="2" fillId="16" fontId="2" numFmtId="0" xfId="0" applyAlignment="1" applyBorder="1" applyFont="1">
      <alignment/>
    </xf>
    <xf borderId="2" fillId="16" fontId="2"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3.xml"/><Relationship Id="rId3" Type="http://schemas.openxmlformats.org/officeDocument/2006/relationships/worksheet" Target="worksheets/sheet1.xml"/><Relationship Id="rId9" Type="http://schemas.openxmlformats.org/officeDocument/2006/relationships/worksheet" Target="worksheets/sheet2.xml"/><Relationship Id="rId6" Type="http://schemas.openxmlformats.org/officeDocument/2006/relationships/worksheet" Target="worksheets/sheet5.xml"/><Relationship Id="rId5" Type="http://schemas.openxmlformats.org/officeDocument/2006/relationships/worksheet" Target="worksheets/sheet6.xml"/><Relationship Id="rId8" Type="http://schemas.openxmlformats.org/officeDocument/2006/relationships/worksheet" Target="worksheets/sheet4.xml"/><Relationship Id="rId7" Type="http://schemas.openxmlformats.org/officeDocument/2006/relationships/worksheet" Target="worksheets/sheet7.xml"/></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11</xdr:col>
      <xdr:colOff>114300</xdr:colOff>
      <xdr:row>0</xdr:row>
      <xdr:rowOff>676275</xdr:rowOff>
    </xdr:from>
    <xdr:to>
      <xdr:col>13</xdr:col>
      <xdr:colOff>476250</xdr:colOff>
      <xdr:row>8</xdr:row>
      <xdr:rowOff>0</xdr:rowOff>
    </xdr:to>
    <xdr:pic>
      <xdr:nvPicPr>
        <xdr:cNvPr id="0" name="image00.png" title="Image"/>
        <xdr:cNvPicPr preferRelativeResize="0"/>
      </xdr:nvPicPr>
      <xdr:blipFill>
        <a:blip cstate="print" r:embed="rId1"/>
        <a:stretch>
          <a:fillRect/>
        </a:stretch>
      </xdr:blipFill>
      <xdr:spPr>
        <a:xfrm>
          <a:ext cx="1543050" cy="129540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www.mensrollerderbyassociation.com/" TargetMode="External"/><Relationship Id="rId1" Type="http://schemas.openxmlformats.org/officeDocument/2006/relationships/hyperlink" Target="http://www.wftda.com/" TargetMode="External"/><Relationship Id="rId3"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worksheetdrawing5.xml"/><Relationship Id="rId1" Type="http://schemas.openxmlformats.org/officeDocument/2006/relationships/comments" Target="../comments1.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worksheetdrawing7.xml"/><Relationship Id="rId1" Type="http://schemas.openxmlformats.org/officeDocument/2006/relationships/comments" Target="../comments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14"/>
    <col customWidth="1" min="7" max="7" width="14.86"/>
  </cols>
  <sheetData>
    <row r="1">
      <c r="A1" s="9" t="s">
        <v>0</v>
      </c>
    </row>
    <row r="2">
      <c r="A2" s="9"/>
    </row>
    <row r="3">
      <c r="A3" s="11" t="s">
        <v>7</v>
      </c>
      <c r="B3" s="13"/>
      <c r="C3" s="13"/>
      <c r="D3" s="13"/>
      <c r="E3" s="13"/>
      <c r="F3" s="13"/>
      <c r="G3" s="13"/>
      <c r="H3" s="13"/>
      <c r="I3" s="13"/>
      <c r="J3" s="13"/>
      <c r="K3" s="13"/>
      <c r="L3" s="13"/>
    </row>
    <row r="4">
      <c r="A4" s="15" t="s">
        <v>9</v>
      </c>
    </row>
    <row r="5">
      <c r="A5" s="17"/>
      <c r="B5" s="15" t="s">
        <v>10</v>
      </c>
    </row>
    <row r="6">
      <c r="A6" s="17"/>
      <c r="B6" s="15" t="s">
        <v>11</v>
      </c>
    </row>
    <row r="7">
      <c r="A7" s="17"/>
      <c r="B7" s="15" t="s">
        <v>12</v>
      </c>
    </row>
    <row r="8">
      <c r="A8" s="17"/>
      <c r="B8" s="15" t="s">
        <v>13</v>
      </c>
    </row>
    <row r="9">
      <c r="A9" s="17"/>
    </row>
    <row r="10">
      <c r="A10" s="11" t="s">
        <v>14</v>
      </c>
      <c r="B10" s="13"/>
      <c r="C10" s="13"/>
      <c r="D10" s="13"/>
      <c r="E10" s="13"/>
      <c r="F10" s="13"/>
      <c r="G10" s="13"/>
      <c r="H10" s="13"/>
      <c r="I10" s="13"/>
      <c r="J10" s="13"/>
      <c r="K10" s="13"/>
      <c r="L10" s="13"/>
    </row>
    <row r="11">
      <c r="A11" s="15" t="s">
        <v>16</v>
      </c>
    </row>
    <row r="12">
      <c r="A12" s="17" t="s">
        <v>17</v>
      </c>
    </row>
    <row r="13">
      <c r="A13" s="15" t="s">
        <v>18</v>
      </c>
    </row>
    <row r="14">
      <c r="A14" s="20"/>
    </row>
    <row r="15">
      <c r="A15" s="20" t="s">
        <v>19</v>
      </c>
    </row>
    <row r="16">
      <c r="A16" s="15" t="s">
        <v>20</v>
      </c>
    </row>
    <row r="17">
      <c r="A17" s="15" t="s">
        <v>21</v>
      </c>
    </row>
    <row r="18">
      <c r="A18" s="22" t="s">
        <v>22</v>
      </c>
    </row>
    <row r="20">
      <c r="A20" s="20" t="s">
        <v>6</v>
      </c>
    </row>
    <row r="21">
      <c r="A21" s="15" t="s">
        <v>23</v>
      </c>
    </row>
    <row r="22">
      <c r="A22" s="15" t="s">
        <v>24</v>
      </c>
    </row>
    <row r="23">
      <c r="A23" s="15" t="s">
        <v>25</v>
      </c>
    </row>
    <row r="24">
      <c r="A24" s="15" t="s">
        <v>26</v>
      </c>
    </row>
    <row r="25">
      <c r="A25" s="37" t="s">
        <v>27</v>
      </c>
    </row>
    <row r="26">
      <c r="A26" s="15" t="s">
        <v>36</v>
      </c>
    </row>
    <row r="27">
      <c r="A27" s="15" t="s">
        <v>37</v>
      </c>
    </row>
    <row r="28">
      <c r="A28" s="15" t="s">
        <v>38</v>
      </c>
    </row>
    <row r="29">
      <c r="A29" s="9" t="s">
        <v>39</v>
      </c>
    </row>
    <row r="31">
      <c r="A31" s="20" t="s">
        <v>40</v>
      </c>
    </row>
    <row r="32">
      <c r="A32" s="15" t="s">
        <v>23</v>
      </c>
    </row>
    <row r="33">
      <c r="A33" s="15" t="s">
        <v>24</v>
      </c>
    </row>
    <row r="34">
      <c r="A34" s="15" t="s">
        <v>25</v>
      </c>
    </row>
    <row r="35">
      <c r="A35" s="15" t="s">
        <v>26</v>
      </c>
    </row>
    <row r="36">
      <c r="A36" s="37" t="s">
        <v>27</v>
      </c>
    </row>
    <row r="37">
      <c r="A37" s="15" t="s">
        <v>41</v>
      </c>
    </row>
    <row r="38">
      <c r="A38" s="15" t="s">
        <v>43</v>
      </c>
    </row>
    <row r="39">
      <c r="A39" s="37" t="s">
        <v>44</v>
      </c>
    </row>
    <row r="40">
      <c r="A40" s="15" t="s">
        <v>45</v>
      </c>
    </row>
    <row r="41">
      <c r="A41" s="9" t="s">
        <v>47</v>
      </c>
    </row>
    <row r="43">
      <c r="A43" s="20" t="s">
        <v>48</v>
      </c>
    </row>
    <row r="44">
      <c r="A44" s="15" t="s">
        <v>49</v>
      </c>
    </row>
    <row r="45">
      <c r="A45" s="15" t="s">
        <v>50</v>
      </c>
    </row>
    <row r="46">
      <c r="A46" s="22" t="s">
        <v>51</v>
      </c>
    </row>
    <row r="47">
      <c r="A47" s="15" t="s">
        <v>52</v>
      </c>
    </row>
    <row r="48">
      <c r="A48" s="15" t="s">
        <v>53</v>
      </c>
    </row>
    <row r="49">
      <c r="A49" s="15" t="s">
        <v>54</v>
      </c>
    </row>
    <row r="51">
      <c r="A51" s="20" t="s">
        <v>55</v>
      </c>
    </row>
    <row r="52">
      <c r="A52" s="15" t="s">
        <v>56</v>
      </c>
    </row>
    <row r="53">
      <c r="A53" s="15" t="s">
        <v>58</v>
      </c>
    </row>
    <row r="55">
      <c r="A55" s="20" t="s">
        <v>59</v>
      </c>
    </row>
    <row r="56">
      <c r="A56" s="15" t="s">
        <v>60</v>
      </c>
    </row>
    <row r="57">
      <c r="A57" s="15" t="s">
        <v>61</v>
      </c>
    </row>
    <row r="59">
      <c r="A59" s="9" t="s">
        <v>62</v>
      </c>
    </row>
  </sheetData>
  <mergeCells count="5">
    <mergeCell ref="A25:K25"/>
    <mergeCell ref="A39:K39"/>
    <mergeCell ref="A3:J3"/>
    <mergeCell ref="A10:J10"/>
    <mergeCell ref="A36:K3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13.14"/>
    <col customWidth="1" min="2" max="2" width="24.29"/>
    <col customWidth="1" min="3" max="3" width="26.86"/>
    <col customWidth="1" min="4" max="4" width="30.0"/>
    <col customWidth="1" min="5" max="5" width="31.71"/>
    <col customWidth="1" min="6" max="6" width="27.57"/>
    <col customWidth="1" min="7" max="7" width="8.86"/>
    <col customWidth="1" min="8" max="8" width="10.43"/>
    <col customWidth="1" min="9" max="9" width="9.0"/>
    <col customWidth="1" min="10" max="10" width="8.57"/>
    <col customWidth="1" min="11" max="11" width="8.14"/>
    <col customWidth="1" min="12" max="12" width="30.43"/>
    <col customWidth="1" min="13" max="13" width="25.57"/>
    <col customWidth="1" min="14" max="14" width="30.71"/>
  </cols>
  <sheetData>
    <row r="1" ht="45.0" customHeight="1">
      <c r="A1" s="4" t="s">
        <v>5</v>
      </c>
      <c r="B1" s="5"/>
      <c r="C1" s="5"/>
      <c r="D1" s="5"/>
      <c r="E1" s="5"/>
      <c r="F1" s="5"/>
      <c r="G1" s="24"/>
      <c r="H1" s="25"/>
      <c r="I1" s="25"/>
      <c r="J1" s="24"/>
      <c r="K1" s="25"/>
      <c r="L1" s="25"/>
      <c r="M1" s="5"/>
      <c r="N1" s="5"/>
    </row>
    <row r="2" ht="15.75" customHeight="1">
      <c r="A2" s="32" t="s">
        <v>29</v>
      </c>
      <c r="B2" s="5"/>
      <c r="C2" s="27"/>
      <c r="D2" s="34" t="s">
        <v>31</v>
      </c>
      <c r="E2" s="5"/>
      <c r="F2" s="27"/>
      <c r="G2" s="40"/>
      <c r="H2" s="41"/>
      <c r="I2" s="32" t="s">
        <v>57</v>
      </c>
      <c r="J2" s="34"/>
      <c r="K2" s="43"/>
      <c r="L2" s="48" t="s">
        <v>63</v>
      </c>
      <c r="M2" s="48" t="s">
        <v>65</v>
      </c>
      <c r="N2" s="48" t="s">
        <v>66</v>
      </c>
    </row>
    <row r="3" ht="27.75" customHeight="1">
      <c r="A3" s="51" t="s">
        <v>68</v>
      </c>
      <c r="B3" s="53" t="s">
        <v>70</v>
      </c>
      <c r="C3" s="54" t="s">
        <v>72</v>
      </c>
      <c r="D3" s="56" t="s">
        <v>73</v>
      </c>
      <c r="E3" s="58" t="s">
        <v>74</v>
      </c>
      <c r="F3" s="60" t="s">
        <v>75</v>
      </c>
      <c r="G3" s="62" t="s">
        <v>76</v>
      </c>
      <c r="H3" s="53" t="s">
        <v>79</v>
      </c>
      <c r="I3" s="53" t="s">
        <v>81</v>
      </c>
      <c r="J3" s="63" t="s">
        <v>82</v>
      </c>
      <c r="K3" s="71" t="s">
        <v>83</v>
      </c>
      <c r="L3" s="73"/>
      <c r="M3" s="73"/>
      <c r="N3" s="73"/>
    </row>
    <row r="4">
      <c r="A4" s="75"/>
      <c r="B4" s="91"/>
      <c r="C4" s="91"/>
      <c r="D4" s="91"/>
      <c r="E4" s="91"/>
      <c r="F4" s="91"/>
      <c r="G4" s="92"/>
      <c r="H4" s="92"/>
      <c r="I4" s="94"/>
      <c r="J4" s="96"/>
      <c r="K4" s="96"/>
      <c r="L4" s="91"/>
      <c r="M4" s="91"/>
      <c r="N4" s="98"/>
    </row>
    <row r="5" ht="14.25" customHeight="1">
      <c r="A5" s="99"/>
      <c r="B5" s="109"/>
      <c r="C5" s="110"/>
      <c r="D5" s="110"/>
      <c r="E5" s="110"/>
      <c r="F5" s="110"/>
      <c r="G5" s="92"/>
      <c r="H5" s="92"/>
      <c r="I5" s="96"/>
      <c r="J5" s="96"/>
      <c r="K5" s="96"/>
      <c r="L5" s="109"/>
      <c r="M5" s="109"/>
      <c r="N5" s="109"/>
    </row>
    <row r="6" ht="14.25" customHeight="1">
      <c r="A6" s="99"/>
      <c r="B6" s="109"/>
      <c r="C6" s="110"/>
      <c r="D6" s="110"/>
      <c r="E6" s="110"/>
      <c r="F6" s="110"/>
      <c r="G6" s="92"/>
      <c r="H6" s="92"/>
      <c r="I6" s="96"/>
      <c r="J6" s="96"/>
      <c r="K6" s="96"/>
      <c r="L6" s="109"/>
      <c r="M6" s="109"/>
      <c r="N6" s="109"/>
    </row>
    <row r="7" ht="14.25" customHeight="1">
      <c r="A7" s="99"/>
      <c r="B7" s="109"/>
      <c r="C7" s="110"/>
      <c r="D7" s="110"/>
      <c r="E7" s="110"/>
      <c r="F7" s="110"/>
      <c r="G7" s="96"/>
      <c r="H7" s="92"/>
      <c r="I7" s="96"/>
      <c r="J7" s="96"/>
      <c r="K7" s="96"/>
      <c r="L7" s="109"/>
      <c r="M7" s="109"/>
      <c r="N7" s="109"/>
    </row>
    <row r="8" ht="14.25" customHeight="1">
      <c r="A8" s="99"/>
      <c r="B8" s="109"/>
      <c r="C8" s="110"/>
      <c r="D8" s="110"/>
      <c r="E8" s="110"/>
      <c r="F8" s="110"/>
      <c r="G8" s="96"/>
      <c r="H8" s="92"/>
      <c r="I8" s="96"/>
      <c r="J8" s="96"/>
      <c r="K8" s="96"/>
      <c r="L8" s="109"/>
      <c r="M8" s="109"/>
      <c r="N8" s="109"/>
    </row>
    <row r="9" ht="14.25" customHeight="1">
      <c r="A9" s="99"/>
      <c r="B9" s="109"/>
      <c r="C9" s="110"/>
      <c r="D9" s="110"/>
      <c r="E9" s="110"/>
      <c r="F9" s="110"/>
      <c r="G9" s="96"/>
      <c r="H9" s="96"/>
      <c r="I9" s="96"/>
      <c r="J9" s="96"/>
      <c r="K9" s="96"/>
      <c r="L9" s="109"/>
      <c r="M9" s="109"/>
      <c r="N9" s="109"/>
    </row>
    <row r="10" ht="14.25" customHeight="1">
      <c r="A10" s="99"/>
      <c r="B10" s="109"/>
      <c r="C10" s="110"/>
      <c r="D10" s="110"/>
      <c r="E10" s="110"/>
      <c r="F10" s="110"/>
      <c r="G10" s="96"/>
      <c r="H10" s="96"/>
      <c r="I10" s="96"/>
      <c r="J10" s="96"/>
      <c r="K10" s="96"/>
      <c r="L10" s="109"/>
      <c r="M10" s="109"/>
      <c r="N10" s="109"/>
    </row>
    <row r="11" ht="14.25" customHeight="1">
      <c r="A11" s="99"/>
      <c r="B11" s="109"/>
      <c r="C11" s="110"/>
      <c r="D11" s="110"/>
      <c r="E11" s="110"/>
      <c r="F11" s="110"/>
      <c r="G11" s="96"/>
      <c r="H11" s="96"/>
      <c r="I11" s="96"/>
      <c r="J11" s="96"/>
      <c r="K11" s="96"/>
      <c r="L11" s="109"/>
      <c r="M11" s="109"/>
      <c r="N11" s="109"/>
    </row>
    <row r="12" ht="14.25" customHeight="1">
      <c r="A12" s="99"/>
      <c r="B12" s="109"/>
      <c r="C12" s="110"/>
      <c r="D12" s="110"/>
      <c r="E12" s="110"/>
      <c r="F12" s="110"/>
      <c r="G12" s="96"/>
      <c r="H12" s="96"/>
      <c r="I12" s="96"/>
      <c r="J12" s="96"/>
      <c r="K12" s="96"/>
      <c r="L12" s="109"/>
      <c r="M12" s="109"/>
      <c r="N12" s="109"/>
    </row>
    <row r="13" ht="14.25" customHeight="1">
      <c r="A13" s="99"/>
      <c r="B13" s="109"/>
      <c r="C13" s="110"/>
      <c r="D13" s="110"/>
      <c r="E13" s="110"/>
      <c r="F13" s="110"/>
      <c r="G13" s="96"/>
      <c r="H13" s="96"/>
      <c r="I13" s="96"/>
      <c r="J13" s="96"/>
      <c r="K13" s="96"/>
      <c r="L13" s="109"/>
      <c r="M13" s="109"/>
      <c r="N13" s="109"/>
    </row>
    <row r="14" ht="14.25" customHeight="1">
      <c r="A14" s="99"/>
      <c r="B14" s="109"/>
      <c r="C14" s="110"/>
      <c r="D14" s="110"/>
      <c r="E14" s="110"/>
      <c r="F14" s="110"/>
      <c r="G14" s="96"/>
      <c r="H14" s="96"/>
      <c r="I14" s="96"/>
      <c r="J14" s="96"/>
      <c r="K14" s="96"/>
      <c r="L14" s="109"/>
      <c r="M14" s="109"/>
      <c r="N14" s="109"/>
    </row>
    <row r="15" ht="14.25" customHeight="1">
      <c r="A15" s="99"/>
      <c r="B15" s="109"/>
      <c r="C15" s="110"/>
      <c r="D15" s="110"/>
      <c r="E15" s="110"/>
      <c r="F15" s="110"/>
      <c r="G15" s="96"/>
      <c r="H15" s="96"/>
      <c r="I15" s="96"/>
      <c r="J15" s="96"/>
      <c r="K15" s="96"/>
      <c r="L15" s="109"/>
      <c r="M15" s="109"/>
      <c r="N15" s="109"/>
    </row>
    <row r="16" ht="14.25" customHeight="1">
      <c r="A16" s="99"/>
      <c r="B16" s="109"/>
      <c r="C16" s="110"/>
      <c r="D16" s="110"/>
      <c r="E16" s="110"/>
      <c r="F16" s="110"/>
      <c r="G16" s="96"/>
      <c r="H16" s="96"/>
      <c r="I16" s="96"/>
      <c r="J16" s="96"/>
      <c r="K16" s="96"/>
      <c r="L16" s="109"/>
      <c r="M16" s="109"/>
      <c r="N16" s="109"/>
    </row>
    <row r="17" ht="14.25" customHeight="1">
      <c r="A17" s="99"/>
      <c r="B17" s="109"/>
      <c r="C17" s="110"/>
      <c r="D17" s="110"/>
      <c r="E17" s="110"/>
      <c r="F17" s="110"/>
      <c r="G17" s="96"/>
      <c r="H17" s="96"/>
      <c r="I17" s="96"/>
      <c r="J17" s="96"/>
      <c r="K17" s="96"/>
      <c r="L17" s="109"/>
      <c r="M17" s="109"/>
      <c r="N17" s="109"/>
    </row>
    <row r="18" ht="14.25" customHeight="1">
      <c r="A18" s="99"/>
      <c r="B18" s="109"/>
      <c r="C18" s="110"/>
      <c r="D18" s="110"/>
      <c r="E18" s="110"/>
      <c r="F18" s="110"/>
      <c r="G18" s="96"/>
      <c r="H18" s="96"/>
      <c r="I18" s="96"/>
      <c r="J18" s="96"/>
      <c r="K18" s="96"/>
      <c r="L18" s="109"/>
      <c r="M18" s="109"/>
      <c r="N18" s="109"/>
    </row>
    <row r="19" ht="14.25" customHeight="1">
      <c r="A19" s="99"/>
      <c r="B19" s="109"/>
      <c r="C19" s="110"/>
      <c r="D19" s="110"/>
      <c r="E19" s="110"/>
      <c r="F19" s="110"/>
      <c r="G19" s="96"/>
      <c r="H19" s="96"/>
      <c r="I19" s="96"/>
      <c r="J19" s="96"/>
      <c r="K19" s="96"/>
      <c r="L19" s="109"/>
      <c r="M19" s="109"/>
      <c r="N19" s="109"/>
    </row>
    <row r="20" ht="14.25" customHeight="1">
      <c r="A20" s="99"/>
      <c r="B20" s="109"/>
      <c r="C20" s="110"/>
      <c r="D20" s="110"/>
      <c r="E20" s="110"/>
      <c r="F20" s="110"/>
      <c r="G20" s="96"/>
      <c r="H20" s="96"/>
      <c r="I20" s="96"/>
      <c r="J20" s="96"/>
      <c r="K20" s="96"/>
      <c r="L20" s="109"/>
      <c r="M20" s="109"/>
      <c r="N20" s="109"/>
    </row>
    <row r="21" ht="14.25" customHeight="1">
      <c r="A21" s="99"/>
      <c r="B21" s="109"/>
      <c r="C21" s="110"/>
      <c r="D21" s="110"/>
      <c r="E21" s="110"/>
      <c r="F21" s="110"/>
      <c r="G21" s="96"/>
      <c r="H21" s="96"/>
      <c r="I21" s="96"/>
      <c r="J21" s="96"/>
      <c r="K21" s="96"/>
      <c r="L21" s="109"/>
      <c r="M21" s="109"/>
      <c r="N21" s="109"/>
    </row>
    <row r="22" ht="14.25" customHeight="1">
      <c r="A22" s="99"/>
      <c r="B22" s="109"/>
      <c r="C22" s="110"/>
      <c r="D22" s="110"/>
      <c r="E22" s="110"/>
      <c r="F22" s="110"/>
      <c r="G22" s="96"/>
      <c r="H22" s="96"/>
      <c r="I22" s="96"/>
      <c r="J22" s="96"/>
      <c r="K22" s="96"/>
      <c r="L22" s="109"/>
      <c r="M22" s="109"/>
      <c r="N22" s="109"/>
    </row>
    <row r="23" ht="14.25" customHeight="1">
      <c r="A23" s="99"/>
      <c r="B23" s="109"/>
      <c r="C23" s="110"/>
      <c r="D23" s="110"/>
      <c r="E23" s="110"/>
      <c r="F23" s="110"/>
      <c r="G23" s="96"/>
      <c r="H23" s="96"/>
      <c r="I23" s="96"/>
      <c r="J23" s="96"/>
      <c r="K23" s="96"/>
      <c r="L23" s="109"/>
      <c r="M23" s="109"/>
      <c r="N23" s="109"/>
    </row>
    <row r="24" ht="14.25" customHeight="1">
      <c r="A24" s="99"/>
      <c r="B24" s="109"/>
      <c r="C24" s="110"/>
      <c r="D24" s="110"/>
      <c r="E24" s="110"/>
      <c r="F24" s="110"/>
      <c r="G24" s="96"/>
      <c r="H24" s="96"/>
      <c r="I24" s="96"/>
      <c r="J24" s="96"/>
      <c r="K24" s="96"/>
      <c r="L24" s="109"/>
      <c r="M24" s="109"/>
      <c r="N24" s="109"/>
    </row>
    <row r="25" ht="14.25" customHeight="1">
      <c r="A25" s="99"/>
      <c r="B25" s="109"/>
      <c r="C25" s="110"/>
      <c r="D25" s="110"/>
      <c r="E25" s="110"/>
      <c r="F25" s="110"/>
      <c r="G25" s="96"/>
      <c r="H25" s="96"/>
      <c r="I25" s="96"/>
      <c r="J25" s="96"/>
      <c r="K25" s="96"/>
      <c r="L25" s="109"/>
      <c r="M25" s="109"/>
      <c r="N25" s="109"/>
    </row>
  </sheetData>
  <autoFilter ref="$G$1:$K$4"/>
  <mergeCells count="7">
    <mergeCell ref="L2:L3"/>
    <mergeCell ref="M2:M3"/>
    <mergeCell ref="N2:N3"/>
    <mergeCell ref="L1:N1"/>
    <mergeCell ref="A1:F1"/>
    <mergeCell ref="A2:C2"/>
    <mergeCell ref="D2:F2"/>
  </mergeCells>
  <dataValidations>
    <dataValidation type="list" showInputMessage="1" prompt="Click and enter a value from range Instructions!A63:A83" sqref="I4:I25">
      <formula1>Instructions!$A$67:$A$88</formula1>
    </dataValidation>
    <dataValidation type="list" showInputMessage="1" prompt="You must use the positional abbreviations as listed in the Instructions." sqref="J4:J25">
      <formula1>Instructions!$A$74:$A$86</formula1>
    </dataValidation>
    <dataValidation type="list" showInputMessage="1" prompt="Click and entEnter Y if you used association-endorsed software. Otherwise leave this cell blank.er a value from range" sqref="K4:K25">
      <formula1>Instructions!$K$45</formula1>
    </dataValidation>
    <dataValidation type="list" showInputMessage="1" prompt="Game types outside the norm are not calculated on the Other Summary tab." sqref="H4:H25">
      <formula1>Instructions!$A$60:$A$64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9.14"/>
    <col customWidth="1" min="2" max="2" width="17.71"/>
    <col customWidth="1" min="3" max="3" width="15.57"/>
    <col customWidth="1" min="4" max="4" width="18.29"/>
    <col customWidth="1" min="5" max="5" width="21.29"/>
    <col customWidth="1" min="6" max="6" width="12.71"/>
    <col customWidth="1" min="7" max="7" width="9.29"/>
    <col customWidth="1" min="8" max="8" width="10.14"/>
    <col customWidth="1" min="9" max="9" width="14.86"/>
    <col customWidth="1" min="10" max="10" width="13.29"/>
    <col customWidth="1" min="11" max="11" width="13.57"/>
  </cols>
  <sheetData>
    <row r="1" ht="52.5" customHeight="1">
      <c r="A1" s="8" t="str">
        <v>Roller Derby Officiating Game History</v>
      </c>
      <c r="B1" s="5"/>
      <c r="C1" s="5"/>
      <c r="D1" s="5"/>
      <c r="E1" s="5"/>
      <c r="F1" s="5"/>
      <c r="G1" s="5"/>
      <c r="H1" s="5"/>
      <c r="I1" s="5"/>
      <c r="J1" s="10"/>
      <c r="K1" s="12"/>
    </row>
    <row r="2" ht="16.5" customHeight="1">
      <c r="A2" s="14" t="s">
        <v>8</v>
      </c>
      <c r="B2" s="16"/>
      <c r="C2" s="16"/>
      <c r="D2" s="16"/>
      <c r="E2" s="16"/>
      <c r="F2" s="16"/>
      <c r="G2" s="16"/>
      <c r="H2" s="16"/>
      <c r="I2" s="16"/>
      <c r="J2" s="16"/>
      <c r="K2" s="16"/>
    </row>
    <row r="3" ht="16.5" customHeight="1">
      <c r="A3" s="18"/>
      <c r="B3" s="18"/>
      <c r="C3" s="18"/>
      <c r="D3" s="18"/>
      <c r="E3" s="18"/>
      <c r="F3" s="18"/>
      <c r="G3" s="18"/>
      <c r="H3" s="18"/>
      <c r="I3" s="18"/>
      <c r="J3" s="18"/>
      <c r="K3" s="18"/>
    </row>
    <row r="4" ht="15.75" customHeight="1">
      <c r="A4" s="38" t="s">
        <v>15</v>
      </c>
    </row>
    <row r="5">
      <c r="A5" s="67" t="s">
        <v>42</v>
      </c>
      <c r="F5" s="95" t="s">
        <v>84</v>
      </c>
      <c r="I5" s="111" t="s">
        <v>99</v>
      </c>
      <c r="K5" s="67"/>
    </row>
    <row r="6">
      <c r="A6" s="127" t="s">
        <v>103</v>
      </c>
      <c r="B6" s="128"/>
      <c r="C6" s="128"/>
      <c r="D6" s="128"/>
      <c r="E6" s="140" t="s">
        <v>113</v>
      </c>
      <c r="F6" s="128"/>
      <c r="G6" s="128"/>
      <c r="H6" s="128"/>
      <c r="I6" s="128"/>
      <c r="J6" s="128"/>
      <c r="K6" s="42"/>
    </row>
    <row r="7">
      <c r="A7" s="42"/>
      <c r="B7" s="128"/>
      <c r="C7" s="128"/>
      <c r="D7" s="128"/>
      <c r="E7" s="128"/>
      <c r="F7" s="128"/>
      <c r="G7" s="128"/>
      <c r="H7" s="128"/>
      <c r="I7" s="128"/>
      <c r="J7" s="128"/>
      <c r="K7" s="42"/>
    </row>
    <row r="8" ht="15.75" customHeight="1">
      <c r="A8" s="38" t="s">
        <v>121</v>
      </c>
      <c r="B8" s="38"/>
      <c r="C8" s="38"/>
      <c r="D8" s="38"/>
      <c r="E8" s="38"/>
      <c r="F8" s="38"/>
      <c r="G8" s="38"/>
      <c r="H8" s="38"/>
      <c r="I8" s="38"/>
      <c r="J8" s="38"/>
      <c r="K8" s="38"/>
    </row>
    <row r="9" ht="15.75" customHeight="1">
      <c r="A9" s="142" t="s">
        <v>122</v>
      </c>
    </row>
    <row r="10" ht="15.75" customHeight="1">
      <c r="A10" s="144" t="s">
        <v>128</v>
      </c>
    </row>
    <row r="11" ht="15.75" customHeight="1">
      <c r="A11" s="38"/>
      <c r="B11" s="38"/>
      <c r="C11" s="38"/>
      <c r="D11" s="38"/>
      <c r="E11" s="38"/>
      <c r="F11" s="38"/>
      <c r="G11" s="38"/>
      <c r="H11" s="38"/>
      <c r="I11" s="38"/>
      <c r="J11" s="38"/>
      <c r="K11" s="38"/>
    </row>
    <row r="12" ht="15.75" customHeight="1">
      <c r="A12" s="38" t="s">
        <v>129</v>
      </c>
    </row>
    <row r="13">
      <c r="A13" s="146" t="s">
        <v>130</v>
      </c>
    </row>
    <row r="14">
      <c r="A14" s="146" t="s">
        <v>131</v>
      </c>
    </row>
    <row r="15">
      <c r="A15" s="146" t="s">
        <v>132</v>
      </c>
    </row>
    <row r="16">
      <c r="A16" s="146" t="s">
        <v>133</v>
      </c>
    </row>
    <row r="17">
      <c r="A17" s="146" t="s">
        <v>134</v>
      </c>
    </row>
    <row r="18">
      <c r="A18" s="151"/>
      <c r="B18" s="151"/>
      <c r="C18" s="151"/>
      <c r="D18" s="151"/>
      <c r="E18" s="151"/>
      <c r="F18" s="151"/>
      <c r="G18" s="151"/>
      <c r="H18" s="151"/>
      <c r="I18" s="151"/>
      <c r="J18" s="151"/>
      <c r="K18" s="151"/>
    </row>
    <row r="19">
      <c r="A19" s="153" t="s">
        <v>141</v>
      </c>
    </row>
    <row r="20">
      <c r="A20" s="154" t="s">
        <v>153</v>
      </c>
      <c r="B20" s="74"/>
      <c r="C20" s="74"/>
      <c r="D20" s="74"/>
      <c r="E20" s="158"/>
      <c r="F20" s="158"/>
      <c r="G20" s="158"/>
      <c r="H20" s="158"/>
      <c r="I20" s="158"/>
      <c r="J20" s="158"/>
      <c r="K20" s="158"/>
    </row>
    <row r="21">
      <c r="A21" s="146" t="s">
        <v>167</v>
      </c>
    </row>
    <row r="22">
      <c r="A22" s="146" t="s">
        <v>168</v>
      </c>
    </row>
    <row r="23">
      <c r="A23" s="160"/>
      <c r="B23" s="160" t="s">
        <v>171</v>
      </c>
      <c r="C23" s="146"/>
      <c r="D23" s="146"/>
      <c r="E23" s="146"/>
      <c r="F23" s="146"/>
      <c r="G23" s="146"/>
      <c r="H23" s="146"/>
      <c r="I23" s="146"/>
      <c r="J23" s="146"/>
      <c r="K23" s="146"/>
    </row>
    <row r="24">
      <c r="A24" s="146" t="s">
        <v>172</v>
      </c>
    </row>
    <row r="25">
      <c r="A25" s="162"/>
      <c r="B25" s="158"/>
      <c r="C25" s="158"/>
      <c r="D25" s="158"/>
      <c r="E25" s="158"/>
      <c r="F25" s="158"/>
      <c r="G25" s="158"/>
      <c r="H25" s="158"/>
      <c r="I25" s="158"/>
      <c r="J25" s="158"/>
      <c r="K25" s="158"/>
    </row>
    <row r="26">
      <c r="A26" s="162" t="s">
        <v>176</v>
      </c>
      <c r="B26" s="158"/>
      <c r="C26" s="158"/>
      <c r="D26" s="158"/>
      <c r="E26" s="158"/>
      <c r="F26" s="158"/>
      <c r="G26" s="158"/>
      <c r="H26" s="158"/>
      <c r="I26" s="158"/>
      <c r="J26" s="158"/>
      <c r="K26" s="158"/>
    </row>
    <row r="27">
      <c r="A27" s="160" t="s">
        <v>177</v>
      </c>
      <c r="B27" s="146"/>
      <c r="C27" s="146"/>
      <c r="D27" s="146"/>
      <c r="E27" s="146"/>
      <c r="F27" s="146"/>
      <c r="G27" s="146"/>
      <c r="H27" s="146"/>
      <c r="I27" s="146"/>
      <c r="J27" s="146"/>
      <c r="K27" s="146"/>
    </row>
    <row r="28">
      <c r="A28" s="146" t="s">
        <v>178</v>
      </c>
    </row>
    <row r="29">
      <c r="A29" s="164" t="s">
        <v>179</v>
      </c>
    </row>
    <row r="30">
      <c r="A30" s="146"/>
      <c r="B30" s="160" t="s">
        <v>189</v>
      </c>
      <c r="C30" s="164"/>
      <c r="D30" s="164"/>
      <c r="E30" s="164"/>
      <c r="F30" s="164"/>
      <c r="G30" s="164"/>
      <c r="H30" s="164"/>
      <c r="I30" s="164"/>
      <c r="J30" s="164"/>
      <c r="K30" s="164"/>
    </row>
    <row r="31">
      <c r="A31" s="164" t="s">
        <v>191</v>
      </c>
    </row>
    <row r="32">
      <c r="A32" s="146"/>
      <c r="B32" s="160" t="s">
        <v>192</v>
      </c>
      <c r="C32" s="146"/>
      <c r="D32" s="146"/>
      <c r="E32" s="146"/>
      <c r="F32" s="146"/>
      <c r="G32" s="146"/>
      <c r="H32" s="146"/>
      <c r="I32" s="146"/>
      <c r="J32" s="146"/>
      <c r="K32" s="146"/>
    </row>
    <row r="33">
      <c r="A33" s="151"/>
      <c r="B33" s="151"/>
      <c r="C33" s="151"/>
      <c r="D33" s="151"/>
      <c r="E33" s="151"/>
      <c r="F33" s="151"/>
      <c r="G33" s="151"/>
      <c r="H33" s="151"/>
      <c r="I33" s="151"/>
      <c r="J33" s="151"/>
      <c r="K33" s="151"/>
    </row>
    <row r="34">
      <c r="A34" s="154" t="s">
        <v>193</v>
      </c>
      <c r="B34" s="151"/>
      <c r="C34" s="151"/>
      <c r="D34" s="151"/>
      <c r="E34" s="151"/>
      <c r="F34" s="151"/>
      <c r="G34" s="151"/>
      <c r="H34" s="151"/>
      <c r="I34" s="151"/>
      <c r="J34" s="151"/>
      <c r="K34" s="151"/>
    </row>
    <row r="35">
      <c r="A35" s="160" t="s">
        <v>195</v>
      </c>
      <c r="B35" s="151"/>
      <c r="C35" s="151"/>
      <c r="D35" s="151"/>
      <c r="E35" s="151"/>
      <c r="F35" s="151"/>
      <c r="G35" s="151"/>
      <c r="H35" s="151"/>
      <c r="I35" s="151"/>
      <c r="J35" s="151"/>
      <c r="K35" s="151"/>
    </row>
    <row r="36">
      <c r="A36" s="160" t="s">
        <v>196</v>
      </c>
      <c r="B36" s="151"/>
      <c r="C36" s="151"/>
      <c r="D36" s="151"/>
      <c r="E36" s="151"/>
      <c r="F36" s="151"/>
      <c r="G36" s="151"/>
      <c r="H36" s="151"/>
      <c r="I36" s="151"/>
      <c r="J36" s="151"/>
      <c r="K36" s="151"/>
    </row>
    <row r="37">
      <c r="A37" s="160" t="s">
        <v>197</v>
      </c>
      <c r="B37" s="151"/>
      <c r="C37" s="151"/>
      <c r="D37" s="151"/>
      <c r="E37" s="151"/>
      <c r="F37" s="151"/>
      <c r="G37" s="151"/>
      <c r="H37" s="151"/>
      <c r="I37" s="151"/>
      <c r="J37" s="151"/>
      <c r="K37" s="151"/>
    </row>
    <row r="38">
      <c r="A38" s="160"/>
      <c r="B38" s="167" t="s">
        <v>199</v>
      </c>
    </row>
    <row r="39">
      <c r="A39" s="160"/>
      <c r="B39" s="173" t="s">
        <v>200</v>
      </c>
    </row>
    <row r="40">
      <c r="A40" s="174"/>
      <c r="B40" s="167" t="s">
        <v>223</v>
      </c>
    </row>
    <row r="41">
      <c r="A41" s="22" t="s">
        <v>225</v>
      </c>
      <c r="B41" s="151"/>
      <c r="C41" s="151"/>
      <c r="D41" s="151"/>
      <c r="E41" s="151"/>
      <c r="F41" s="151"/>
      <c r="G41" s="151"/>
      <c r="H41" s="151"/>
      <c r="I41" s="151"/>
      <c r="J41" s="151"/>
      <c r="K41" s="151"/>
    </row>
    <row r="42">
      <c r="A42" s="174"/>
      <c r="B42" s="176" t="s">
        <v>226</v>
      </c>
      <c r="C42" s="151"/>
      <c r="D42" s="151"/>
      <c r="E42" s="151"/>
      <c r="F42" s="151"/>
      <c r="G42" s="151"/>
      <c r="H42" s="151"/>
      <c r="I42" s="151"/>
      <c r="J42" s="151"/>
      <c r="K42" s="151"/>
    </row>
    <row r="43">
      <c r="A43" s="180" t="s">
        <v>232</v>
      </c>
      <c r="B43" s="176"/>
      <c r="C43" s="151"/>
      <c r="D43" s="151"/>
      <c r="E43" s="151"/>
      <c r="F43" s="151"/>
      <c r="G43" s="151"/>
      <c r="H43" s="151"/>
      <c r="I43" s="151"/>
      <c r="J43" s="151"/>
      <c r="K43" s="151"/>
    </row>
    <row r="44">
      <c r="A44" s="22" t="s">
        <v>244</v>
      </c>
      <c r="B44" s="151"/>
      <c r="C44" s="151"/>
      <c r="D44" s="151"/>
      <c r="E44" s="151"/>
      <c r="F44" s="151"/>
      <c r="G44" s="151"/>
      <c r="H44" s="151"/>
      <c r="I44" s="151"/>
      <c r="J44" s="151"/>
      <c r="K44" s="151"/>
    </row>
    <row r="45">
      <c r="A45" s="22" t="s">
        <v>245</v>
      </c>
      <c r="B45" s="151"/>
      <c r="C45" s="151"/>
      <c r="D45" s="151"/>
      <c r="E45" s="151"/>
      <c r="F45" s="151"/>
      <c r="G45" s="151"/>
      <c r="H45" s="151"/>
      <c r="I45" s="151"/>
      <c r="J45" s="151"/>
      <c r="K45" s="151" t="s">
        <v>246</v>
      </c>
    </row>
    <row r="46">
      <c r="A46" s="151"/>
      <c r="B46" s="151"/>
      <c r="C46" s="151"/>
      <c r="D46" s="151"/>
      <c r="E46" s="151"/>
      <c r="F46" s="151"/>
      <c r="G46" s="151"/>
      <c r="H46" s="151"/>
      <c r="I46" s="151"/>
      <c r="J46" s="151"/>
      <c r="K46" s="151"/>
    </row>
    <row r="47" ht="15.75" customHeight="1">
      <c r="A47" s="182" t="s">
        <v>247</v>
      </c>
      <c r="B47" s="182"/>
      <c r="C47" s="182"/>
      <c r="D47" s="182"/>
      <c r="E47" s="182"/>
      <c r="F47" s="182"/>
      <c r="G47" s="182"/>
      <c r="H47" s="182"/>
      <c r="I47" s="182"/>
      <c r="J47" s="182"/>
      <c r="K47" s="182"/>
    </row>
    <row r="48">
      <c r="A48" s="146" t="s">
        <v>252</v>
      </c>
      <c r="B48" s="146"/>
      <c r="C48" s="146"/>
      <c r="D48" s="146"/>
      <c r="E48" s="146"/>
      <c r="F48" s="146"/>
      <c r="G48" s="146"/>
      <c r="H48" s="146"/>
      <c r="I48" s="146"/>
      <c r="J48" s="146"/>
      <c r="K48" s="146"/>
    </row>
    <row r="49">
      <c r="A49" s="146"/>
      <c r="B49" s="160" t="s">
        <v>254</v>
      </c>
      <c r="C49" s="146"/>
      <c r="D49" s="146"/>
      <c r="E49" s="146"/>
      <c r="F49" s="146"/>
      <c r="G49" s="146"/>
      <c r="H49" s="146"/>
      <c r="I49" s="146"/>
      <c r="J49" s="146"/>
      <c r="K49" s="146"/>
    </row>
    <row r="50">
      <c r="A50" s="183" t="s">
        <v>255</v>
      </c>
      <c r="B50" s="185"/>
      <c r="C50" s="183"/>
      <c r="D50" s="183"/>
      <c r="E50" s="183"/>
      <c r="F50" s="183"/>
      <c r="G50" s="183"/>
      <c r="H50" s="183"/>
      <c r="I50" s="183"/>
      <c r="J50" s="183"/>
      <c r="K50" s="183"/>
    </row>
    <row r="51">
      <c r="A51" s="146"/>
      <c r="B51" s="160" t="s">
        <v>258</v>
      </c>
      <c r="C51" s="146"/>
      <c r="D51" s="146"/>
      <c r="E51" s="146"/>
      <c r="F51" s="146"/>
      <c r="G51" s="146"/>
      <c r="H51" s="146"/>
      <c r="I51" s="146"/>
      <c r="J51" s="146"/>
      <c r="K51" s="146"/>
    </row>
    <row r="52" ht="15.75" customHeight="1">
      <c r="A52" s="146" t="s">
        <v>259</v>
      </c>
      <c r="B52" s="160"/>
      <c r="C52" s="146"/>
      <c r="D52" s="146"/>
      <c r="E52" s="160" t="s">
        <v>260</v>
      </c>
      <c r="F52" s="146"/>
      <c r="G52" s="146"/>
      <c r="H52" s="146"/>
      <c r="I52" s="146"/>
      <c r="J52" s="146"/>
      <c r="K52" s="146"/>
    </row>
    <row r="53">
      <c r="A53" s="158"/>
      <c r="B53" s="158"/>
      <c r="C53" s="158"/>
      <c r="D53" s="158"/>
      <c r="E53" s="158"/>
      <c r="F53" s="158"/>
      <c r="G53" s="158"/>
      <c r="H53" s="158"/>
      <c r="I53" s="158"/>
      <c r="J53" s="158"/>
      <c r="K53" s="158"/>
    </row>
    <row r="54">
      <c r="A54" s="186" t="s">
        <v>262</v>
      </c>
      <c r="B54" s="5"/>
      <c r="C54" s="5"/>
      <c r="D54" s="5"/>
      <c r="E54" s="27"/>
      <c r="F54" s="42"/>
      <c r="G54" s="186" t="s">
        <v>270</v>
      </c>
      <c r="H54" s="5"/>
      <c r="I54" s="5"/>
      <c r="J54" s="5"/>
      <c r="K54" s="27"/>
    </row>
    <row r="55">
      <c r="A55" s="188" t="s">
        <v>90</v>
      </c>
      <c r="B55" s="193" t="s">
        <v>280</v>
      </c>
      <c r="C55" s="27"/>
      <c r="D55" s="194" t="s">
        <v>296</v>
      </c>
      <c r="E55" s="27"/>
      <c r="F55" s="42"/>
      <c r="G55" s="188" t="s">
        <v>301</v>
      </c>
      <c r="H55" s="193" t="s">
        <v>302</v>
      </c>
      <c r="I55" s="5"/>
      <c r="J55" s="5"/>
      <c r="K55" s="27"/>
    </row>
    <row r="56">
      <c r="A56" s="197" t="s">
        <v>304</v>
      </c>
      <c r="B56" s="199" t="s">
        <v>317</v>
      </c>
      <c r="C56" s="27"/>
      <c r="D56" s="194" t="s">
        <v>326</v>
      </c>
      <c r="E56" s="27"/>
      <c r="F56" s="42"/>
      <c r="G56" s="188" t="s">
        <v>329</v>
      </c>
      <c r="H56" s="193" t="s">
        <v>330</v>
      </c>
      <c r="I56" s="5"/>
      <c r="J56" s="5"/>
      <c r="K56" s="27"/>
    </row>
    <row r="57">
      <c r="A57" s="197" t="s">
        <v>331</v>
      </c>
      <c r="B57" s="199" t="s">
        <v>333</v>
      </c>
      <c r="C57" s="27"/>
      <c r="D57" s="193" t="s">
        <v>334</v>
      </c>
      <c r="E57" s="27"/>
      <c r="F57" s="42"/>
      <c r="G57" s="188" t="s">
        <v>335</v>
      </c>
      <c r="H57" s="193" t="s">
        <v>336</v>
      </c>
      <c r="I57" s="5"/>
      <c r="J57" s="5"/>
      <c r="K57" s="27"/>
    </row>
    <row r="58">
      <c r="A58" s="202"/>
      <c r="B58" s="202"/>
      <c r="C58" s="202"/>
      <c r="D58" s="42"/>
      <c r="E58" s="42"/>
      <c r="F58" s="42"/>
      <c r="G58" s="42"/>
      <c r="H58" s="42"/>
      <c r="I58" s="42"/>
      <c r="J58" s="42"/>
      <c r="K58" s="42"/>
    </row>
    <row r="59">
      <c r="A59" s="186" t="s">
        <v>345</v>
      </c>
      <c r="B59" s="5"/>
      <c r="C59" s="5"/>
      <c r="D59" s="5"/>
      <c r="E59" s="5"/>
      <c r="F59" s="5"/>
      <c r="G59" s="5"/>
      <c r="H59" s="5"/>
      <c r="I59" s="5"/>
      <c r="J59" s="5"/>
      <c r="K59" s="27"/>
    </row>
    <row r="60">
      <c r="A60" s="197" t="s">
        <v>346</v>
      </c>
      <c r="B60" s="199" t="s">
        <v>347</v>
      </c>
      <c r="C60" s="27"/>
      <c r="D60" s="204" t="s">
        <v>350</v>
      </c>
      <c r="E60" s="5"/>
      <c r="F60" s="5"/>
      <c r="G60" s="5"/>
      <c r="H60" s="5"/>
      <c r="I60" s="5"/>
      <c r="J60" s="5"/>
      <c r="K60" s="27"/>
    </row>
    <row r="61">
      <c r="A61" s="197" t="s">
        <v>32</v>
      </c>
      <c r="B61" s="199" t="s">
        <v>356</v>
      </c>
      <c r="C61" s="27"/>
      <c r="D61" s="204" t="s">
        <v>358</v>
      </c>
      <c r="E61" s="5"/>
      <c r="F61" s="5"/>
      <c r="G61" s="5"/>
      <c r="H61" s="5"/>
      <c r="I61" s="5"/>
      <c r="J61" s="5"/>
      <c r="K61" s="27"/>
    </row>
    <row r="62">
      <c r="A62" s="197" t="s">
        <v>33</v>
      </c>
      <c r="B62" s="199" t="s">
        <v>363</v>
      </c>
      <c r="C62" s="27"/>
      <c r="D62" s="204" t="s">
        <v>364</v>
      </c>
      <c r="E62" s="5"/>
      <c r="F62" s="5"/>
      <c r="G62" s="5"/>
      <c r="H62" s="5"/>
      <c r="I62" s="5"/>
      <c r="J62" s="5"/>
      <c r="K62" s="27"/>
    </row>
    <row r="63">
      <c r="A63" s="197" t="s">
        <v>34</v>
      </c>
      <c r="B63" s="199" t="s">
        <v>370</v>
      </c>
      <c r="C63" s="27"/>
      <c r="D63" s="204" t="s">
        <v>371</v>
      </c>
      <c r="E63" s="5"/>
      <c r="F63" s="5"/>
      <c r="G63" s="5"/>
      <c r="H63" s="5"/>
      <c r="I63" s="5"/>
      <c r="J63" s="5"/>
      <c r="K63" s="27"/>
    </row>
    <row r="64">
      <c r="A64" s="197" t="s">
        <v>112</v>
      </c>
      <c r="B64" s="199" t="s">
        <v>377</v>
      </c>
      <c r="C64" s="27"/>
      <c r="D64" s="204" t="s">
        <v>379</v>
      </c>
      <c r="E64" s="5"/>
      <c r="F64" s="5"/>
      <c r="G64" s="5"/>
      <c r="H64" s="5"/>
      <c r="I64" s="5"/>
      <c r="J64" s="5"/>
      <c r="K64" s="27"/>
    </row>
    <row r="65">
      <c r="A65" s="202"/>
      <c r="B65" s="202"/>
      <c r="C65" s="202"/>
      <c r="D65" s="42"/>
      <c r="E65" s="42"/>
      <c r="F65" s="42"/>
      <c r="G65" s="42"/>
      <c r="H65" s="42"/>
      <c r="I65" s="42"/>
      <c r="J65" s="42"/>
      <c r="K65" s="42"/>
    </row>
    <row r="66">
      <c r="A66" s="206" t="s">
        <v>383</v>
      </c>
      <c r="B66" s="186" t="s">
        <v>385</v>
      </c>
      <c r="C66" s="27"/>
      <c r="D66" s="186" t="s">
        <v>387</v>
      </c>
      <c r="E66" s="5"/>
      <c r="F66" s="5"/>
      <c r="G66" s="5"/>
      <c r="H66" s="5"/>
      <c r="I66" s="5"/>
      <c r="J66" s="5"/>
      <c r="K66" s="27"/>
    </row>
    <row r="67">
      <c r="A67" s="197" t="s">
        <v>145</v>
      </c>
      <c r="B67" s="199" t="s">
        <v>388</v>
      </c>
      <c r="C67" s="27"/>
      <c r="D67" s="204" t="s">
        <v>389</v>
      </c>
      <c r="E67" s="5"/>
      <c r="F67" s="5"/>
      <c r="G67" s="5"/>
      <c r="H67" s="5"/>
      <c r="I67" s="5"/>
      <c r="J67" s="5"/>
      <c r="K67" s="27"/>
    </row>
    <row r="68">
      <c r="A68" s="210" t="s">
        <v>85</v>
      </c>
      <c r="B68" s="199" t="s">
        <v>402</v>
      </c>
      <c r="C68" s="27"/>
      <c r="D68" s="204" t="s">
        <v>403</v>
      </c>
      <c r="E68" s="5"/>
      <c r="F68" s="5"/>
      <c r="G68" s="5"/>
      <c r="H68" s="5"/>
      <c r="I68" s="5"/>
      <c r="J68" s="5"/>
      <c r="K68" s="27"/>
    </row>
    <row r="69">
      <c r="A69" s="210" t="s">
        <v>117</v>
      </c>
      <c r="B69" s="199" t="s">
        <v>404</v>
      </c>
      <c r="C69" s="27"/>
      <c r="D69" s="204" t="s">
        <v>406</v>
      </c>
      <c r="E69" s="5"/>
      <c r="F69" s="5"/>
      <c r="G69" s="5"/>
      <c r="H69" s="5"/>
      <c r="I69" s="5"/>
      <c r="J69" s="5"/>
      <c r="K69" s="27"/>
    </row>
    <row r="70">
      <c r="A70" s="210" t="s">
        <v>109</v>
      </c>
      <c r="B70" s="199" t="s">
        <v>114</v>
      </c>
      <c r="C70" s="27"/>
      <c r="D70" s="204" t="s">
        <v>408</v>
      </c>
      <c r="E70" s="5"/>
      <c r="F70" s="5"/>
      <c r="G70" s="5"/>
      <c r="H70" s="5"/>
      <c r="I70" s="5"/>
      <c r="J70" s="5"/>
      <c r="K70" s="27"/>
    </row>
    <row r="71">
      <c r="A71" s="212" t="s">
        <v>395</v>
      </c>
      <c r="B71" s="199" t="s">
        <v>410</v>
      </c>
      <c r="C71" s="27"/>
      <c r="D71" s="204" t="s">
        <v>412</v>
      </c>
      <c r="E71" s="5"/>
      <c r="F71" s="5"/>
      <c r="G71" s="5"/>
      <c r="H71" s="5"/>
      <c r="I71" s="5"/>
      <c r="J71" s="5"/>
      <c r="K71" s="27"/>
    </row>
    <row r="72">
      <c r="A72" s="212" t="s">
        <v>417</v>
      </c>
      <c r="B72" s="199" t="s">
        <v>418</v>
      </c>
      <c r="C72" s="27"/>
      <c r="D72" s="204" t="s">
        <v>423</v>
      </c>
      <c r="E72" s="5"/>
      <c r="F72" s="5"/>
      <c r="G72" s="5"/>
      <c r="H72" s="5"/>
      <c r="I72" s="5"/>
      <c r="J72" s="5"/>
      <c r="K72" s="27"/>
    </row>
    <row r="73">
      <c r="A73" s="212" t="s">
        <v>203</v>
      </c>
      <c r="B73" s="199" t="s">
        <v>201</v>
      </c>
      <c r="C73" s="27"/>
      <c r="D73" s="204" t="s">
        <v>426</v>
      </c>
      <c r="E73" s="5"/>
      <c r="F73" s="5"/>
      <c r="G73" s="5"/>
      <c r="H73" s="5"/>
      <c r="I73" s="5"/>
      <c r="J73" s="5"/>
      <c r="K73" s="27"/>
    </row>
    <row r="74">
      <c r="A74" s="210" t="s">
        <v>123</v>
      </c>
      <c r="B74" s="199" t="s">
        <v>222</v>
      </c>
      <c r="C74" s="27"/>
      <c r="D74" s="204" t="s">
        <v>429</v>
      </c>
      <c r="E74" s="5"/>
      <c r="F74" s="5"/>
      <c r="G74" s="5"/>
      <c r="H74" s="5"/>
      <c r="I74" s="5"/>
      <c r="J74" s="5"/>
      <c r="K74" s="27"/>
    </row>
    <row r="75">
      <c r="A75" s="210" t="s">
        <v>173</v>
      </c>
      <c r="B75" s="199" t="s">
        <v>283</v>
      </c>
      <c r="C75" s="27"/>
      <c r="D75" s="204" t="s">
        <v>432</v>
      </c>
      <c r="E75" s="5"/>
      <c r="F75" s="5"/>
      <c r="G75" s="5"/>
      <c r="H75" s="5"/>
      <c r="I75" s="5"/>
      <c r="J75" s="5"/>
      <c r="K75" s="27"/>
    </row>
    <row r="76">
      <c r="A76" s="210" t="s">
        <v>118</v>
      </c>
      <c r="B76" s="199" t="s">
        <v>320</v>
      </c>
      <c r="C76" s="27"/>
      <c r="D76" s="204" t="s">
        <v>434</v>
      </c>
      <c r="E76" s="5"/>
      <c r="F76" s="5"/>
      <c r="G76" s="5"/>
      <c r="H76" s="5"/>
      <c r="I76" s="5"/>
      <c r="J76" s="5"/>
      <c r="K76" s="27"/>
    </row>
    <row r="77">
      <c r="A77" s="212" t="s">
        <v>263</v>
      </c>
      <c r="B77" s="199" t="s">
        <v>261</v>
      </c>
      <c r="C77" s="27"/>
      <c r="D77" s="204" t="s">
        <v>437</v>
      </c>
      <c r="E77" s="5"/>
      <c r="F77" s="5"/>
      <c r="G77" s="5"/>
      <c r="H77" s="5"/>
      <c r="I77" s="5"/>
      <c r="J77" s="5"/>
      <c r="K77" s="27"/>
    </row>
    <row r="78">
      <c r="A78" s="212" t="s">
        <v>307</v>
      </c>
      <c r="B78" s="199" t="s">
        <v>306</v>
      </c>
      <c r="C78" s="27"/>
      <c r="D78" s="204" t="s">
        <v>441</v>
      </c>
      <c r="E78" s="5"/>
      <c r="F78" s="5"/>
      <c r="G78" s="5"/>
      <c r="H78" s="5"/>
      <c r="I78" s="5"/>
      <c r="J78" s="5"/>
      <c r="K78" s="27"/>
    </row>
    <row r="79">
      <c r="A79" s="212" t="s">
        <v>338</v>
      </c>
      <c r="B79" s="199" t="s">
        <v>442</v>
      </c>
      <c r="C79" s="27"/>
      <c r="D79" s="204" t="s">
        <v>443</v>
      </c>
      <c r="E79" s="5"/>
      <c r="F79" s="5"/>
      <c r="G79" s="5"/>
      <c r="H79" s="5"/>
      <c r="I79" s="5"/>
      <c r="J79" s="5"/>
      <c r="K79" s="27"/>
    </row>
    <row r="80">
      <c r="A80" s="212" t="s">
        <v>368</v>
      </c>
      <c r="B80" s="199" t="s">
        <v>446</v>
      </c>
      <c r="C80" s="27"/>
      <c r="D80" s="204" t="s">
        <v>449</v>
      </c>
      <c r="E80" s="5"/>
      <c r="F80" s="5"/>
      <c r="G80" s="5"/>
      <c r="H80" s="5"/>
      <c r="I80" s="5"/>
      <c r="J80" s="5"/>
      <c r="K80" s="27"/>
    </row>
    <row r="81">
      <c r="A81" s="212" t="s">
        <v>400</v>
      </c>
      <c r="B81" s="199" t="s">
        <v>399</v>
      </c>
      <c r="C81" s="27"/>
      <c r="D81" s="204" t="s">
        <v>451</v>
      </c>
      <c r="E81" s="5"/>
      <c r="F81" s="5"/>
      <c r="G81" s="5"/>
      <c r="H81" s="5"/>
      <c r="I81" s="5"/>
      <c r="J81" s="5"/>
      <c r="K81" s="27"/>
    </row>
    <row r="82">
      <c r="A82" s="212" t="s">
        <v>416</v>
      </c>
      <c r="B82" s="199" t="s">
        <v>415</v>
      </c>
      <c r="C82" s="27"/>
      <c r="D82" s="204" t="s">
        <v>453</v>
      </c>
      <c r="E82" s="5"/>
      <c r="F82" s="5"/>
      <c r="G82" s="5"/>
      <c r="H82" s="5"/>
      <c r="I82" s="5"/>
      <c r="J82" s="5"/>
      <c r="K82" s="27"/>
    </row>
    <row r="83">
      <c r="A83" s="212" t="s">
        <v>448</v>
      </c>
      <c r="B83" s="199" t="s">
        <v>447</v>
      </c>
      <c r="C83" s="27"/>
      <c r="D83" s="204" t="s">
        <v>455</v>
      </c>
      <c r="E83" s="5"/>
      <c r="F83" s="5"/>
      <c r="G83" s="5"/>
      <c r="H83" s="5"/>
      <c r="I83" s="5"/>
      <c r="J83" s="5"/>
      <c r="K83" s="27"/>
    </row>
    <row r="84">
      <c r="A84" s="212" t="s">
        <v>457</v>
      </c>
      <c r="B84" s="199" t="s">
        <v>458</v>
      </c>
      <c r="C84" s="27"/>
      <c r="D84" s="204" t="s">
        <v>461</v>
      </c>
      <c r="E84" s="5"/>
      <c r="F84" s="5"/>
      <c r="G84" s="5"/>
      <c r="H84" s="5"/>
      <c r="I84" s="5"/>
      <c r="J84" s="5"/>
      <c r="K84" s="27"/>
    </row>
    <row r="85">
      <c r="A85" s="212" t="s">
        <v>462</v>
      </c>
      <c r="B85" s="199" t="s">
        <v>463</v>
      </c>
      <c r="C85" s="27"/>
      <c r="D85" s="204" t="s">
        <v>466</v>
      </c>
      <c r="E85" s="5"/>
      <c r="F85" s="5"/>
      <c r="G85" s="5"/>
      <c r="H85" s="5"/>
      <c r="I85" s="5"/>
      <c r="J85" s="5"/>
      <c r="K85" s="27"/>
    </row>
    <row r="86">
      <c r="A86" s="212" t="s">
        <v>468</v>
      </c>
      <c r="B86" s="199" t="s">
        <v>469</v>
      </c>
      <c r="C86" s="27"/>
      <c r="D86" s="204" t="s">
        <v>470</v>
      </c>
      <c r="E86" s="5"/>
      <c r="F86" s="5"/>
      <c r="G86" s="5"/>
      <c r="H86" s="5"/>
      <c r="I86" s="5"/>
      <c r="J86" s="5"/>
      <c r="K86" s="27"/>
    </row>
    <row r="87">
      <c r="A87" s="210" t="s">
        <v>312</v>
      </c>
      <c r="B87" s="199" t="s">
        <v>344</v>
      </c>
      <c r="C87" s="27"/>
      <c r="D87" s="204" t="s">
        <v>474</v>
      </c>
      <c r="E87" s="5"/>
      <c r="F87" s="5"/>
      <c r="G87" s="5"/>
      <c r="H87" s="5"/>
      <c r="I87" s="5"/>
      <c r="J87" s="5"/>
      <c r="K87" s="27"/>
    </row>
    <row r="88">
      <c r="A88" s="212" t="s">
        <v>476</v>
      </c>
      <c r="B88" s="199" t="s">
        <v>477</v>
      </c>
      <c r="C88" s="27"/>
      <c r="D88" s="204" t="s">
        <v>478</v>
      </c>
      <c r="E88" s="5"/>
      <c r="F88" s="5"/>
      <c r="G88" s="5"/>
      <c r="H88" s="5"/>
      <c r="I88" s="5"/>
      <c r="J88" s="5"/>
      <c r="K88" s="27"/>
    </row>
    <row r="89">
      <c r="A89" s="202"/>
      <c r="B89" s="202"/>
      <c r="C89" s="202"/>
      <c r="D89" s="42"/>
      <c r="E89" s="42"/>
      <c r="F89" s="42"/>
      <c r="G89" s="42"/>
      <c r="H89" s="42"/>
      <c r="I89" s="42"/>
      <c r="J89" s="42"/>
      <c r="K89" s="42"/>
    </row>
    <row r="90">
      <c r="A90" s="153" t="s">
        <v>479</v>
      </c>
    </row>
    <row r="91">
      <c r="A91" s="160" t="s">
        <v>480</v>
      </c>
    </row>
    <row r="92">
      <c r="A92" s="160" t="s">
        <v>482</v>
      </c>
    </row>
    <row r="93">
      <c r="A93" s="202"/>
      <c r="B93" s="202"/>
      <c r="C93" s="202"/>
      <c r="D93" s="42"/>
      <c r="E93" s="42"/>
      <c r="F93" s="42"/>
      <c r="G93" s="42"/>
      <c r="H93" s="42"/>
      <c r="I93" s="42"/>
      <c r="J93" s="42"/>
      <c r="K93" s="42"/>
    </row>
    <row r="94">
      <c r="A94" s="153" t="s">
        <v>483</v>
      </c>
    </row>
    <row r="95">
      <c r="A95" s="160" t="s">
        <v>484</v>
      </c>
    </row>
    <row r="96">
      <c r="A96" s="202"/>
      <c r="B96" s="202"/>
      <c r="C96" s="202"/>
      <c r="D96" s="42"/>
      <c r="E96" s="42"/>
      <c r="F96" s="42"/>
      <c r="G96" s="42"/>
      <c r="H96" s="42"/>
      <c r="I96" s="42"/>
      <c r="J96" s="42"/>
      <c r="K96" s="42"/>
    </row>
    <row r="97">
      <c r="A97" s="153" t="s">
        <v>48</v>
      </c>
    </row>
    <row r="98">
      <c r="A98" s="160" t="s">
        <v>485</v>
      </c>
    </row>
    <row r="99">
      <c r="A99" s="180"/>
      <c r="B99" s="167" t="s">
        <v>486</v>
      </c>
    </row>
    <row r="100">
      <c r="A100" s="222" t="s">
        <v>487</v>
      </c>
      <c r="B100" s="202"/>
      <c r="C100" s="202"/>
      <c r="D100" s="42"/>
      <c r="E100" s="42"/>
      <c r="F100" s="42"/>
      <c r="G100" s="42"/>
      <c r="H100" s="42"/>
      <c r="I100" s="42"/>
      <c r="J100" s="42"/>
      <c r="K100" s="42"/>
    </row>
    <row r="101">
      <c r="A101" s="202"/>
      <c r="B101" s="202"/>
      <c r="C101" s="202"/>
      <c r="D101" s="42"/>
      <c r="E101" s="42"/>
      <c r="F101" s="42"/>
      <c r="G101" s="42"/>
      <c r="H101" s="42"/>
      <c r="I101" s="42"/>
      <c r="J101" s="42"/>
      <c r="K101" s="42"/>
    </row>
    <row r="102">
      <c r="A102" s="223" t="s">
        <v>495</v>
      </c>
      <c r="D102" s="42"/>
      <c r="E102" s="42"/>
      <c r="F102" s="42"/>
      <c r="G102" s="42"/>
      <c r="H102" s="42"/>
      <c r="I102" s="42"/>
      <c r="J102" s="42"/>
      <c r="K102" s="42"/>
    </row>
    <row r="103">
      <c r="A103" s="224" t="s">
        <v>501</v>
      </c>
      <c r="B103" s="224">
        <v>42005.0</v>
      </c>
      <c r="C103" s="224"/>
      <c r="D103" s="225"/>
      <c r="E103" s="225"/>
      <c r="F103" s="42"/>
      <c r="G103" s="42"/>
      <c r="H103" s="42"/>
      <c r="I103" s="42"/>
      <c r="J103" s="42"/>
      <c r="K103" s="42"/>
    </row>
    <row r="104">
      <c r="A104" s="229" t="s">
        <v>504</v>
      </c>
      <c r="B104" s="5"/>
      <c r="C104" s="5"/>
      <c r="D104" s="225"/>
      <c r="E104" s="225"/>
      <c r="F104" s="42"/>
      <c r="G104" s="42"/>
      <c r="H104" s="42"/>
      <c r="I104" s="42"/>
      <c r="J104" s="42"/>
      <c r="K104" s="42"/>
    </row>
  </sheetData>
  <mergeCells count="101">
    <mergeCell ref="B74:C74"/>
    <mergeCell ref="B70:C70"/>
    <mergeCell ref="B71:C71"/>
    <mergeCell ref="B73:C73"/>
    <mergeCell ref="B72:C72"/>
    <mergeCell ref="B69:C69"/>
    <mergeCell ref="B68:C68"/>
    <mergeCell ref="B67:C67"/>
    <mergeCell ref="B66:C66"/>
    <mergeCell ref="D74:K74"/>
    <mergeCell ref="D72:K72"/>
    <mergeCell ref="D73:K73"/>
    <mergeCell ref="D70:K70"/>
    <mergeCell ref="D71:K71"/>
    <mergeCell ref="D68:K68"/>
    <mergeCell ref="D67:K67"/>
    <mergeCell ref="D66:K66"/>
    <mergeCell ref="D69:K69"/>
    <mergeCell ref="A9:K9"/>
    <mergeCell ref="A2:K2"/>
    <mergeCell ref="A1:I1"/>
    <mergeCell ref="A5:E5"/>
    <mergeCell ref="A4:K4"/>
    <mergeCell ref="F5:H5"/>
    <mergeCell ref="A17:K17"/>
    <mergeCell ref="A19:K19"/>
    <mergeCell ref="A22:K22"/>
    <mergeCell ref="A24:K24"/>
    <mergeCell ref="A28:K28"/>
    <mergeCell ref="A31:K31"/>
    <mergeCell ref="A29:K29"/>
    <mergeCell ref="A12:K12"/>
    <mergeCell ref="A16:K16"/>
    <mergeCell ref="A14:K14"/>
    <mergeCell ref="A15:K15"/>
    <mergeCell ref="A13:K13"/>
    <mergeCell ref="A10:K10"/>
    <mergeCell ref="A21:K21"/>
    <mergeCell ref="D86:K86"/>
    <mergeCell ref="D85:K85"/>
    <mergeCell ref="D84:K84"/>
    <mergeCell ref="D83:K83"/>
    <mergeCell ref="B85:C85"/>
    <mergeCell ref="B86:C86"/>
    <mergeCell ref="B87:C87"/>
    <mergeCell ref="D82:K82"/>
    <mergeCell ref="B82:C82"/>
    <mergeCell ref="D79:K79"/>
    <mergeCell ref="D78:K78"/>
    <mergeCell ref="A59:K59"/>
    <mergeCell ref="D61:K61"/>
    <mergeCell ref="D62:K62"/>
    <mergeCell ref="B61:C61"/>
    <mergeCell ref="B62:C62"/>
    <mergeCell ref="B60:C60"/>
    <mergeCell ref="D63:K63"/>
    <mergeCell ref="B63:C63"/>
    <mergeCell ref="D75:K75"/>
    <mergeCell ref="D76:K76"/>
    <mergeCell ref="B79:C79"/>
    <mergeCell ref="B78:C78"/>
    <mergeCell ref="D64:K64"/>
    <mergeCell ref="B75:C75"/>
    <mergeCell ref="B76:C76"/>
    <mergeCell ref="B64:C64"/>
    <mergeCell ref="H56:K56"/>
    <mergeCell ref="D60:K60"/>
    <mergeCell ref="H57:K57"/>
    <mergeCell ref="D57:E57"/>
    <mergeCell ref="D56:E56"/>
    <mergeCell ref="B57:C57"/>
    <mergeCell ref="B56:C56"/>
    <mergeCell ref="D81:K81"/>
    <mergeCell ref="D80:K80"/>
    <mergeCell ref="B80:C80"/>
    <mergeCell ref="B81:C81"/>
    <mergeCell ref="A97:K97"/>
    <mergeCell ref="A98:K98"/>
    <mergeCell ref="B99:K99"/>
    <mergeCell ref="A104:C104"/>
    <mergeCell ref="A102:C102"/>
    <mergeCell ref="D87:K87"/>
    <mergeCell ref="A95:K95"/>
    <mergeCell ref="A94:K94"/>
    <mergeCell ref="A92:K92"/>
    <mergeCell ref="D88:K88"/>
    <mergeCell ref="A90:K90"/>
    <mergeCell ref="B88:C88"/>
    <mergeCell ref="A91:K91"/>
    <mergeCell ref="D77:K77"/>
    <mergeCell ref="B77:C77"/>
    <mergeCell ref="B84:C84"/>
    <mergeCell ref="B83:C83"/>
    <mergeCell ref="A54:E54"/>
    <mergeCell ref="B40:K40"/>
    <mergeCell ref="B55:C55"/>
    <mergeCell ref="G54:K54"/>
    <mergeCell ref="H55:K55"/>
    <mergeCell ref="D55:E55"/>
    <mergeCell ref="B38:K38"/>
    <mergeCell ref="B39:K39"/>
  </mergeCells>
  <hyperlinks>
    <hyperlink r:id="rId1" ref="D55"/>
    <hyperlink r:id="rId2" ref="D5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9.57"/>
    <col customWidth="1" min="2" max="2" width="19.86"/>
    <col customWidth="1" min="3" max="3" width="7.0"/>
    <col customWidth="1" min="4" max="7" width="9.0"/>
    <col customWidth="1" min="8" max="8" width="1.86"/>
    <col customWidth="1" min="9" max="9" width="22.0"/>
    <col customWidth="1" min="10" max="10" width="6.71"/>
    <col customWidth="1" min="11" max="14" width="8.86"/>
  </cols>
  <sheetData>
    <row r="1" ht="18.0" customHeight="1">
      <c r="A1" s="3" t="s">
        <v>2</v>
      </c>
      <c r="B1" s="5"/>
      <c r="C1" s="5"/>
      <c r="D1" s="5"/>
      <c r="E1" s="5"/>
      <c r="F1" s="5"/>
      <c r="G1" s="5"/>
      <c r="H1" s="5"/>
      <c r="I1" s="5"/>
      <c r="J1" s="5"/>
      <c r="K1" s="5"/>
      <c r="L1" s="5"/>
      <c r="M1" s="5"/>
      <c r="N1" s="27"/>
    </row>
    <row r="2" ht="18.0" customHeight="1">
      <c r="A2" s="28" t="s">
        <v>30</v>
      </c>
      <c r="B2" s="46"/>
      <c r="C2" s="82" t="s">
        <v>64</v>
      </c>
      <c r="D2" s="84" t="s">
        <v>94</v>
      </c>
      <c r="E2" s="13"/>
      <c r="F2" s="13"/>
      <c r="G2" s="86"/>
      <c r="H2" s="88"/>
      <c r="I2" s="90" t="s">
        <v>98</v>
      </c>
      <c r="J2" s="100" t="s">
        <v>64</v>
      </c>
      <c r="K2" s="107" t="s">
        <v>94</v>
      </c>
      <c r="L2" s="13"/>
      <c r="M2" s="13"/>
      <c r="N2" s="86"/>
    </row>
    <row r="3" ht="28.5" customHeight="1">
      <c r="A3" s="112"/>
      <c r="B3" s="86"/>
      <c r="C3" s="86"/>
      <c r="D3" s="123" t="s">
        <v>32</v>
      </c>
      <c r="E3" s="124" t="s">
        <v>33</v>
      </c>
      <c r="F3" s="124" t="s">
        <v>34</v>
      </c>
      <c r="G3" s="124" t="s">
        <v>112</v>
      </c>
      <c r="H3" s="88"/>
      <c r="I3" s="86"/>
      <c r="J3" s="86"/>
      <c r="K3" s="126" t="s">
        <v>32</v>
      </c>
      <c r="L3" s="129" t="s">
        <v>33</v>
      </c>
      <c r="M3" s="129" t="s">
        <v>34</v>
      </c>
      <c r="N3" s="129" t="s">
        <v>112</v>
      </c>
    </row>
    <row r="4" ht="15.0" customHeight="1">
      <c r="A4" s="138" t="s">
        <v>114</v>
      </c>
      <c r="B4" s="86"/>
      <c r="C4" s="141" t="s">
        <v>109</v>
      </c>
      <c r="D4" s="150" t="s">
        <v>124</v>
      </c>
      <c r="E4" s="161" t="str">
        <f>COUNTIFS('Other History'!H:H,"Sanc",'Other History'!I:I,Instructions!A70)</f>
        <v>0</v>
      </c>
      <c r="F4" s="166" t="str">
        <f>COUNTIFS('Other History'!H:H,"Reg",'Other History'!I:I,Instructions!A70)</f>
        <v>0</v>
      </c>
      <c r="G4" s="166" t="str">
        <f>COUNTIFS('Other History'!H:H,"Other",'Other History'!I:I,Instructions!A70)</f>
        <v>0</v>
      </c>
      <c r="H4" s="88"/>
      <c r="I4" s="169" t="s">
        <v>201</v>
      </c>
      <c r="J4" s="141" t="s">
        <v>203</v>
      </c>
      <c r="K4" s="150" t="s">
        <v>124</v>
      </c>
      <c r="L4" s="171" t="str">
        <f>COUNTIFS('Other History'!H:H,"Sanc",'Other History'!I:I,Instructions!A73)</f>
        <v>0</v>
      </c>
      <c r="M4" s="166" t="str">
        <f>COUNTIFS('Other History'!H:H,"Reg",'Other History'!I:I,Instructions!A73)</f>
        <v>0</v>
      </c>
      <c r="N4" s="166" t="str">
        <f>COUNTIFS('Other History'!H:H,"Other",'Other History'!I:I,Instructions!A73)</f>
        <v>0</v>
      </c>
    </row>
    <row r="5" ht="15.0" customHeight="1">
      <c r="A5" s="177" t="s">
        <v>222</v>
      </c>
      <c r="B5" s="86"/>
      <c r="C5" s="179" t="s">
        <v>123</v>
      </c>
      <c r="D5" s="161" t="str">
        <f>COUNTIFS('Other History'!H:H,"Champs",'Other History'!I:I,Instructions!A74)+COUNTIFS('Other History'!H:H,"Playoff",'Other History'!I:I,Instructions!A74)</f>
        <v>0</v>
      </c>
      <c r="E5" s="161" t="str">
        <f>COUNTIFS('Other History'!H:H,"Sanc",'Other History'!I:I,Instructions!A74)</f>
        <v>0</v>
      </c>
      <c r="F5" s="166" t="str">
        <f>COUNTIFS('Other History'!H:H,"Reg",'Other History'!I:I,Instructions!A74)</f>
        <v>0</v>
      </c>
      <c r="G5" s="166" t="str">
        <f>COUNTIFS('Other History'!H:H,"Other",'Other History'!I:I,Instructions!A74)</f>
        <v>0</v>
      </c>
      <c r="H5" s="88"/>
      <c r="I5" s="169" t="s">
        <v>261</v>
      </c>
      <c r="J5" s="179" t="s">
        <v>263</v>
      </c>
      <c r="K5" s="161" t="str">
        <f>COUNTIFS('Other History'!H:H,"Champs",'Other History'!I:I,Instructions!A77)+COUNTIFS('Other History'!H:H,"Playoff",'Other History'!I:I,Instructions!A77)</f>
        <v>0</v>
      </c>
      <c r="L5" s="171" t="str">
        <f>COUNTIFS('Other History'!H:H,"Sanc",'Other History'!I:I,Instructions!A77)</f>
        <v>0</v>
      </c>
      <c r="M5" s="166" t="str">
        <f>COUNTIFS('Other History'!H:H,"Reg",'Other History'!I:I,Instructions!A77)</f>
        <v>0</v>
      </c>
      <c r="N5" s="166" t="str">
        <f>COUNTIFS('Other History'!H:H,"Other",'Other History'!I:I,Instructions!A77)</f>
        <v>0</v>
      </c>
    </row>
    <row r="6" ht="15.0" customHeight="1">
      <c r="A6" s="190" t="s">
        <v>283</v>
      </c>
      <c r="B6" s="191"/>
      <c r="C6" s="179" t="s">
        <v>173</v>
      </c>
      <c r="D6" s="161" t="str">
        <f>COUNTIFS('Other History'!H:H,"Champs",'Other History'!I:I,Instructions!A75)+COUNTIFS('Other History'!H:H,"Playoff",'Other History'!I:I,Instructions!A75)</f>
        <v>0</v>
      </c>
      <c r="E6" s="161" t="str">
        <f>COUNTIFS('Other History'!H:H,"Sanc",'Other History'!I:I,Instructions!A75)</f>
        <v>0</v>
      </c>
      <c r="F6" s="166" t="str">
        <f>COUNTIFS('Other History'!H:H,"Reg",'Other History'!I:I,Instructions!A75)</f>
        <v>0</v>
      </c>
      <c r="G6" s="166" t="str">
        <f>COUNTIFS('Other History'!H:H,"Other",'Other History'!I:I,Instructions!A75)</f>
        <v>0</v>
      </c>
      <c r="H6" s="88"/>
      <c r="I6" s="169" t="s">
        <v>306</v>
      </c>
      <c r="J6" s="141" t="s">
        <v>307</v>
      </c>
      <c r="K6" s="161" t="str">
        <f>COUNTIFS('Other History'!H:H,"Champs",'Other History'!I:I,Instructions!A78)+COUNTIFS('Other History'!H:H,"Playoff",'Other History'!I:I,Instructions!A78)</f>
        <v>0</v>
      </c>
      <c r="L6" s="171" t="str">
        <f>COUNTIFS('Other History'!H:H,"Sanc",'Other History'!I:I,Instructions!A78)</f>
        <v>0</v>
      </c>
      <c r="M6" s="166" t="str">
        <f>COUNTIFS('Other History'!H:H,"Reg",'Other History'!I:I,Instructions!A78)</f>
        <v>0</v>
      </c>
      <c r="N6" s="166" t="str">
        <f>COUNTIFS('Other History'!H:H,"Other",'Other History'!I:I,Instructions!A78)</f>
        <v>0</v>
      </c>
    </row>
    <row r="7" ht="15.0" customHeight="1">
      <c r="A7" s="138" t="s">
        <v>320</v>
      </c>
      <c r="B7" s="86"/>
      <c r="C7" s="141" t="s">
        <v>118</v>
      </c>
      <c r="D7" s="161" t="str">
        <f>COUNTIFS('Other History'!H:H,"Champs",'Other History'!I:I,Instructions!A76)+COUNTIFS('Other History'!H:H,"Playoff",'Other History'!I:I,Instructions!A76)</f>
        <v>0</v>
      </c>
      <c r="E7" s="161" t="str">
        <f>COUNTIFS('Other History'!H:H,"Sanc",'Other History'!I:I,Instructions!A76)</f>
        <v>0</v>
      </c>
      <c r="F7" s="166" t="str">
        <f>COUNTIFS('Other History'!H:H,"Reg",'Other History'!I:I,Instructions!A76)</f>
        <v>0</v>
      </c>
      <c r="G7" s="166" t="str">
        <f>COUNTIFS('Other History'!H:H,"Other",'Other History'!I:I,Instructions!A76)</f>
        <v>0</v>
      </c>
      <c r="H7" s="88"/>
      <c r="I7" s="169" t="s">
        <v>337</v>
      </c>
      <c r="J7" s="141" t="s">
        <v>338</v>
      </c>
      <c r="K7" s="161" t="str">
        <f>COUNTIFS('Other History'!H:H,"Champs",'Other History'!I:I,Instructions!A79)+COUNTIFS('Other History'!H:H,"Playoff",'Other History'!I:I,Instructions!A79)</f>
        <v>0</v>
      </c>
      <c r="L7" s="171" t="str">
        <f>COUNTIFS('Other History'!H:H,"Sanc",'Other History'!I:I,Instructions!A79)</f>
        <v>0</v>
      </c>
      <c r="M7" s="166" t="str">
        <f>COUNTIFS('Other History'!H:H,"Reg",'Other History'!I:I,Instructions!A79)</f>
        <v>0</v>
      </c>
      <c r="N7" s="166" t="str">
        <f>COUNTIFS('Other History'!H:H,"Other",'Other History'!I:I,Instructions!A79)</f>
        <v>0</v>
      </c>
    </row>
    <row r="8" ht="15.0" customHeight="1">
      <c r="A8" s="138" t="s">
        <v>344</v>
      </c>
      <c r="B8" s="86"/>
      <c r="C8" s="203" t="s">
        <v>312</v>
      </c>
      <c r="D8" s="161" t="str">
        <f>COUNTIFS('Other History'!H:H,"Champs",'Other History'!I:I,Instructions!A87)+COUNTIFS('Other History'!H:H,"Playoff",'Other History'!I:I,Instructions!A87)</f>
        <v>0</v>
      </c>
      <c r="E8" s="161" t="str">
        <f>COUNTIFS('Other History'!H:H,"Sanc",'Other History'!I:I,Instructions!A87)</f>
        <v>0</v>
      </c>
      <c r="F8" s="166" t="str">
        <f>COUNTIFS('Other History'!H:H,"Reg",'Other History'!I:I,Instructions!A87)</f>
        <v>0</v>
      </c>
      <c r="G8" s="166" t="str">
        <f>COUNTIFS('Other History'!H:H,"Other",'Other History'!I:I,Instructions!A87)</f>
        <v>0</v>
      </c>
      <c r="H8" s="88"/>
      <c r="I8" s="169" t="s">
        <v>367</v>
      </c>
      <c r="J8" s="141" t="s">
        <v>368</v>
      </c>
      <c r="K8" s="161" t="str">
        <f>COUNTIFS('Other History'!H:H,"Champs",'Other History'!I:I,Instructions!A80)+COUNTIFS('Other History'!H:H,"Playoff",'Other History'!I:I,Instructions!A80)</f>
        <v>0</v>
      </c>
      <c r="L8" s="171" t="str">
        <f>COUNTIFS('Other History'!H:H,"Sanc",'Other History'!I:I,Instructions!A80)</f>
        <v>0</v>
      </c>
      <c r="M8" s="166" t="str">
        <f>COUNTIFS('Other History'!H:H,"Reg",'Other History'!I:I,Instructions!A80)</f>
        <v>0</v>
      </c>
      <c r="N8" s="166" t="str">
        <f>COUNTIFS('Other History'!H:H,"Other",'Other History'!I:I,Instructions!A80)</f>
        <v>0</v>
      </c>
    </row>
    <row r="9" ht="15.0" customHeight="1">
      <c r="A9" s="207" t="s">
        <v>386</v>
      </c>
      <c r="B9" s="13"/>
      <c r="C9" s="86"/>
      <c r="D9" s="209" t="str">
        <f>SUM(D5:D8)</f>
        <v>0</v>
      </c>
      <c r="E9" s="209" t="str">
        <f t="shared" ref="E9:G9" si="1">SUM(E4:E8)</f>
        <v>0</v>
      </c>
      <c r="F9" s="209" t="str">
        <f t="shared" si="1"/>
        <v>0</v>
      </c>
      <c r="G9" s="209" t="str">
        <f t="shared" si="1"/>
        <v>0</v>
      </c>
      <c r="H9" s="88"/>
      <c r="I9" s="169" t="s">
        <v>399</v>
      </c>
      <c r="J9" s="179" t="s">
        <v>400</v>
      </c>
      <c r="K9" s="161" t="str">
        <f>COUNTIFS('Other History'!H:H,"Champs",'Other History'!I:I,Instructions!A81)+COUNTIFS('Other History'!H:H,"Playoff",'Other History'!I:I,Instructions!A81)</f>
        <v>0</v>
      </c>
      <c r="L9" s="171" t="str">
        <f>COUNTIFS('Other History'!H:H,"Sanc",'Other History'!I:I,Instructions!A81)</f>
        <v>0</v>
      </c>
      <c r="M9" s="166" t="str">
        <f>COUNTIFS('Other History'!H:H,"Reg",'Other History'!I:I,Instructions!A81)</f>
        <v>0</v>
      </c>
      <c r="N9" s="166" t="str">
        <f>COUNTIFS('Other History'!H:H,"Other",'Other History'!I:I,Instructions!A81)</f>
        <v>0</v>
      </c>
    </row>
    <row r="10" ht="15.0" customHeight="1">
      <c r="A10" s="213"/>
      <c r="B10" s="213"/>
      <c r="C10" s="213"/>
      <c r="D10" s="213"/>
      <c r="E10" s="213"/>
      <c r="F10" s="213"/>
      <c r="G10" s="213"/>
      <c r="H10" s="88"/>
      <c r="I10" s="169" t="s">
        <v>415</v>
      </c>
      <c r="J10" s="179" t="s">
        <v>416</v>
      </c>
      <c r="K10" s="161" t="str">
        <f>COUNTIFS('Other History'!H:H,"Champs",'Other History'!I:I,Instructions!A82)+COUNTIFS('Other History'!H:H,"Playoff",'Other History'!I:I,Instructions!A82)</f>
        <v>0</v>
      </c>
      <c r="L10" s="171" t="str">
        <f>COUNTIFS('Other History'!H:H,"Sanc",'Other History'!I:I,Instructions!A82)</f>
        <v>0</v>
      </c>
      <c r="M10" s="166" t="str">
        <f>COUNTIFS('Other History'!H:H,"Reg",'Other History'!I:I,Instructions!A82)</f>
        <v>0</v>
      </c>
      <c r="N10" s="166" t="str">
        <f>COUNTIFS('Other History'!H:H,"Other",'Other History'!I:I,Instructions!A82)</f>
        <v>0</v>
      </c>
    </row>
    <row r="11" ht="15.0" customHeight="1">
      <c r="A11" s="138" t="s">
        <v>402</v>
      </c>
      <c r="B11" s="86"/>
      <c r="C11" s="141" t="s">
        <v>85</v>
      </c>
      <c r="D11" s="161" t="str">
        <f>COUNTIFS('Other History'!H:H,"Champs",'Other History'!I:I,Instructions!A68)+COUNTIFS('Other History'!H:H,"Playoff",'Other History'!I:I,Instructions!A68)</f>
        <v>0</v>
      </c>
      <c r="E11" s="166" t="str">
        <f>COUNTIFS('Other History'!H:H,"Sanc",'Other History'!I:I,Instructions!A68)</f>
        <v>0</v>
      </c>
      <c r="F11" s="166" t="str">
        <f>COUNTIFS('Other History'!H:H,"Reg",'Other History'!I:I,Instructions!A68)</f>
        <v>0</v>
      </c>
      <c r="G11" s="166" t="str">
        <f>COUNTIFS('Other History'!H:H,"Other",'Other History'!I:I,Instructions!A68)</f>
        <v>0</v>
      </c>
      <c r="H11" s="88"/>
      <c r="I11" s="169" t="s">
        <v>447</v>
      </c>
      <c r="J11" s="179" t="s">
        <v>448</v>
      </c>
      <c r="K11" s="161" t="str">
        <f>COUNTIFS('Other History'!H:H,"Champs",'Other History'!I:I,Instructions!A83)+COUNTIFS('Other History'!H:H,"Playoff",'Other History'!I:I,Instructions!A83)</f>
        <v>0</v>
      </c>
      <c r="L11" s="171" t="str">
        <f>COUNTIFS('Other History'!H:H,"Sanc",'Other History'!I:I,Instructions!A83)</f>
        <v>0</v>
      </c>
      <c r="M11" s="166" t="str">
        <f>COUNTIFS('Other History'!H:H,"Reg",'Other History'!I:I,Instructions!A83)</f>
        <v>0</v>
      </c>
      <c r="N11" s="166" t="str">
        <f>COUNTIFS('Other History'!H:H,"Other",'Other History'!I:I,Instructions!A83)</f>
        <v>0</v>
      </c>
    </row>
    <row r="12" ht="15.0" customHeight="1">
      <c r="A12" s="138" t="s">
        <v>404</v>
      </c>
      <c r="B12" s="86"/>
      <c r="C12" s="141" t="s">
        <v>117</v>
      </c>
      <c r="D12" s="161" t="str">
        <f>COUNTIFS('Other History'!H:H,"Champs",'Other History'!I:I,Instructions!A69)+COUNTIFS('Other History'!H:H,"Playoff",'Other History'!I:I,Instructions!A69)+COUNTIFS('Other History'!H:H,"Champs",'Other History'!I:I,Instructions!A70)+COUNTIFS('Other History'!H:H,"Playoff",'Other History'!I:I,Instructions!A70)</f>
        <v>0</v>
      </c>
      <c r="E12" s="166" t="str">
        <f>COUNTIFS('Other History'!H:H,"Sanc",'Other History'!I:I,Instructions!A69)</f>
        <v>0</v>
      </c>
      <c r="F12" s="166" t="str">
        <f>COUNTIFS('Other History'!H:H,"Reg",'Other History'!I:I,Instructions!A69)</f>
        <v>0</v>
      </c>
      <c r="G12" s="166" t="str">
        <f>COUNTIFS('Other History'!H:H,"Other",'Other History'!I:I,Instructions!A69)</f>
        <v>0</v>
      </c>
      <c r="H12" s="88"/>
      <c r="I12" s="169" t="s">
        <v>458</v>
      </c>
      <c r="J12" s="179" t="s">
        <v>457</v>
      </c>
      <c r="K12" s="161" t="str">
        <f>COUNTIFS('Other History'!H:H,"Champs",'Other History'!I:I,Instructions!A84)+COUNTIFS('Other History'!H:H,"Playoff",'Other History'!I:I,Instructions!A84)</f>
        <v>0</v>
      </c>
      <c r="L12" s="171" t="str">
        <f>COUNTIFS('Other History'!H:H,"Sanc",'Other History'!I:I,Instructions!A84)</f>
        <v>0</v>
      </c>
      <c r="M12" s="166" t="str">
        <f>COUNTIFS('Other History'!H:H,"Reg",'Other History'!I:I,Instructions!A84)</f>
        <v>0</v>
      </c>
      <c r="N12" s="166" t="str">
        <f>COUNTIFS('Other History'!H:H,"Other",'Other History'!I:I,Instructions!A84)</f>
        <v>0</v>
      </c>
    </row>
    <row r="13" ht="15.0" customHeight="1">
      <c r="A13" s="228" t="s">
        <v>510</v>
      </c>
      <c r="B13" s="86"/>
      <c r="C13" s="230" t="s">
        <v>145</v>
      </c>
      <c r="D13" s="161" t="str">
        <f>COUNTIFS('Other History'!H:H,"Champs",'Other History'!I:I,Instructions!A67)+COUNTIFS('Other History'!H:H,"Playoff",'Other History'!I:I,Instructions!A67)</f>
        <v>0</v>
      </c>
      <c r="E13" s="166" t="str">
        <f>COUNTIFS('Other History'!H:H,"Sanc",'Other History'!I:I,Instructions!A67)</f>
        <v>0</v>
      </c>
      <c r="F13" s="166" t="str">
        <f>COUNTIFS('Other History'!H:H,"Reg",'Other History'!I:I,Instructions!A67)</f>
        <v>0</v>
      </c>
      <c r="G13" s="166" t="str">
        <f>COUNTIFS('Other History'!H:H,"Other",'Other History'!I:I,Instructions!A67)</f>
        <v>0</v>
      </c>
      <c r="H13" s="88"/>
      <c r="I13" s="169" t="s">
        <v>463</v>
      </c>
      <c r="J13" s="141" t="s">
        <v>462</v>
      </c>
      <c r="K13" s="161" t="str">
        <f>COUNTIFS('Other History'!H:H,"Champs",'Other History'!I:I,Instructions!A85)+COUNTIFS('Other History'!H:H,"Playoff",'Other History'!I:I,Instructions!A85)</f>
        <v>0</v>
      </c>
      <c r="L13" s="171" t="str">
        <f>COUNTIFS('Other History'!H:H,"Sanc",'Other History'!I:I,Instructions!A85)</f>
        <v>0</v>
      </c>
      <c r="M13" s="166" t="str">
        <f>COUNTIFS('Other History'!H:H,"Reg",'Other History'!I:I,Instructions!A85)</f>
        <v>0</v>
      </c>
      <c r="N13" s="166" t="str">
        <f>COUNTIFS('Other History'!H:H,"Other",'Other History'!I:I,Instructions!A85)</f>
        <v>0</v>
      </c>
    </row>
    <row r="14" ht="15.0" customHeight="1">
      <c r="A14" s="234" t="s">
        <v>410</v>
      </c>
      <c r="B14" s="86"/>
      <c r="C14" s="141" t="s">
        <v>395</v>
      </c>
      <c r="D14" s="161" t="str">
        <f>COUNTIFS('Other History'!H:H,"Champs",'Other History'!I:I,Instructions!A71)+COUNTIFS('Other History'!H:H,"Playoff",'Other History'!I:I,Instructions!A71)</f>
        <v>0</v>
      </c>
      <c r="E14" s="166" t="str">
        <f>COUNTIFS('Other History'!H:H,"Sanc",'Other History'!I:I,Instructions!A71)</f>
        <v>0</v>
      </c>
      <c r="F14" s="166" t="str">
        <f>COUNTIFS('Other History'!H:H,"Reg",'Other History'!I:I,Instructions!A71)</f>
        <v>0</v>
      </c>
      <c r="G14" s="166" t="str">
        <f>COUNTIFS('Other History'!H:H,"Other",'Other History'!I:I,Instructions!A71)</f>
        <v>0</v>
      </c>
      <c r="H14" s="88"/>
      <c r="I14" s="169" t="s">
        <v>469</v>
      </c>
      <c r="J14" s="179" t="s">
        <v>468</v>
      </c>
      <c r="K14" s="161" t="str">
        <f>COUNTIFS('Other History'!H:H,"Champs",'Other History'!I:I,Instructions!A86)+COUNTIFS('Other History'!H:H,"Playoff",'Other History'!I:I,Instructions!A86)</f>
        <v>0</v>
      </c>
      <c r="L14" s="171" t="str">
        <f>COUNTIFS('Other History'!H:H,"Sanc",'Other History'!I:I,Instructions!A86)</f>
        <v>0</v>
      </c>
      <c r="M14" s="166" t="str">
        <f>COUNTIFS('Other History'!H:H,"Reg",'Other History'!I:I,Instructions!A86)</f>
        <v>0</v>
      </c>
      <c r="N14" s="166" t="str">
        <f>COUNTIFS('Other History'!H:H,"Other",'Other History'!I:I,Instructions!A86)</f>
        <v>0</v>
      </c>
    </row>
    <row r="15" ht="15.0" customHeight="1">
      <c r="A15" s="234" t="s">
        <v>418</v>
      </c>
      <c r="B15" s="86"/>
      <c r="C15" s="141" t="s">
        <v>417</v>
      </c>
      <c r="D15" s="161" t="str">
        <f>COUNTIFS('Other History'!H:H,"Champs",'Other History'!I:I,Instructions!A72)+COUNTIFS('Other History'!H:H,"Playoff",'Other History'!I:I,Instructions!A72)+COUNTIFS('Other History'!H:H,"Champs",'Other History'!I:I,Instructions!A73)+COUNTIFS('Other History'!H:H,"Playoff",'Other History'!I:I,Instructions!A73)</f>
        <v>0</v>
      </c>
      <c r="E15" s="166" t="str">
        <f>COUNTIFS('Other History'!H:H,"Sanc",'Other History'!I:I,Instructions!A72)</f>
        <v>0</v>
      </c>
      <c r="F15" s="166" t="str">
        <f>COUNTIFS('Other History'!H:H,"Reg",'Other History'!I:I,Instructions!A72)</f>
        <v>0</v>
      </c>
      <c r="G15" s="166" t="str">
        <f>COUNTIFS('Other History'!H:H,"Other",'Other History'!I:I,Instructions!A72)</f>
        <v>0</v>
      </c>
      <c r="H15" s="88"/>
      <c r="I15" s="169" t="s">
        <v>477</v>
      </c>
      <c r="J15" s="203" t="s">
        <v>476</v>
      </c>
      <c r="K15" s="161" t="str">
        <f>COUNTIFS('Other History'!H:H,"Champs",'Other History'!I:I,Instructions!A88)+COUNTIFS('Other History'!H:H,"Playoff",'Other History'!I:I,Instructions!A88)</f>
        <v>0</v>
      </c>
      <c r="L15" s="171" t="str">
        <f>COUNTIFS('Other History'!H:H,"Sanc",'Other History'!I:I,Instructions!A88)</f>
        <v>0</v>
      </c>
      <c r="M15" s="166" t="str">
        <f>COUNTIFS('Other History'!H:H,"Reg",'Other History'!I:I,Instructions!A88)</f>
        <v>0</v>
      </c>
      <c r="N15" s="166" t="str">
        <f>COUNTIFS('Other History'!H:H,"Other",'Other History'!I:I,Instructions!A88)</f>
        <v>0</v>
      </c>
    </row>
    <row r="16" ht="15.0" customHeight="1">
      <c r="A16" s="238"/>
      <c r="B16" s="213"/>
      <c r="C16" s="213"/>
      <c r="D16" s="213"/>
      <c r="E16" s="213"/>
      <c r="F16" s="213"/>
      <c r="G16" s="213"/>
      <c r="H16" s="88"/>
      <c r="I16" s="239" t="s">
        <v>570</v>
      </c>
      <c r="J16" s="86"/>
      <c r="K16" s="209" t="str">
        <f>SUM(K5:K15)</f>
        <v>0</v>
      </c>
      <c r="L16" s="209" t="str">
        <f t="shared" ref="L16:N16" si="2">SUM(L4:L15)</f>
        <v>0</v>
      </c>
      <c r="M16" s="209" t="str">
        <f t="shared" si="2"/>
        <v>0</v>
      </c>
      <c r="N16" s="209" t="str">
        <f t="shared" si="2"/>
        <v>0</v>
      </c>
    </row>
    <row r="17" ht="15.75" customHeight="1">
      <c r="A17" s="241" t="s">
        <v>574</v>
      </c>
      <c r="B17" s="13"/>
      <c r="C17" s="13"/>
      <c r="D17" s="13"/>
      <c r="E17" s="13"/>
      <c r="F17" s="13"/>
      <c r="G17" s="86"/>
      <c r="H17" s="88"/>
      <c r="I17" s="242" t="s">
        <v>577</v>
      </c>
      <c r="J17" s="13"/>
      <c r="K17" s="13"/>
      <c r="L17" s="86"/>
      <c r="M17" s="243" t="str">
        <f>COUNTIFS('Other History'!H:H,"JRDA",'Other History'!L:L,"Y")</f>
        <v>0</v>
      </c>
      <c r="N17" s="86"/>
    </row>
    <row r="18" ht="1.5" customHeight="1">
      <c r="A18" s="244" t="s">
        <v>582</v>
      </c>
      <c r="B18" s="245" t="s">
        <v>72</v>
      </c>
      <c r="C18" s="245" t="s">
        <v>585</v>
      </c>
      <c r="D18" s="246" t="s">
        <v>582</v>
      </c>
      <c r="E18" s="84" t="s">
        <v>72</v>
      </c>
      <c r="F18" s="86"/>
      <c r="G18" s="245" t="s">
        <v>585</v>
      </c>
      <c r="H18" s="247"/>
      <c r="I18" s="213"/>
      <c r="J18" s="213"/>
      <c r="K18" s="213"/>
      <c r="L18" s="213"/>
      <c r="M18" s="213"/>
      <c r="N18" s="213"/>
    </row>
    <row r="19">
      <c r="A19" s="248"/>
      <c r="B19" s="139"/>
      <c r="C19" s="139"/>
      <c r="D19" s="137"/>
      <c r="E19" s="249"/>
      <c r="F19" s="5"/>
      <c r="G19" s="250"/>
      <c r="H19" s="88"/>
      <c r="I19" s="251" t="s">
        <v>595</v>
      </c>
      <c r="J19" s="46"/>
      <c r="K19" s="252" t="s">
        <v>596</v>
      </c>
      <c r="L19" s="86"/>
      <c r="M19" s="107" t="s">
        <v>599</v>
      </c>
      <c r="N19" s="86"/>
    </row>
    <row r="20" ht="16.5" customHeight="1">
      <c r="A20" s="248"/>
      <c r="B20" s="137"/>
      <c r="C20" s="137"/>
      <c r="D20" s="137"/>
      <c r="E20" s="249"/>
      <c r="F20" s="5"/>
      <c r="G20" s="250"/>
      <c r="H20" s="88"/>
      <c r="J20" s="46"/>
      <c r="K20" s="253" t="s">
        <v>601</v>
      </c>
      <c r="L20" s="253" t="s">
        <v>602</v>
      </c>
      <c r="M20" s="253" t="s">
        <v>601</v>
      </c>
      <c r="N20" s="253" t="s">
        <v>602</v>
      </c>
    </row>
    <row r="21">
      <c r="A21" s="248"/>
      <c r="B21" s="137"/>
      <c r="C21" s="137"/>
      <c r="D21" s="137"/>
      <c r="E21" s="254"/>
      <c r="F21" s="5"/>
      <c r="G21" s="250"/>
      <c r="H21" s="88"/>
      <c r="I21" s="13"/>
      <c r="J21" s="86"/>
      <c r="K21" s="161" t="str">
        <f>COUNTIFS('Other History'!A:A,("&gt;="&amp;Instructions!B103),'Other History'!I:I,Instructions!A68)+COUNTIFS('Other History'!A:A,("&gt;="&amp;Instructions!B103),'Other History'!I:I,Instructions!A69)+COUNTIFS('Other History'!A:A,("&gt;="&amp;Instructions!B103),'Other History'!I:I,Instructions!A70)+COUNTIFS('Other History'!A:A,("&gt;="&amp;Instructions!B103),'Other History'!I:I,Instructions!A74)+COUNTIFS('Other History'!A:A,("&gt;="&amp;Instructions!B103),'Other History'!I:I,Instructions!A75)+COUNTIFS('Other History'!A:A,("&gt;="&amp;Instructions!B103),'Other History'!I:I,Instructions!A76)+COUNTIFS('Other History'!A:A,("&gt;="&amp;Instructions!B103),'Other History'!I:I,Instructions!A87)</f>
        <v>0</v>
      </c>
      <c r="L21" s="161" t="str">
        <f>COUNTIFS('Other History'!A:A,("&gt;="&amp;Instructions!B103),'Other History'!I:I,Instructions!A71)+COUNTIFS('Other History'!A:A,("&gt;="&amp;Instructions!B103),'Other History'!I:I,Instructions!A72)+COUNTIFS('Other History'!A:A,("&gt;="&amp;Instructions!B103),'Other History'!I:I,Instructions!A73)+COUNTIFS('Other History'!A:A,("&gt;="&amp;Instructions!B103),'Other History'!I:I,Instructions!A77)+COUNTIFS('Other History'!A:A,("&gt;="&amp;Instructions!B103),'Other History'!I:I,Instructions!A78)+COUNTIFS('Other History'!A:A,("&gt;="&amp;Instructions!B103),'Other History'!I:I,Instructions!A79)+COUNTIFS('Other History'!A:A,("&gt;="&amp;Instructions!B103),'Other History'!I:I,Instructions!A80)+COUNTIFS('Other History'!A:A,("&gt;="&amp;Instructions!B103),'Other History'!I:I,Instructions!A81)+COUNTIFS('Other History'!A:A,("&gt;="&amp;Instructions!B103),'Other History'!I:I,Instructions!A82)+COUNTIFS('Other History'!A:A,("&gt;="&amp;Instructions!B103),'Other History'!I:I,Instructions!A83)+COUNTIFS('Other History'!A:A,("&gt;="&amp;Instructions!B103),'Other History'!I:I,Instructions!A84)+COUNTIFS('Other History'!A:A,("&gt;="&amp;Instructions!B103),'Other History'!I:I,Instructions!A85)+COUNTIFS('Other History'!A:A,("&gt;="&amp;Instructions!B103),'Other History'!I:I,Instructions!A86)+COUNTIFS('Other History'!A:A,("&gt;="&amp;Instructions!B103),'Other History'!I:I,Instructions!A88)</f>
        <v>0</v>
      </c>
      <c r="M21" s="150" t="str">
        <f>SUM(D9+E9+F9+G9+D11+E11+F11+G11+D12+E12+F12+G12)</f>
        <v>0</v>
      </c>
      <c r="N21" s="150" t="str">
        <f>SUM(K16+L16+M16+N16+D14+E14+F14+G14+D15+E15+F15+G15)</f>
        <v>0</v>
      </c>
    </row>
    <row r="22" ht="16.5" customHeight="1">
      <c r="A22" s="260"/>
      <c r="B22" s="260"/>
      <c r="C22" s="260"/>
      <c r="D22" s="260"/>
      <c r="E22" s="260"/>
      <c r="F22" s="260"/>
      <c r="G22" s="260"/>
      <c r="H22" s="260"/>
      <c r="I22" s="260"/>
      <c r="J22" s="260"/>
      <c r="K22" s="260"/>
      <c r="L22" s="260"/>
      <c r="M22" s="260"/>
      <c r="N22" s="260"/>
    </row>
  </sheetData>
  <mergeCells count="28">
    <mergeCell ref="D2:G2"/>
    <mergeCell ref="A2:B3"/>
    <mergeCell ref="C2:C3"/>
    <mergeCell ref="K2:N2"/>
    <mergeCell ref="A1:N1"/>
    <mergeCell ref="I2:I3"/>
    <mergeCell ref="J2:J3"/>
    <mergeCell ref="A4:B4"/>
    <mergeCell ref="E19:F19"/>
    <mergeCell ref="E18:F18"/>
    <mergeCell ref="A14:B14"/>
    <mergeCell ref="A15:B15"/>
    <mergeCell ref="A9:C9"/>
    <mergeCell ref="A7:B7"/>
    <mergeCell ref="A8:B8"/>
    <mergeCell ref="A5:B5"/>
    <mergeCell ref="K19:L19"/>
    <mergeCell ref="M19:N19"/>
    <mergeCell ref="I19:J21"/>
    <mergeCell ref="E20:F20"/>
    <mergeCell ref="E21:F21"/>
    <mergeCell ref="A13:B13"/>
    <mergeCell ref="A11:B11"/>
    <mergeCell ref="A12:B12"/>
    <mergeCell ref="I17:L17"/>
    <mergeCell ref="M17:N17"/>
    <mergeCell ref="I16:J16"/>
    <mergeCell ref="A17:G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13.14"/>
    <col customWidth="1" min="2" max="2" width="24.29"/>
    <col customWidth="1" min="3" max="3" width="26.86"/>
    <col customWidth="1" min="4" max="4" width="30.0"/>
    <col customWidth="1" min="5" max="5" width="31.71"/>
    <col customWidth="1" min="6" max="6" width="27.57"/>
    <col customWidth="1" min="7" max="7" width="9.57"/>
    <col customWidth="1" min="8" max="8" width="9.86"/>
    <col customWidth="1" min="9" max="9" width="9.0"/>
    <col customWidth="1" min="10" max="11" width="10.0"/>
    <col customWidth="1" min="12" max="12" width="30.43"/>
    <col customWidth="1" min="13" max="13" width="28.86"/>
    <col customWidth="1" min="14" max="14" width="35.43"/>
  </cols>
  <sheetData>
    <row r="1" ht="45.0" customHeight="1">
      <c r="A1" s="1"/>
      <c r="B1" s="1" t="s">
        <v>4</v>
      </c>
      <c r="C1" s="5"/>
      <c r="D1" s="5"/>
      <c r="E1" s="5"/>
      <c r="F1" s="5"/>
      <c r="G1" s="29"/>
      <c r="H1" s="30"/>
      <c r="I1" s="30"/>
      <c r="J1" s="30"/>
      <c r="K1" s="29"/>
      <c r="L1" s="30"/>
      <c r="M1" s="5"/>
      <c r="N1" s="5"/>
    </row>
    <row r="2" ht="15.75" customHeight="1">
      <c r="A2" s="44"/>
      <c r="B2" s="44" t="s">
        <v>29</v>
      </c>
      <c r="C2" s="45"/>
      <c r="D2" s="47" t="s">
        <v>31</v>
      </c>
      <c r="E2" s="5"/>
      <c r="F2" s="27"/>
      <c r="G2" s="78"/>
      <c r="H2" s="80"/>
      <c r="I2" s="44" t="s">
        <v>57</v>
      </c>
      <c r="J2" s="47"/>
      <c r="K2" s="81"/>
      <c r="L2" s="43" t="s">
        <v>63</v>
      </c>
      <c r="M2" s="48" t="s">
        <v>65</v>
      </c>
      <c r="N2" s="48" t="s">
        <v>66</v>
      </c>
    </row>
    <row r="3" ht="27.75" customHeight="1">
      <c r="A3" s="51" t="s">
        <v>68</v>
      </c>
      <c r="B3" s="53" t="s">
        <v>70</v>
      </c>
      <c r="C3" s="54" t="s">
        <v>72</v>
      </c>
      <c r="D3" s="56" t="s">
        <v>73</v>
      </c>
      <c r="E3" s="104" t="s">
        <v>95</v>
      </c>
      <c r="F3" s="56" t="s">
        <v>100</v>
      </c>
      <c r="G3" s="62" t="s">
        <v>101</v>
      </c>
      <c r="H3" s="53" t="s">
        <v>79</v>
      </c>
      <c r="I3" s="53" t="s">
        <v>81</v>
      </c>
      <c r="J3" s="71" t="s">
        <v>102</v>
      </c>
      <c r="K3" s="63" t="s">
        <v>83</v>
      </c>
      <c r="L3" s="106"/>
      <c r="M3" s="73"/>
      <c r="N3" s="73"/>
    </row>
    <row r="4">
      <c r="A4" s="114">
        <v>42127.0</v>
      </c>
      <c r="B4" s="116" t="s">
        <v>104</v>
      </c>
      <c r="C4" s="116" t="s">
        <v>105</v>
      </c>
      <c r="D4" s="116" t="s">
        <v>106</v>
      </c>
      <c r="E4" s="116" t="s">
        <v>107</v>
      </c>
      <c r="F4" s="116" t="s">
        <v>108</v>
      </c>
      <c r="G4" s="118" t="s">
        <v>90</v>
      </c>
      <c r="H4" s="118" t="s">
        <v>33</v>
      </c>
      <c r="I4" s="118" t="s">
        <v>109</v>
      </c>
      <c r="J4" s="120"/>
      <c r="K4" s="122"/>
      <c r="L4" s="116" t="s">
        <v>110</v>
      </c>
      <c r="M4" s="116" t="s">
        <v>111</v>
      </c>
      <c r="N4" s="120"/>
    </row>
    <row r="5" ht="14.25" customHeight="1">
      <c r="A5" s="131">
        <v>42126.0</v>
      </c>
      <c r="B5" s="132" t="s">
        <v>104</v>
      </c>
      <c r="C5" s="133" t="s">
        <v>105</v>
      </c>
      <c r="D5" s="133" t="s">
        <v>106</v>
      </c>
      <c r="E5" s="133" t="s">
        <v>115</v>
      </c>
      <c r="F5" s="133" t="s">
        <v>116</v>
      </c>
      <c r="G5" s="135" t="s">
        <v>90</v>
      </c>
      <c r="H5" s="135" t="s">
        <v>33</v>
      </c>
      <c r="I5" s="135" t="s">
        <v>118</v>
      </c>
      <c r="J5" s="137"/>
      <c r="K5" s="139"/>
      <c r="L5" s="133" t="s">
        <v>110</v>
      </c>
      <c r="M5" s="133" t="s">
        <v>111</v>
      </c>
      <c r="N5" s="133" t="s">
        <v>119</v>
      </c>
    </row>
    <row r="6" ht="14.25" customHeight="1">
      <c r="A6" s="131">
        <v>42125.0</v>
      </c>
      <c r="B6" s="132" t="s">
        <v>104</v>
      </c>
      <c r="C6" s="133" t="s">
        <v>105</v>
      </c>
      <c r="D6" s="133" t="s">
        <v>106</v>
      </c>
      <c r="E6" s="133" t="s">
        <v>120</v>
      </c>
      <c r="F6" s="133" t="s">
        <v>115</v>
      </c>
      <c r="G6" s="135" t="s">
        <v>90</v>
      </c>
      <c r="H6" s="135" t="s">
        <v>33</v>
      </c>
      <c r="I6" s="135" t="s">
        <v>109</v>
      </c>
      <c r="J6" s="137"/>
      <c r="K6" s="139"/>
      <c r="L6" s="133" t="s">
        <v>110</v>
      </c>
      <c r="M6" s="133" t="s">
        <v>111</v>
      </c>
      <c r="N6" s="137"/>
    </row>
    <row r="7" ht="14.25" customHeight="1">
      <c r="A7" s="131">
        <v>42125.0</v>
      </c>
      <c r="B7" s="133" t="s">
        <v>104</v>
      </c>
      <c r="C7" s="133" t="s">
        <v>105</v>
      </c>
      <c r="D7" s="133" t="s">
        <v>106</v>
      </c>
      <c r="E7" s="133" t="s">
        <v>116</v>
      </c>
      <c r="F7" s="133" t="s">
        <v>108</v>
      </c>
      <c r="G7" s="135" t="s">
        <v>90</v>
      </c>
      <c r="H7" s="135" t="s">
        <v>33</v>
      </c>
      <c r="I7" s="135" t="s">
        <v>123</v>
      </c>
      <c r="J7" s="139"/>
      <c r="K7" s="139"/>
      <c r="L7" s="133" t="s">
        <v>110</v>
      </c>
      <c r="M7" s="133" t="s">
        <v>111</v>
      </c>
      <c r="N7" s="133" t="s">
        <v>125</v>
      </c>
    </row>
    <row r="8" ht="14.25" customHeight="1">
      <c r="A8" s="131">
        <v>42123.0</v>
      </c>
      <c r="B8" s="137"/>
      <c r="C8" s="133" t="s">
        <v>126</v>
      </c>
      <c r="D8" s="133" t="s">
        <v>87</v>
      </c>
      <c r="E8" s="133" t="s">
        <v>127</v>
      </c>
      <c r="F8" s="133" t="s">
        <v>108</v>
      </c>
      <c r="G8" s="149" t="s">
        <v>90</v>
      </c>
      <c r="H8" s="135" t="s">
        <v>33</v>
      </c>
      <c r="I8" s="149" t="s">
        <v>109</v>
      </c>
      <c r="J8" s="137"/>
      <c r="K8" s="137"/>
      <c r="L8" s="133" t="s">
        <v>135</v>
      </c>
      <c r="M8" s="133" t="s">
        <v>136</v>
      </c>
      <c r="N8" s="137"/>
    </row>
    <row r="9" ht="14.25" customHeight="1">
      <c r="A9" s="131">
        <v>42122.0</v>
      </c>
      <c r="B9" s="137"/>
      <c r="C9" s="133" t="s">
        <v>126</v>
      </c>
      <c r="D9" s="133" t="s">
        <v>87</v>
      </c>
      <c r="E9" s="133" t="s">
        <v>127</v>
      </c>
      <c r="F9" s="133" t="s">
        <v>108</v>
      </c>
      <c r="G9" s="149" t="s">
        <v>90</v>
      </c>
      <c r="H9" s="149" t="s">
        <v>33</v>
      </c>
      <c r="I9" s="149" t="s">
        <v>123</v>
      </c>
      <c r="J9" s="137"/>
      <c r="K9" s="137"/>
      <c r="L9" s="133" t="s">
        <v>137</v>
      </c>
      <c r="M9" s="133" t="s">
        <v>138</v>
      </c>
      <c r="N9" s="137"/>
    </row>
    <row r="10" ht="14.25" customHeight="1">
      <c r="A10" s="131">
        <v>42105.0</v>
      </c>
      <c r="B10" s="137"/>
      <c r="C10" s="133" t="s">
        <v>126</v>
      </c>
      <c r="D10" s="133" t="s">
        <v>87</v>
      </c>
      <c r="E10" s="133" t="s">
        <v>139</v>
      </c>
      <c r="F10" s="133" t="s">
        <v>140</v>
      </c>
      <c r="G10" s="149" t="s">
        <v>90</v>
      </c>
      <c r="H10" s="152" t="s">
        <v>112</v>
      </c>
      <c r="I10" s="149" t="s">
        <v>109</v>
      </c>
      <c r="J10" s="137"/>
      <c r="K10" s="137"/>
      <c r="L10" s="133" t="s">
        <v>142</v>
      </c>
      <c r="M10" s="133" t="s">
        <v>138</v>
      </c>
      <c r="N10" s="137"/>
    </row>
    <row r="11" ht="14.25" customHeight="1">
      <c r="A11" s="131">
        <v>42105.0</v>
      </c>
      <c r="B11" s="137"/>
      <c r="C11" s="133" t="s">
        <v>126</v>
      </c>
      <c r="D11" s="133" t="s">
        <v>87</v>
      </c>
      <c r="E11" s="133" t="s">
        <v>143</v>
      </c>
      <c r="F11" s="133" t="s">
        <v>144</v>
      </c>
      <c r="G11" s="149" t="s">
        <v>90</v>
      </c>
      <c r="H11" s="152" t="s">
        <v>112</v>
      </c>
      <c r="I11" s="149" t="s">
        <v>145</v>
      </c>
      <c r="J11" s="137"/>
      <c r="K11" s="137"/>
      <c r="L11" s="133" t="s">
        <v>146</v>
      </c>
      <c r="M11" s="133" t="s">
        <v>147</v>
      </c>
      <c r="N11" s="137"/>
    </row>
    <row r="12" ht="14.25" customHeight="1">
      <c r="A12" s="131">
        <v>42092.0</v>
      </c>
      <c r="B12" s="133" t="s">
        <v>148</v>
      </c>
      <c r="C12" s="133" t="s">
        <v>149</v>
      </c>
      <c r="D12" s="133" t="s">
        <v>150</v>
      </c>
      <c r="E12" s="133" t="s">
        <v>151</v>
      </c>
      <c r="F12" s="133" t="s">
        <v>152</v>
      </c>
      <c r="G12" s="149" t="s">
        <v>90</v>
      </c>
      <c r="H12" s="149" t="s">
        <v>33</v>
      </c>
      <c r="I12" s="149" t="s">
        <v>117</v>
      </c>
      <c r="J12" s="137"/>
      <c r="K12" s="137"/>
      <c r="L12" s="133" t="s">
        <v>154</v>
      </c>
      <c r="M12" s="133" t="s">
        <v>155</v>
      </c>
      <c r="N12" s="133" t="s">
        <v>156</v>
      </c>
    </row>
    <row r="13" ht="14.25" customHeight="1">
      <c r="A13" s="131">
        <v>42091.0</v>
      </c>
      <c r="B13" s="133" t="s">
        <v>148</v>
      </c>
      <c r="C13" s="133" t="s">
        <v>149</v>
      </c>
      <c r="D13" s="133" t="s">
        <v>150</v>
      </c>
      <c r="E13" s="133" t="s">
        <v>157</v>
      </c>
      <c r="F13" s="133" t="s">
        <v>158</v>
      </c>
      <c r="G13" s="149" t="s">
        <v>90</v>
      </c>
      <c r="H13" s="149" t="s">
        <v>33</v>
      </c>
      <c r="I13" s="149" t="s">
        <v>117</v>
      </c>
      <c r="J13" s="137"/>
      <c r="K13" s="137"/>
      <c r="L13" s="133" t="s">
        <v>154</v>
      </c>
      <c r="M13" s="133" t="s">
        <v>155</v>
      </c>
      <c r="N13" s="133" t="s">
        <v>156</v>
      </c>
    </row>
    <row r="14" ht="14.25" customHeight="1">
      <c r="A14" s="131">
        <v>42091.0</v>
      </c>
      <c r="B14" s="133" t="s">
        <v>148</v>
      </c>
      <c r="C14" s="133" t="s">
        <v>149</v>
      </c>
      <c r="D14" s="133" t="s">
        <v>150</v>
      </c>
      <c r="E14" s="133" t="s">
        <v>159</v>
      </c>
      <c r="F14" s="133" t="s">
        <v>160</v>
      </c>
      <c r="G14" s="149" t="s">
        <v>90</v>
      </c>
      <c r="H14" s="149" t="s">
        <v>33</v>
      </c>
      <c r="I14" s="149" t="s">
        <v>117</v>
      </c>
      <c r="J14" s="137"/>
      <c r="K14" s="137"/>
      <c r="L14" s="133" t="s">
        <v>154</v>
      </c>
      <c r="M14" s="133" t="s">
        <v>155</v>
      </c>
      <c r="N14" s="133" t="s">
        <v>156</v>
      </c>
    </row>
    <row r="15" ht="14.25" customHeight="1">
      <c r="A15" s="131">
        <v>42090.0</v>
      </c>
      <c r="B15" s="133" t="s">
        <v>148</v>
      </c>
      <c r="C15" s="133" t="s">
        <v>149</v>
      </c>
      <c r="D15" s="133" t="s">
        <v>150</v>
      </c>
      <c r="E15" s="133" t="s">
        <v>161</v>
      </c>
      <c r="F15" s="133" t="s">
        <v>160</v>
      </c>
      <c r="G15" s="149" t="s">
        <v>90</v>
      </c>
      <c r="H15" s="149" t="s">
        <v>33</v>
      </c>
      <c r="I15" s="149" t="s">
        <v>117</v>
      </c>
      <c r="J15" s="137"/>
      <c r="K15" s="137"/>
      <c r="L15" s="133" t="s">
        <v>154</v>
      </c>
      <c r="M15" s="133" t="s">
        <v>155</v>
      </c>
      <c r="N15" s="133" t="s">
        <v>156</v>
      </c>
    </row>
    <row r="16" ht="14.25" customHeight="1">
      <c r="A16" s="131">
        <v>42070.0</v>
      </c>
      <c r="B16" s="137"/>
      <c r="C16" s="133" t="s">
        <v>126</v>
      </c>
      <c r="D16" s="133" t="s">
        <v>87</v>
      </c>
      <c r="E16" s="133" t="s">
        <v>144</v>
      </c>
      <c r="F16" s="133" t="s">
        <v>140</v>
      </c>
      <c r="G16" s="149" t="s">
        <v>90</v>
      </c>
      <c r="H16" s="152" t="s">
        <v>112</v>
      </c>
      <c r="I16" s="149" t="s">
        <v>109</v>
      </c>
      <c r="J16" s="137"/>
      <c r="K16" s="137"/>
      <c r="L16" s="133" t="s">
        <v>78</v>
      </c>
      <c r="M16" s="133" t="s">
        <v>138</v>
      </c>
      <c r="N16" s="137"/>
    </row>
    <row r="17" ht="14.25" customHeight="1">
      <c r="A17" s="131">
        <v>42064.0</v>
      </c>
      <c r="B17" s="133" t="s">
        <v>162</v>
      </c>
      <c r="C17" s="133" t="s">
        <v>163</v>
      </c>
      <c r="D17" s="133" t="s">
        <v>164</v>
      </c>
      <c r="E17" s="133" t="s">
        <v>165</v>
      </c>
      <c r="F17" s="133" t="s">
        <v>166</v>
      </c>
      <c r="G17" s="149" t="s">
        <v>90</v>
      </c>
      <c r="H17" s="149" t="s">
        <v>33</v>
      </c>
      <c r="I17" s="149" t="s">
        <v>123</v>
      </c>
      <c r="J17" s="137"/>
      <c r="K17" s="139"/>
      <c r="L17" s="133" t="s">
        <v>169</v>
      </c>
      <c r="M17" s="133" t="s">
        <v>138</v>
      </c>
      <c r="N17" s="137"/>
    </row>
    <row r="18" ht="14.25" customHeight="1">
      <c r="A18" s="131">
        <v>42062.0</v>
      </c>
      <c r="B18" s="133" t="s">
        <v>162</v>
      </c>
      <c r="C18" s="133" t="s">
        <v>163</v>
      </c>
      <c r="D18" s="133" t="s">
        <v>164</v>
      </c>
      <c r="E18" s="133" t="s">
        <v>170</v>
      </c>
      <c r="F18" s="133" t="s">
        <v>166</v>
      </c>
      <c r="G18" s="149" t="s">
        <v>90</v>
      </c>
      <c r="H18" s="149" t="s">
        <v>33</v>
      </c>
      <c r="I18" s="149" t="s">
        <v>123</v>
      </c>
      <c r="J18" s="137"/>
      <c r="K18" s="137"/>
      <c r="L18" s="133" t="s">
        <v>169</v>
      </c>
      <c r="M18" s="133" t="s">
        <v>138</v>
      </c>
      <c r="N18" s="137"/>
    </row>
    <row r="19" ht="14.25" customHeight="1">
      <c r="A19" s="131">
        <v>42056.0</v>
      </c>
      <c r="B19" s="137"/>
      <c r="C19" s="133" t="s">
        <v>126</v>
      </c>
      <c r="D19" s="133" t="s">
        <v>87</v>
      </c>
      <c r="E19" s="133" t="s">
        <v>144</v>
      </c>
      <c r="F19" s="133" t="s">
        <v>139</v>
      </c>
      <c r="G19" s="149" t="s">
        <v>90</v>
      </c>
      <c r="H19" s="152" t="s">
        <v>112</v>
      </c>
      <c r="I19" s="149" t="s">
        <v>118</v>
      </c>
      <c r="J19" s="137"/>
      <c r="K19" s="137"/>
      <c r="L19" s="133" t="s">
        <v>137</v>
      </c>
      <c r="M19" s="133" t="s">
        <v>138</v>
      </c>
      <c r="N19" s="137"/>
    </row>
    <row r="20" ht="14.25" customHeight="1">
      <c r="A20" s="131">
        <v>42042.0</v>
      </c>
      <c r="B20" s="137"/>
      <c r="C20" s="133" t="s">
        <v>126</v>
      </c>
      <c r="D20" s="133" t="s">
        <v>87</v>
      </c>
      <c r="E20" s="133" t="s">
        <v>140</v>
      </c>
      <c r="F20" s="133" t="s">
        <v>139</v>
      </c>
      <c r="G20" s="149" t="s">
        <v>90</v>
      </c>
      <c r="H20" s="152" t="s">
        <v>112</v>
      </c>
      <c r="I20" s="149" t="s">
        <v>173</v>
      </c>
      <c r="J20" s="137"/>
      <c r="K20" s="137"/>
      <c r="L20" s="133" t="s">
        <v>146</v>
      </c>
      <c r="M20" s="133" t="s">
        <v>138</v>
      </c>
      <c r="N20" s="137"/>
    </row>
    <row r="21" ht="14.25" customHeight="1">
      <c r="A21" s="131">
        <v>42015.0</v>
      </c>
      <c r="B21" s="137"/>
      <c r="C21" s="133" t="s">
        <v>174</v>
      </c>
      <c r="D21" s="133" t="s">
        <v>87</v>
      </c>
      <c r="E21" s="133" t="s">
        <v>140</v>
      </c>
      <c r="F21" s="133" t="s">
        <v>144</v>
      </c>
      <c r="G21" s="149" t="s">
        <v>90</v>
      </c>
      <c r="H21" s="152" t="s">
        <v>112</v>
      </c>
      <c r="I21" s="149" t="s">
        <v>109</v>
      </c>
      <c r="J21" s="137"/>
      <c r="K21" s="137"/>
      <c r="L21" s="133" t="s">
        <v>78</v>
      </c>
      <c r="M21" s="133" t="s">
        <v>138</v>
      </c>
      <c r="N21" s="137"/>
    </row>
    <row r="22" ht="14.25" customHeight="1">
      <c r="A22" s="131">
        <v>41979.0</v>
      </c>
      <c r="B22" s="137"/>
      <c r="C22" s="133" t="s">
        <v>126</v>
      </c>
      <c r="D22" s="133" t="s">
        <v>87</v>
      </c>
      <c r="E22" s="133" t="s">
        <v>143</v>
      </c>
      <c r="F22" s="133" t="s">
        <v>139</v>
      </c>
      <c r="G22" s="149" t="s">
        <v>90</v>
      </c>
      <c r="H22" s="152" t="s">
        <v>112</v>
      </c>
      <c r="I22" s="149" t="s">
        <v>109</v>
      </c>
      <c r="J22" s="137"/>
      <c r="K22" s="137"/>
      <c r="L22" s="133" t="s">
        <v>78</v>
      </c>
      <c r="M22" s="133" t="s">
        <v>138</v>
      </c>
      <c r="N22" s="133" t="s">
        <v>175</v>
      </c>
    </row>
    <row r="23" ht="14.25" customHeight="1">
      <c r="A23" s="131">
        <v>41979.0</v>
      </c>
      <c r="B23" s="137"/>
      <c r="C23" s="133" t="s">
        <v>126</v>
      </c>
      <c r="D23" s="133" t="s">
        <v>87</v>
      </c>
      <c r="E23" s="133" t="s">
        <v>140</v>
      </c>
      <c r="F23" s="133" t="s">
        <v>144</v>
      </c>
      <c r="G23" s="149" t="s">
        <v>90</v>
      </c>
      <c r="H23" s="152" t="s">
        <v>112</v>
      </c>
      <c r="I23" s="149" t="s">
        <v>109</v>
      </c>
      <c r="J23" s="137"/>
      <c r="K23" s="137"/>
      <c r="L23" s="133" t="s">
        <v>78</v>
      </c>
      <c r="M23" s="133" t="s">
        <v>138</v>
      </c>
      <c r="N23" s="133" t="s">
        <v>175</v>
      </c>
    </row>
    <row r="24" ht="14.25" customHeight="1">
      <c r="A24" s="131">
        <v>41958.0</v>
      </c>
      <c r="B24" s="137"/>
      <c r="C24" s="133" t="s">
        <v>126</v>
      </c>
      <c r="D24" s="133" t="s">
        <v>87</v>
      </c>
      <c r="E24" s="133" t="s">
        <v>180</v>
      </c>
      <c r="F24" s="133" t="s">
        <v>181</v>
      </c>
      <c r="G24" s="149" t="s">
        <v>90</v>
      </c>
      <c r="H24" s="152" t="s">
        <v>112</v>
      </c>
      <c r="I24" s="149" t="s">
        <v>109</v>
      </c>
      <c r="J24" s="137"/>
      <c r="K24" s="137"/>
      <c r="L24" s="133" t="s">
        <v>78</v>
      </c>
      <c r="M24" s="133" t="s">
        <v>138</v>
      </c>
      <c r="N24" s="137"/>
    </row>
    <row r="25" ht="14.25" customHeight="1">
      <c r="A25" s="131">
        <v>41909.0</v>
      </c>
      <c r="B25" s="133" t="s">
        <v>182</v>
      </c>
      <c r="C25" s="133" t="s">
        <v>183</v>
      </c>
      <c r="D25" s="133" t="s">
        <v>184</v>
      </c>
      <c r="E25" s="133" t="s">
        <v>185</v>
      </c>
      <c r="F25" s="133" t="s">
        <v>186</v>
      </c>
      <c r="G25" s="149" t="s">
        <v>90</v>
      </c>
      <c r="H25" s="149" t="s">
        <v>32</v>
      </c>
      <c r="I25" s="149" t="s">
        <v>123</v>
      </c>
      <c r="J25" s="137"/>
      <c r="K25" s="137"/>
      <c r="L25" s="133" t="s">
        <v>187</v>
      </c>
      <c r="M25" s="137"/>
      <c r="N25" s="133" t="s">
        <v>188</v>
      </c>
    </row>
    <row r="26" ht="14.25" customHeight="1">
      <c r="A26" s="131">
        <v>41908.0</v>
      </c>
      <c r="B26" s="133" t="s">
        <v>182</v>
      </c>
      <c r="C26" s="133" t="s">
        <v>183</v>
      </c>
      <c r="D26" s="133" t="s">
        <v>184</v>
      </c>
      <c r="E26" s="133" t="s">
        <v>185</v>
      </c>
      <c r="F26" s="133" t="s">
        <v>190</v>
      </c>
      <c r="G26" s="149" t="s">
        <v>90</v>
      </c>
      <c r="H26" s="149" t="s">
        <v>32</v>
      </c>
      <c r="I26" s="149" t="s">
        <v>123</v>
      </c>
      <c r="J26" s="137"/>
      <c r="K26" s="137"/>
      <c r="L26" s="133" t="s">
        <v>187</v>
      </c>
      <c r="M26" s="137"/>
      <c r="N26" s="133" t="s">
        <v>188</v>
      </c>
    </row>
    <row r="27" ht="14.25" customHeight="1">
      <c r="A27" s="131">
        <v>41908.0</v>
      </c>
      <c r="B27" s="133" t="s">
        <v>182</v>
      </c>
      <c r="C27" s="133" t="s">
        <v>183</v>
      </c>
      <c r="D27" s="133" t="s">
        <v>184</v>
      </c>
      <c r="E27" s="133" t="s">
        <v>194</v>
      </c>
      <c r="F27" s="133" t="s">
        <v>190</v>
      </c>
      <c r="G27" s="149" t="s">
        <v>90</v>
      </c>
      <c r="H27" s="149" t="s">
        <v>32</v>
      </c>
      <c r="I27" s="149" t="s">
        <v>123</v>
      </c>
      <c r="J27" s="137"/>
      <c r="K27" s="137"/>
      <c r="L27" s="133" t="s">
        <v>187</v>
      </c>
      <c r="M27" s="137"/>
      <c r="N27" s="133" t="s">
        <v>188</v>
      </c>
    </row>
    <row r="28" ht="14.25" customHeight="1">
      <c r="A28" s="131">
        <v>41907.0</v>
      </c>
      <c r="B28" s="133" t="s">
        <v>182</v>
      </c>
      <c r="C28" s="133" t="s">
        <v>183</v>
      </c>
      <c r="D28" s="133" t="s">
        <v>184</v>
      </c>
      <c r="E28" s="168" t="s">
        <v>198</v>
      </c>
      <c r="F28" s="133" t="s">
        <v>186</v>
      </c>
      <c r="G28" s="149" t="s">
        <v>90</v>
      </c>
      <c r="H28" s="149" t="s">
        <v>32</v>
      </c>
      <c r="I28" s="149" t="s">
        <v>123</v>
      </c>
      <c r="J28" s="137"/>
      <c r="K28" s="137"/>
      <c r="L28" s="133" t="s">
        <v>187</v>
      </c>
      <c r="M28" s="137"/>
      <c r="N28" s="133" t="s">
        <v>188</v>
      </c>
    </row>
    <row r="29" ht="14.25" customHeight="1">
      <c r="A29" s="131">
        <v>41907.0</v>
      </c>
      <c r="B29" s="133" t="s">
        <v>182</v>
      </c>
      <c r="C29" s="133" t="s">
        <v>183</v>
      </c>
      <c r="D29" s="133" t="s">
        <v>184</v>
      </c>
      <c r="E29" s="133" t="s">
        <v>202</v>
      </c>
      <c r="F29" s="133" t="s">
        <v>190</v>
      </c>
      <c r="G29" s="149" t="s">
        <v>90</v>
      </c>
      <c r="H29" s="149" t="s">
        <v>32</v>
      </c>
      <c r="I29" s="149" t="s">
        <v>123</v>
      </c>
      <c r="J29" s="137"/>
      <c r="K29" s="137"/>
      <c r="L29" s="133" t="s">
        <v>187</v>
      </c>
      <c r="M29" s="137"/>
      <c r="N29" s="133" t="s">
        <v>188</v>
      </c>
    </row>
    <row r="30" ht="14.25" customHeight="1">
      <c r="A30" s="131">
        <v>41874.0</v>
      </c>
      <c r="B30" s="133" t="s">
        <v>204</v>
      </c>
      <c r="C30" s="133" t="s">
        <v>205</v>
      </c>
      <c r="D30" s="133" t="s">
        <v>206</v>
      </c>
      <c r="E30" s="133" t="s">
        <v>207</v>
      </c>
      <c r="F30" s="133" t="s">
        <v>208</v>
      </c>
      <c r="G30" s="149" t="s">
        <v>90</v>
      </c>
      <c r="H30" s="149" t="s">
        <v>34</v>
      </c>
      <c r="I30" s="149" t="s">
        <v>173</v>
      </c>
      <c r="J30" s="137"/>
      <c r="K30" s="137"/>
      <c r="L30" s="133" t="s">
        <v>209</v>
      </c>
      <c r="M30" s="137"/>
      <c r="N30" s="137"/>
    </row>
    <row r="31" ht="14.25" customHeight="1">
      <c r="A31" s="131">
        <v>41873.0</v>
      </c>
      <c r="B31" s="133" t="s">
        <v>204</v>
      </c>
      <c r="C31" s="133" t="s">
        <v>205</v>
      </c>
      <c r="D31" s="133" t="s">
        <v>206</v>
      </c>
      <c r="E31" s="133" t="s">
        <v>210</v>
      </c>
      <c r="F31" s="133" t="s">
        <v>127</v>
      </c>
      <c r="G31" s="149" t="s">
        <v>90</v>
      </c>
      <c r="H31" s="149" t="s">
        <v>33</v>
      </c>
      <c r="I31" s="149" t="s">
        <v>118</v>
      </c>
      <c r="J31" s="137"/>
      <c r="K31" s="137"/>
      <c r="L31" s="133" t="s">
        <v>137</v>
      </c>
      <c r="M31" s="137"/>
      <c r="N31" s="137"/>
    </row>
    <row r="32" ht="14.25" customHeight="1">
      <c r="A32" s="131">
        <v>41868.0</v>
      </c>
      <c r="B32" s="133" t="s">
        <v>211</v>
      </c>
      <c r="C32" s="133" t="s">
        <v>212</v>
      </c>
      <c r="D32" s="133" t="s">
        <v>213</v>
      </c>
      <c r="E32" s="133" t="s">
        <v>214</v>
      </c>
      <c r="F32" s="133" t="s">
        <v>160</v>
      </c>
      <c r="G32" s="149" t="s">
        <v>90</v>
      </c>
      <c r="H32" s="149" t="s">
        <v>32</v>
      </c>
      <c r="I32" s="149" t="s">
        <v>117</v>
      </c>
      <c r="J32" s="137"/>
      <c r="K32" s="137"/>
      <c r="L32" s="133" t="s">
        <v>215</v>
      </c>
      <c r="M32" s="133" t="s">
        <v>216</v>
      </c>
      <c r="N32" s="168" t="s">
        <v>217</v>
      </c>
    </row>
    <row r="33" ht="14.25" customHeight="1">
      <c r="A33" s="131">
        <v>41868.0</v>
      </c>
      <c r="B33" s="133" t="s">
        <v>211</v>
      </c>
      <c r="C33" s="133" t="s">
        <v>212</v>
      </c>
      <c r="D33" s="133" t="s">
        <v>213</v>
      </c>
      <c r="E33" s="133" t="s">
        <v>218</v>
      </c>
      <c r="F33" s="133" t="s">
        <v>219</v>
      </c>
      <c r="G33" s="149" t="s">
        <v>90</v>
      </c>
      <c r="H33" s="149" t="s">
        <v>32</v>
      </c>
      <c r="I33" s="149" t="s">
        <v>117</v>
      </c>
      <c r="J33" s="137"/>
      <c r="K33" s="137"/>
      <c r="L33" s="133" t="s">
        <v>215</v>
      </c>
      <c r="M33" s="133" t="s">
        <v>216</v>
      </c>
      <c r="N33" s="137"/>
    </row>
    <row r="34" ht="14.25" customHeight="1">
      <c r="A34" s="131">
        <v>41867.0</v>
      </c>
      <c r="B34" s="133" t="s">
        <v>211</v>
      </c>
      <c r="C34" s="133" t="s">
        <v>212</v>
      </c>
      <c r="D34" s="133" t="s">
        <v>213</v>
      </c>
      <c r="E34" s="168" t="s">
        <v>220</v>
      </c>
      <c r="F34" s="133" t="s">
        <v>160</v>
      </c>
      <c r="G34" s="149" t="s">
        <v>90</v>
      </c>
      <c r="H34" s="149" t="s">
        <v>32</v>
      </c>
      <c r="I34" s="149" t="s">
        <v>117</v>
      </c>
      <c r="J34" s="137"/>
      <c r="K34" s="137"/>
      <c r="L34" s="133" t="s">
        <v>215</v>
      </c>
      <c r="M34" s="133" t="s">
        <v>216</v>
      </c>
      <c r="N34" s="137"/>
    </row>
    <row r="35" ht="14.25" customHeight="1">
      <c r="A35" s="131">
        <v>41867.0</v>
      </c>
      <c r="B35" s="133" t="s">
        <v>211</v>
      </c>
      <c r="C35" s="133" t="s">
        <v>212</v>
      </c>
      <c r="D35" s="133" t="s">
        <v>213</v>
      </c>
      <c r="E35" s="133" t="s">
        <v>221</v>
      </c>
      <c r="F35" s="133" t="s">
        <v>219</v>
      </c>
      <c r="G35" s="149" t="s">
        <v>90</v>
      </c>
      <c r="H35" s="149" t="s">
        <v>32</v>
      </c>
      <c r="I35" s="149" t="s">
        <v>117</v>
      </c>
      <c r="J35" s="137"/>
      <c r="K35" s="137"/>
      <c r="L35" s="133" t="s">
        <v>215</v>
      </c>
      <c r="M35" s="133" t="s">
        <v>216</v>
      </c>
      <c r="N35" s="137"/>
    </row>
    <row r="36" ht="14.25" customHeight="1">
      <c r="A36" s="131">
        <v>41866.0</v>
      </c>
      <c r="B36" s="133" t="s">
        <v>211</v>
      </c>
      <c r="C36" s="133" t="s">
        <v>212</v>
      </c>
      <c r="D36" s="133" t="s">
        <v>213</v>
      </c>
      <c r="E36" s="168" t="s">
        <v>220</v>
      </c>
      <c r="F36" s="133" t="s">
        <v>224</v>
      </c>
      <c r="G36" s="149" t="s">
        <v>90</v>
      </c>
      <c r="H36" s="149" t="s">
        <v>32</v>
      </c>
      <c r="I36" s="149" t="s">
        <v>117</v>
      </c>
      <c r="J36" s="137"/>
      <c r="K36" s="137"/>
      <c r="L36" s="133" t="s">
        <v>215</v>
      </c>
      <c r="M36" s="133" t="s">
        <v>216</v>
      </c>
      <c r="N36" s="137"/>
    </row>
    <row r="37" ht="14.25" customHeight="1">
      <c r="A37" s="131">
        <v>41866.0</v>
      </c>
      <c r="B37" s="133" t="s">
        <v>211</v>
      </c>
      <c r="C37" s="133" t="s">
        <v>212</v>
      </c>
      <c r="D37" s="133" t="s">
        <v>213</v>
      </c>
      <c r="E37" s="133" t="s">
        <v>227</v>
      </c>
      <c r="F37" s="133" t="s">
        <v>228</v>
      </c>
      <c r="G37" s="149" t="s">
        <v>90</v>
      </c>
      <c r="H37" s="149" t="s">
        <v>32</v>
      </c>
      <c r="I37" s="149" t="s">
        <v>117</v>
      </c>
      <c r="J37" s="137"/>
      <c r="K37" s="137"/>
      <c r="L37" s="133" t="s">
        <v>215</v>
      </c>
      <c r="M37" s="133" t="s">
        <v>216</v>
      </c>
      <c r="N37" s="133" t="s">
        <v>229</v>
      </c>
    </row>
    <row r="38" ht="14.25" customHeight="1">
      <c r="A38" s="131">
        <v>41861.0</v>
      </c>
      <c r="B38" s="137"/>
      <c r="C38" s="133" t="s">
        <v>126</v>
      </c>
      <c r="D38" s="133" t="s">
        <v>87</v>
      </c>
      <c r="E38" s="133" t="s">
        <v>230</v>
      </c>
      <c r="F38" s="133" t="s">
        <v>231</v>
      </c>
      <c r="G38" s="149" t="s">
        <v>90</v>
      </c>
      <c r="H38" s="149" t="s">
        <v>33</v>
      </c>
      <c r="I38" s="149" t="s">
        <v>123</v>
      </c>
      <c r="J38" s="137"/>
      <c r="K38" s="137"/>
      <c r="L38" s="133" t="s">
        <v>137</v>
      </c>
      <c r="M38" s="137"/>
      <c r="N38" s="137"/>
    </row>
    <row r="39" ht="14.25" customHeight="1">
      <c r="A39" s="131">
        <v>41860.0</v>
      </c>
      <c r="B39" s="137"/>
      <c r="C39" s="133" t="s">
        <v>174</v>
      </c>
      <c r="D39" s="133" t="s">
        <v>87</v>
      </c>
      <c r="E39" s="133" t="s">
        <v>127</v>
      </c>
      <c r="F39" s="133" t="s">
        <v>231</v>
      </c>
      <c r="G39" s="149" t="s">
        <v>90</v>
      </c>
      <c r="H39" s="149" t="s">
        <v>33</v>
      </c>
      <c r="I39" s="149" t="s">
        <v>145</v>
      </c>
      <c r="J39" s="137"/>
      <c r="K39" s="137"/>
      <c r="L39" s="133" t="s">
        <v>137</v>
      </c>
      <c r="M39" s="137"/>
      <c r="N39" s="137"/>
    </row>
    <row r="40" ht="14.25" customHeight="1">
      <c r="A40" s="131">
        <v>41860.0</v>
      </c>
      <c r="B40" s="137"/>
      <c r="C40" s="133" t="s">
        <v>174</v>
      </c>
      <c r="D40" s="133" t="s">
        <v>87</v>
      </c>
      <c r="E40" s="133" t="s">
        <v>208</v>
      </c>
      <c r="F40" s="133" t="s">
        <v>233</v>
      </c>
      <c r="G40" s="149" t="s">
        <v>90</v>
      </c>
      <c r="H40" s="149" t="s">
        <v>34</v>
      </c>
      <c r="I40" s="149" t="s">
        <v>109</v>
      </c>
      <c r="J40" s="137"/>
      <c r="K40" s="137"/>
      <c r="L40" s="133" t="s">
        <v>78</v>
      </c>
      <c r="M40" s="133" t="s">
        <v>234</v>
      </c>
      <c r="N40" s="137"/>
    </row>
    <row r="41" ht="14.25" customHeight="1">
      <c r="A41" s="131">
        <v>41833.0</v>
      </c>
      <c r="B41" s="137"/>
      <c r="C41" s="133" t="s">
        <v>126</v>
      </c>
      <c r="D41" s="133" t="s">
        <v>87</v>
      </c>
      <c r="E41" s="133" t="s">
        <v>165</v>
      </c>
      <c r="F41" s="133" t="s">
        <v>170</v>
      </c>
      <c r="G41" s="149" t="s">
        <v>90</v>
      </c>
      <c r="H41" s="149" t="s">
        <v>33</v>
      </c>
      <c r="I41" s="149" t="s">
        <v>123</v>
      </c>
      <c r="J41" s="137"/>
      <c r="K41" s="137"/>
      <c r="L41" s="133" t="s">
        <v>137</v>
      </c>
      <c r="M41" s="137"/>
      <c r="N41" s="137"/>
    </row>
    <row r="42" ht="14.25" customHeight="1">
      <c r="A42" s="131">
        <v>41832.0</v>
      </c>
      <c r="B42" s="137"/>
      <c r="C42" s="133" t="s">
        <v>174</v>
      </c>
      <c r="D42" s="133" t="s">
        <v>87</v>
      </c>
      <c r="E42" s="133" t="s">
        <v>127</v>
      </c>
      <c r="F42" s="133" t="s">
        <v>161</v>
      </c>
      <c r="G42" s="149" t="s">
        <v>90</v>
      </c>
      <c r="H42" s="149" t="s">
        <v>33</v>
      </c>
      <c r="I42" s="149" t="s">
        <v>109</v>
      </c>
      <c r="J42" s="137"/>
      <c r="K42" s="137"/>
      <c r="L42" s="133" t="s">
        <v>78</v>
      </c>
      <c r="M42" s="133" t="s">
        <v>235</v>
      </c>
      <c r="N42" s="137"/>
    </row>
    <row r="43" ht="14.25" customHeight="1">
      <c r="A43" s="131">
        <v>41811.0</v>
      </c>
      <c r="B43" s="137"/>
      <c r="C43" s="133" t="s">
        <v>126</v>
      </c>
      <c r="D43" s="133" t="s">
        <v>236</v>
      </c>
      <c r="E43" s="133" t="s">
        <v>237</v>
      </c>
      <c r="F43" s="133" t="s">
        <v>238</v>
      </c>
      <c r="G43" s="149" t="s">
        <v>90</v>
      </c>
      <c r="H43" s="152" t="s">
        <v>112</v>
      </c>
      <c r="I43" s="149" t="s">
        <v>173</v>
      </c>
      <c r="J43" s="137"/>
      <c r="K43" s="137"/>
      <c r="L43" s="133" t="s">
        <v>239</v>
      </c>
      <c r="M43" s="137"/>
      <c r="N43" s="137"/>
    </row>
    <row r="44" ht="14.25" customHeight="1">
      <c r="A44" s="131">
        <v>41811.0</v>
      </c>
      <c r="B44" s="137"/>
      <c r="C44" s="133" t="s">
        <v>126</v>
      </c>
      <c r="D44" s="133" t="s">
        <v>236</v>
      </c>
      <c r="E44" s="133" t="s">
        <v>240</v>
      </c>
      <c r="F44" s="133" t="s">
        <v>241</v>
      </c>
      <c r="G44" s="149" t="s">
        <v>90</v>
      </c>
      <c r="H44" s="152" t="s">
        <v>112</v>
      </c>
      <c r="I44" s="149" t="s">
        <v>145</v>
      </c>
      <c r="J44" s="137"/>
      <c r="K44" s="137"/>
      <c r="L44" s="133" t="s">
        <v>169</v>
      </c>
      <c r="M44" s="137"/>
      <c r="N44" s="137"/>
    </row>
    <row r="45" ht="14.25" customHeight="1">
      <c r="A45" s="131">
        <v>41805.0</v>
      </c>
      <c r="B45" s="137"/>
      <c r="C45" s="133" t="s">
        <v>126</v>
      </c>
      <c r="D45" s="133" t="s">
        <v>87</v>
      </c>
      <c r="E45" s="133" t="s">
        <v>140</v>
      </c>
      <c r="F45" s="133" t="s">
        <v>238</v>
      </c>
      <c r="G45" s="149" t="s">
        <v>90</v>
      </c>
      <c r="H45" s="149" t="s">
        <v>34</v>
      </c>
      <c r="I45" s="149" t="s">
        <v>109</v>
      </c>
      <c r="J45" s="137"/>
      <c r="K45" s="137"/>
      <c r="L45" s="133" t="s">
        <v>78</v>
      </c>
      <c r="M45" s="133" t="s">
        <v>242</v>
      </c>
      <c r="N45" s="137"/>
    </row>
    <row r="46" ht="14.25" customHeight="1">
      <c r="A46" s="131">
        <v>41797.0</v>
      </c>
      <c r="B46" s="137"/>
      <c r="C46" s="133" t="s">
        <v>174</v>
      </c>
      <c r="D46" s="133" t="s">
        <v>87</v>
      </c>
      <c r="E46" s="133" t="s">
        <v>127</v>
      </c>
      <c r="F46" s="133" t="s">
        <v>243</v>
      </c>
      <c r="G46" s="149" t="s">
        <v>90</v>
      </c>
      <c r="H46" s="149" t="s">
        <v>33</v>
      </c>
      <c r="I46" s="149" t="s">
        <v>123</v>
      </c>
      <c r="J46" s="137"/>
      <c r="K46" s="137"/>
      <c r="L46" s="133" t="s">
        <v>248</v>
      </c>
      <c r="M46" s="137"/>
      <c r="N46" s="137"/>
    </row>
    <row r="47" ht="14.25" customHeight="1">
      <c r="A47" s="131">
        <v>41784.0</v>
      </c>
      <c r="B47" s="137"/>
      <c r="C47" s="133" t="s">
        <v>126</v>
      </c>
      <c r="D47" s="133" t="s">
        <v>87</v>
      </c>
      <c r="E47" s="133" t="s">
        <v>249</v>
      </c>
      <c r="F47" s="133" t="s">
        <v>250</v>
      </c>
      <c r="G47" s="149" t="s">
        <v>90</v>
      </c>
      <c r="H47" s="152" t="s">
        <v>112</v>
      </c>
      <c r="I47" s="149" t="s">
        <v>109</v>
      </c>
      <c r="J47" s="137"/>
      <c r="K47" s="137"/>
      <c r="L47" s="133" t="s">
        <v>78</v>
      </c>
      <c r="M47" s="133" t="s">
        <v>251</v>
      </c>
      <c r="N47" s="137"/>
    </row>
    <row r="48" ht="14.25" customHeight="1">
      <c r="A48" s="131">
        <v>41775.0</v>
      </c>
      <c r="B48" s="137"/>
      <c r="C48" s="133" t="s">
        <v>126</v>
      </c>
      <c r="D48" s="133" t="s">
        <v>87</v>
      </c>
      <c r="E48" s="133" t="s">
        <v>253</v>
      </c>
      <c r="F48" s="133" t="s">
        <v>190</v>
      </c>
      <c r="G48" s="149" t="s">
        <v>90</v>
      </c>
      <c r="H48" s="149" t="s">
        <v>33</v>
      </c>
      <c r="I48" s="149" t="s">
        <v>173</v>
      </c>
      <c r="J48" s="137"/>
      <c r="K48" s="137"/>
      <c r="L48" s="133" t="s">
        <v>137</v>
      </c>
      <c r="M48" s="137"/>
      <c r="N48" s="133" t="s">
        <v>256</v>
      </c>
    </row>
    <row r="49" ht="14.25" customHeight="1">
      <c r="A49" s="131">
        <v>41769.0</v>
      </c>
      <c r="B49" s="137"/>
      <c r="C49" s="133" t="s">
        <v>174</v>
      </c>
      <c r="D49" s="133" t="s">
        <v>87</v>
      </c>
      <c r="E49" s="133" t="s">
        <v>253</v>
      </c>
      <c r="F49" s="133" t="s">
        <v>257</v>
      </c>
      <c r="G49" s="149" t="s">
        <v>90</v>
      </c>
      <c r="H49" s="149" t="s">
        <v>33</v>
      </c>
      <c r="I49" s="149" t="s">
        <v>145</v>
      </c>
      <c r="J49" s="137"/>
      <c r="K49" s="137"/>
      <c r="L49" s="133" t="s">
        <v>264</v>
      </c>
      <c r="M49" s="133" t="s">
        <v>234</v>
      </c>
      <c r="N49" s="137"/>
    </row>
    <row r="50" ht="14.25" customHeight="1">
      <c r="A50" s="131">
        <v>41769.0</v>
      </c>
      <c r="B50" s="137"/>
      <c r="C50" s="133" t="s">
        <v>174</v>
      </c>
      <c r="D50" s="133" t="s">
        <v>87</v>
      </c>
      <c r="E50" s="133" t="s">
        <v>208</v>
      </c>
      <c r="F50" s="133" t="s">
        <v>265</v>
      </c>
      <c r="G50" s="149" t="s">
        <v>90</v>
      </c>
      <c r="H50" s="152" t="s">
        <v>112</v>
      </c>
      <c r="I50" s="149" t="s">
        <v>109</v>
      </c>
      <c r="J50" s="137"/>
      <c r="K50" s="137"/>
      <c r="L50" s="133" t="s">
        <v>78</v>
      </c>
      <c r="M50" s="133" t="s">
        <v>138</v>
      </c>
      <c r="N50" s="137"/>
    </row>
    <row r="51" ht="14.25" customHeight="1">
      <c r="A51" s="131">
        <v>41763.0</v>
      </c>
      <c r="B51" s="133" t="s">
        <v>266</v>
      </c>
      <c r="C51" s="133" t="s">
        <v>105</v>
      </c>
      <c r="D51" s="133" t="s">
        <v>106</v>
      </c>
      <c r="E51" s="133" t="s">
        <v>267</v>
      </c>
      <c r="F51" s="133" t="s">
        <v>268</v>
      </c>
      <c r="G51" s="149" t="s">
        <v>90</v>
      </c>
      <c r="H51" s="149" t="s">
        <v>33</v>
      </c>
      <c r="I51" s="149" t="s">
        <v>123</v>
      </c>
      <c r="J51" s="137"/>
      <c r="K51" s="137"/>
      <c r="L51" s="133" t="s">
        <v>269</v>
      </c>
      <c r="M51" s="133" t="s">
        <v>111</v>
      </c>
      <c r="N51" s="133" t="s">
        <v>271</v>
      </c>
    </row>
    <row r="52" ht="14.25" customHeight="1">
      <c r="A52" s="131">
        <v>41763.0</v>
      </c>
      <c r="B52" s="133" t="s">
        <v>266</v>
      </c>
      <c r="C52" s="133" t="s">
        <v>105</v>
      </c>
      <c r="D52" s="133" t="s">
        <v>106</v>
      </c>
      <c r="E52" s="133" t="s">
        <v>165</v>
      </c>
      <c r="F52" s="133" t="s">
        <v>272</v>
      </c>
      <c r="G52" s="149" t="s">
        <v>90</v>
      </c>
      <c r="H52" s="149" t="s">
        <v>33</v>
      </c>
      <c r="I52" s="149" t="s">
        <v>118</v>
      </c>
      <c r="J52" s="137"/>
      <c r="K52" s="137"/>
      <c r="L52" s="133" t="s">
        <v>269</v>
      </c>
      <c r="M52" s="133" t="s">
        <v>111</v>
      </c>
      <c r="N52" s="133" t="s">
        <v>273</v>
      </c>
    </row>
    <row r="53" ht="14.25" customHeight="1">
      <c r="A53" s="131">
        <v>41763.0</v>
      </c>
      <c r="B53" s="133" t="s">
        <v>266</v>
      </c>
      <c r="C53" s="133" t="s">
        <v>105</v>
      </c>
      <c r="D53" s="133" t="s">
        <v>106</v>
      </c>
      <c r="E53" s="133" t="s">
        <v>268</v>
      </c>
      <c r="F53" s="133" t="s">
        <v>230</v>
      </c>
      <c r="G53" s="149" t="s">
        <v>90</v>
      </c>
      <c r="H53" s="149" t="s">
        <v>33</v>
      </c>
      <c r="I53" s="149" t="s">
        <v>109</v>
      </c>
      <c r="J53" s="137"/>
      <c r="K53" s="137"/>
      <c r="L53" s="133" t="s">
        <v>269</v>
      </c>
      <c r="M53" s="133" t="s">
        <v>111</v>
      </c>
      <c r="N53" s="137"/>
    </row>
    <row r="54" ht="14.25" customHeight="1">
      <c r="A54" s="131">
        <v>41762.0</v>
      </c>
      <c r="B54" s="133" t="s">
        <v>266</v>
      </c>
      <c r="C54" s="133" t="s">
        <v>105</v>
      </c>
      <c r="D54" s="133" t="s">
        <v>106</v>
      </c>
      <c r="E54" s="133" t="s">
        <v>274</v>
      </c>
      <c r="F54" s="133" t="s">
        <v>210</v>
      </c>
      <c r="G54" s="149" t="s">
        <v>90</v>
      </c>
      <c r="H54" s="149" t="s">
        <v>33</v>
      </c>
      <c r="I54" s="149" t="s">
        <v>123</v>
      </c>
      <c r="J54" s="137"/>
      <c r="K54" s="137"/>
      <c r="L54" s="133" t="s">
        <v>269</v>
      </c>
      <c r="M54" s="133" t="s">
        <v>111</v>
      </c>
      <c r="N54" s="133" t="s">
        <v>275</v>
      </c>
    </row>
    <row r="55" ht="14.25" customHeight="1">
      <c r="A55" s="131">
        <v>41762.0</v>
      </c>
      <c r="B55" s="133" t="s">
        <v>266</v>
      </c>
      <c r="C55" s="133" t="s">
        <v>105</v>
      </c>
      <c r="D55" s="133" t="s">
        <v>106</v>
      </c>
      <c r="E55" s="133" t="s">
        <v>207</v>
      </c>
      <c r="F55" s="133" t="s">
        <v>276</v>
      </c>
      <c r="G55" s="149" t="s">
        <v>90</v>
      </c>
      <c r="H55" s="149" t="s">
        <v>34</v>
      </c>
      <c r="I55" s="149" t="s">
        <v>118</v>
      </c>
      <c r="J55" s="137"/>
      <c r="K55" s="137"/>
      <c r="L55" s="133" t="s">
        <v>269</v>
      </c>
      <c r="M55" s="133" t="s">
        <v>111</v>
      </c>
      <c r="N55" s="133" t="s">
        <v>277</v>
      </c>
    </row>
    <row r="56" ht="14.25" customHeight="1">
      <c r="A56" s="131">
        <v>41761.0</v>
      </c>
      <c r="B56" s="133" t="s">
        <v>266</v>
      </c>
      <c r="C56" s="133" t="s">
        <v>105</v>
      </c>
      <c r="D56" s="133" t="s">
        <v>106</v>
      </c>
      <c r="E56" s="133" t="s">
        <v>210</v>
      </c>
      <c r="F56" s="168" t="s">
        <v>158</v>
      </c>
      <c r="G56" s="149" t="s">
        <v>90</v>
      </c>
      <c r="H56" s="149" t="s">
        <v>33</v>
      </c>
      <c r="I56" s="149" t="s">
        <v>173</v>
      </c>
      <c r="J56" s="137"/>
      <c r="K56" s="137"/>
      <c r="L56" s="133" t="s">
        <v>269</v>
      </c>
      <c r="M56" s="133" t="s">
        <v>111</v>
      </c>
      <c r="N56" s="133" t="s">
        <v>278</v>
      </c>
    </row>
    <row r="57" ht="14.25" customHeight="1">
      <c r="A57" s="131">
        <v>41742.0</v>
      </c>
      <c r="B57" s="137"/>
      <c r="C57" s="133" t="s">
        <v>126</v>
      </c>
      <c r="D57" s="133" t="s">
        <v>87</v>
      </c>
      <c r="E57" s="133" t="s">
        <v>279</v>
      </c>
      <c r="F57" s="133" t="s">
        <v>265</v>
      </c>
      <c r="G57" s="149" t="s">
        <v>90</v>
      </c>
      <c r="H57" s="152" t="s">
        <v>112</v>
      </c>
      <c r="I57" s="149" t="s">
        <v>123</v>
      </c>
      <c r="J57" s="137"/>
      <c r="K57" s="137"/>
      <c r="L57" s="133" t="s">
        <v>146</v>
      </c>
      <c r="M57" s="137"/>
      <c r="N57" s="133" t="s">
        <v>175</v>
      </c>
    </row>
    <row r="58" ht="14.25" customHeight="1">
      <c r="A58" s="131">
        <v>41741.0</v>
      </c>
      <c r="B58" s="137"/>
      <c r="C58" s="133" t="s">
        <v>174</v>
      </c>
      <c r="D58" s="133" t="s">
        <v>87</v>
      </c>
      <c r="E58" s="133" t="s">
        <v>281</v>
      </c>
      <c r="F58" s="133" t="s">
        <v>282</v>
      </c>
      <c r="G58" s="149" t="s">
        <v>90</v>
      </c>
      <c r="H58" s="152" t="s">
        <v>112</v>
      </c>
      <c r="I58" s="149" t="s">
        <v>145</v>
      </c>
      <c r="J58" s="137"/>
      <c r="K58" s="137"/>
      <c r="L58" s="133" t="s">
        <v>137</v>
      </c>
      <c r="M58" s="137"/>
      <c r="N58" s="137"/>
    </row>
    <row r="59" ht="14.25" customHeight="1">
      <c r="A59" s="131">
        <v>41741.0</v>
      </c>
      <c r="B59" s="137"/>
      <c r="C59" s="133" t="s">
        <v>174</v>
      </c>
      <c r="D59" s="133" t="s">
        <v>87</v>
      </c>
      <c r="E59" s="133" t="s">
        <v>284</v>
      </c>
      <c r="F59" s="133" t="s">
        <v>285</v>
      </c>
      <c r="G59" s="149" t="s">
        <v>90</v>
      </c>
      <c r="H59" s="152" t="s">
        <v>112</v>
      </c>
      <c r="I59" s="149" t="s">
        <v>109</v>
      </c>
      <c r="J59" s="137"/>
      <c r="K59" s="137"/>
      <c r="L59" s="133" t="s">
        <v>78</v>
      </c>
      <c r="M59" s="133" t="s">
        <v>234</v>
      </c>
      <c r="N59" s="137"/>
    </row>
    <row r="60" ht="14.25" customHeight="1">
      <c r="A60" s="131">
        <v>41735.0</v>
      </c>
      <c r="B60" s="133" t="s">
        <v>286</v>
      </c>
      <c r="C60" s="133" t="s">
        <v>287</v>
      </c>
      <c r="D60" s="133" t="s">
        <v>288</v>
      </c>
      <c r="E60" s="133" t="s">
        <v>227</v>
      </c>
      <c r="F60" s="133" t="s">
        <v>289</v>
      </c>
      <c r="G60" s="149" t="s">
        <v>90</v>
      </c>
      <c r="H60" s="149" t="s">
        <v>33</v>
      </c>
      <c r="I60" s="149" t="s">
        <v>117</v>
      </c>
      <c r="J60" s="137"/>
      <c r="K60" s="137"/>
      <c r="L60" s="133" t="s">
        <v>290</v>
      </c>
      <c r="M60" s="133" t="s">
        <v>111</v>
      </c>
      <c r="N60" s="133" t="s">
        <v>291</v>
      </c>
    </row>
    <row r="61" ht="14.25" customHeight="1">
      <c r="A61" s="131">
        <v>41735.0</v>
      </c>
      <c r="B61" s="133" t="s">
        <v>286</v>
      </c>
      <c r="C61" s="133" t="s">
        <v>287</v>
      </c>
      <c r="D61" s="133" t="s">
        <v>288</v>
      </c>
      <c r="E61" s="133" t="s">
        <v>292</v>
      </c>
      <c r="F61" s="133" t="s">
        <v>293</v>
      </c>
      <c r="G61" s="149" t="s">
        <v>90</v>
      </c>
      <c r="H61" s="152" t="s">
        <v>112</v>
      </c>
      <c r="I61" s="149" t="s">
        <v>117</v>
      </c>
      <c r="J61" s="137"/>
      <c r="K61" s="137"/>
      <c r="L61" s="133" t="s">
        <v>290</v>
      </c>
      <c r="M61" s="133" t="s">
        <v>111</v>
      </c>
      <c r="N61" s="137"/>
    </row>
    <row r="62" ht="14.25" customHeight="1">
      <c r="A62" s="131">
        <v>41735.0</v>
      </c>
      <c r="B62" s="133" t="s">
        <v>286</v>
      </c>
      <c r="C62" s="133" t="s">
        <v>287</v>
      </c>
      <c r="D62" s="133" t="s">
        <v>288</v>
      </c>
      <c r="E62" s="133" t="s">
        <v>227</v>
      </c>
      <c r="F62" s="133" t="s">
        <v>289</v>
      </c>
      <c r="G62" s="149" t="s">
        <v>90</v>
      </c>
      <c r="H62" s="149" t="s">
        <v>33</v>
      </c>
      <c r="I62" s="149" t="s">
        <v>117</v>
      </c>
      <c r="J62" s="137"/>
      <c r="K62" s="137"/>
      <c r="L62" s="133" t="s">
        <v>290</v>
      </c>
      <c r="M62" s="133" t="s">
        <v>111</v>
      </c>
      <c r="N62" s="137"/>
    </row>
    <row r="63" ht="14.25" customHeight="1">
      <c r="A63" s="131">
        <v>41734.0</v>
      </c>
      <c r="B63" s="133" t="s">
        <v>286</v>
      </c>
      <c r="C63" s="133" t="s">
        <v>287</v>
      </c>
      <c r="D63" s="133" t="s">
        <v>288</v>
      </c>
      <c r="E63" s="133" t="s">
        <v>294</v>
      </c>
      <c r="F63" s="133" t="s">
        <v>295</v>
      </c>
      <c r="G63" s="149" t="s">
        <v>90</v>
      </c>
      <c r="H63" s="152" t="s">
        <v>112</v>
      </c>
      <c r="I63" s="149" t="s">
        <v>117</v>
      </c>
      <c r="J63" s="149" t="s">
        <v>118</v>
      </c>
      <c r="K63" s="137"/>
      <c r="L63" s="133" t="s">
        <v>290</v>
      </c>
      <c r="M63" s="133" t="s">
        <v>111</v>
      </c>
      <c r="N63" s="133" t="s">
        <v>297</v>
      </c>
    </row>
    <row r="64" ht="14.25" customHeight="1">
      <c r="A64" s="131">
        <v>41734.0</v>
      </c>
      <c r="B64" s="133" t="s">
        <v>286</v>
      </c>
      <c r="C64" s="133" t="s">
        <v>287</v>
      </c>
      <c r="D64" s="133" t="s">
        <v>288</v>
      </c>
      <c r="E64" s="133" t="s">
        <v>298</v>
      </c>
      <c r="F64" s="133" t="s">
        <v>299</v>
      </c>
      <c r="G64" s="149" t="s">
        <v>90</v>
      </c>
      <c r="H64" s="149" t="s">
        <v>33</v>
      </c>
      <c r="I64" s="149" t="s">
        <v>117</v>
      </c>
      <c r="J64" s="137"/>
      <c r="K64" s="137"/>
      <c r="L64" s="133" t="s">
        <v>290</v>
      </c>
      <c r="M64" s="133" t="s">
        <v>111</v>
      </c>
      <c r="N64" s="137"/>
    </row>
    <row r="65" ht="14.25" customHeight="1">
      <c r="A65" s="131">
        <v>41734.0</v>
      </c>
      <c r="B65" s="133" t="s">
        <v>286</v>
      </c>
      <c r="C65" s="133" t="s">
        <v>287</v>
      </c>
      <c r="D65" s="133" t="s">
        <v>288</v>
      </c>
      <c r="E65" s="133" t="s">
        <v>300</v>
      </c>
      <c r="F65" s="133" t="s">
        <v>299</v>
      </c>
      <c r="G65" s="149" t="s">
        <v>90</v>
      </c>
      <c r="H65" s="149" t="s">
        <v>33</v>
      </c>
      <c r="I65" s="149" t="s">
        <v>117</v>
      </c>
      <c r="J65" s="137"/>
      <c r="K65" s="137"/>
      <c r="L65" s="133" t="s">
        <v>290</v>
      </c>
      <c r="M65" s="133" t="s">
        <v>111</v>
      </c>
      <c r="N65" s="137"/>
    </row>
    <row r="66" ht="14.25" customHeight="1">
      <c r="A66" s="131">
        <v>41734.0</v>
      </c>
      <c r="B66" s="133" t="s">
        <v>286</v>
      </c>
      <c r="C66" s="133" t="s">
        <v>287</v>
      </c>
      <c r="D66" s="133" t="s">
        <v>288</v>
      </c>
      <c r="E66" s="133" t="s">
        <v>293</v>
      </c>
      <c r="F66" s="133" t="s">
        <v>295</v>
      </c>
      <c r="G66" s="149" t="s">
        <v>90</v>
      </c>
      <c r="H66" s="152" t="s">
        <v>112</v>
      </c>
      <c r="I66" s="149" t="s">
        <v>117</v>
      </c>
      <c r="J66" s="137"/>
      <c r="K66" s="137"/>
      <c r="L66" s="133" t="s">
        <v>290</v>
      </c>
      <c r="M66" s="133" t="s">
        <v>111</v>
      </c>
      <c r="N66" s="137"/>
    </row>
    <row r="67" ht="14.25" customHeight="1">
      <c r="A67" s="131">
        <v>41727.0</v>
      </c>
      <c r="B67" s="137"/>
      <c r="C67" s="133" t="s">
        <v>126</v>
      </c>
      <c r="D67" s="133" t="s">
        <v>87</v>
      </c>
      <c r="E67" s="133" t="s">
        <v>285</v>
      </c>
      <c r="F67" s="133" t="s">
        <v>303</v>
      </c>
      <c r="G67" s="149" t="s">
        <v>90</v>
      </c>
      <c r="H67" s="149" t="s">
        <v>34</v>
      </c>
      <c r="I67" s="149" t="s">
        <v>118</v>
      </c>
      <c r="J67" s="137"/>
      <c r="K67" s="137"/>
      <c r="L67" s="133" t="s">
        <v>146</v>
      </c>
      <c r="M67" s="137"/>
      <c r="N67" s="137"/>
    </row>
    <row r="68" ht="14.25" customHeight="1">
      <c r="A68" s="131">
        <v>41721.0</v>
      </c>
      <c r="B68" s="196" t="s">
        <v>305</v>
      </c>
      <c r="C68" s="133" t="s">
        <v>149</v>
      </c>
      <c r="D68" s="133" t="s">
        <v>150</v>
      </c>
      <c r="E68" s="133" t="s">
        <v>219</v>
      </c>
      <c r="F68" s="133" t="s">
        <v>308</v>
      </c>
      <c r="G68" s="149" t="s">
        <v>90</v>
      </c>
      <c r="H68" s="149" t="s">
        <v>33</v>
      </c>
      <c r="I68" s="149" t="s">
        <v>117</v>
      </c>
      <c r="J68" s="137"/>
      <c r="K68" s="137"/>
      <c r="L68" s="133" t="s">
        <v>309</v>
      </c>
      <c r="M68" s="133" t="s">
        <v>310</v>
      </c>
      <c r="N68" s="137"/>
    </row>
    <row r="69" ht="14.25" customHeight="1">
      <c r="A69" s="131">
        <v>41720.0</v>
      </c>
      <c r="B69" s="196" t="s">
        <v>305</v>
      </c>
      <c r="C69" s="133" t="s">
        <v>149</v>
      </c>
      <c r="D69" s="133" t="s">
        <v>150</v>
      </c>
      <c r="E69" s="133" t="s">
        <v>311</v>
      </c>
      <c r="F69" s="133" t="s">
        <v>311</v>
      </c>
      <c r="G69" s="149" t="s">
        <v>90</v>
      </c>
      <c r="H69" s="149" t="s">
        <v>33</v>
      </c>
      <c r="I69" s="149" t="s">
        <v>312</v>
      </c>
      <c r="J69" s="137"/>
      <c r="K69" s="137"/>
      <c r="L69" s="133" t="s">
        <v>309</v>
      </c>
      <c r="M69" s="133" t="s">
        <v>310</v>
      </c>
      <c r="N69" s="133" t="s">
        <v>313</v>
      </c>
    </row>
    <row r="70" ht="14.25" customHeight="1">
      <c r="A70" s="131">
        <v>41720.0</v>
      </c>
      <c r="B70" s="196" t="s">
        <v>305</v>
      </c>
      <c r="C70" s="133" t="s">
        <v>149</v>
      </c>
      <c r="D70" s="133" t="s">
        <v>150</v>
      </c>
      <c r="E70" s="133" t="s">
        <v>157</v>
      </c>
      <c r="F70" s="133" t="s">
        <v>314</v>
      </c>
      <c r="G70" s="149" t="s">
        <v>90</v>
      </c>
      <c r="H70" s="149" t="s">
        <v>33</v>
      </c>
      <c r="I70" s="149" t="s">
        <v>117</v>
      </c>
      <c r="J70" s="137"/>
      <c r="K70" s="137"/>
      <c r="L70" s="133" t="s">
        <v>309</v>
      </c>
      <c r="M70" s="133" t="s">
        <v>310</v>
      </c>
      <c r="N70" s="137"/>
    </row>
    <row r="71" ht="14.25" customHeight="1">
      <c r="A71" s="131">
        <v>41720.0</v>
      </c>
      <c r="B71" s="196" t="s">
        <v>305</v>
      </c>
      <c r="C71" s="133" t="s">
        <v>149</v>
      </c>
      <c r="D71" s="133" t="s">
        <v>150</v>
      </c>
      <c r="E71" s="133" t="s">
        <v>315</v>
      </c>
      <c r="F71" s="133" t="s">
        <v>316</v>
      </c>
      <c r="G71" s="149" t="s">
        <v>90</v>
      </c>
      <c r="H71" s="149" t="s">
        <v>33</v>
      </c>
      <c r="I71" s="149" t="s">
        <v>117</v>
      </c>
      <c r="J71" s="137"/>
      <c r="K71" s="137"/>
      <c r="L71" s="133" t="s">
        <v>309</v>
      </c>
      <c r="M71" s="133" t="s">
        <v>310</v>
      </c>
      <c r="N71" s="137"/>
    </row>
    <row r="72" ht="14.25" customHeight="1">
      <c r="A72" s="131">
        <v>41719.0</v>
      </c>
      <c r="B72" s="196" t="s">
        <v>305</v>
      </c>
      <c r="C72" s="133" t="s">
        <v>149</v>
      </c>
      <c r="D72" s="133" t="s">
        <v>150</v>
      </c>
      <c r="E72" s="133" t="s">
        <v>316</v>
      </c>
      <c r="F72" s="133" t="s">
        <v>219</v>
      </c>
      <c r="G72" s="149" t="s">
        <v>90</v>
      </c>
      <c r="H72" s="149" t="s">
        <v>33</v>
      </c>
      <c r="I72" s="149" t="s">
        <v>117</v>
      </c>
      <c r="J72" s="137"/>
      <c r="K72" s="137"/>
      <c r="L72" s="133" t="s">
        <v>309</v>
      </c>
      <c r="M72" s="133" t="s">
        <v>310</v>
      </c>
      <c r="N72" s="137"/>
    </row>
    <row r="73" ht="14.25" customHeight="1">
      <c r="A73" s="131">
        <v>41713.0</v>
      </c>
      <c r="B73" s="137"/>
      <c r="C73" s="133" t="s">
        <v>174</v>
      </c>
      <c r="D73" s="133" t="s">
        <v>87</v>
      </c>
      <c r="E73" s="133" t="s">
        <v>281</v>
      </c>
      <c r="F73" s="133" t="s">
        <v>285</v>
      </c>
      <c r="G73" s="149" t="s">
        <v>90</v>
      </c>
      <c r="H73" s="152" t="s">
        <v>112</v>
      </c>
      <c r="I73" s="149" t="s">
        <v>145</v>
      </c>
      <c r="J73" s="137"/>
      <c r="K73" s="137"/>
      <c r="L73" s="133" t="s">
        <v>318</v>
      </c>
      <c r="M73" s="137"/>
      <c r="N73" s="133" t="s">
        <v>319</v>
      </c>
    </row>
    <row r="74" ht="14.25" customHeight="1">
      <c r="A74" s="131">
        <v>41713.0</v>
      </c>
      <c r="B74" s="137"/>
      <c r="C74" s="133" t="s">
        <v>174</v>
      </c>
      <c r="D74" s="133" t="s">
        <v>87</v>
      </c>
      <c r="E74" s="133" t="s">
        <v>284</v>
      </c>
      <c r="F74" s="133" t="s">
        <v>282</v>
      </c>
      <c r="G74" s="149" t="s">
        <v>90</v>
      </c>
      <c r="H74" s="152" t="s">
        <v>112</v>
      </c>
      <c r="I74" s="149" t="s">
        <v>109</v>
      </c>
      <c r="J74" s="137"/>
      <c r="K74" s="137"/>
      <c r="L74" s="133" t="s">
        <v>78</v>
      </c>
      <c r="M74" s="133" t="s">
        <v>138</v>
      </c>
      <c r="N74" s="137"/>
    </row>
    <row r="75" ht="14.25" customHeight="1">
      <c r="A75" s="131">
        <v>41699.0</v>
      </c>
      <c r="B75" s="133" t="s">
        <v>321</v>
      </c>
      <c r="C75" s="133" t="s">
        <v>163</v>
      </c>
      <c r="D75" s="133" t="s">
        <v>322</v>
      </c>
      <c r="E75" s="133" t="s">
        <v>323</v>
      </c>
      <c r="F75" s="133" t="s">
        <v>324</v>
      </c>
      <c r="G75" s="149" t="s">
        <v>90</v>
      </c>
      <c r="H75" s="149" t="s">
        <v>33</v>
      </c>
      <c r="I75" s="149" t="s">
        <v>117</v>
      </c>
      <c r="J75" s="137"/>
      <c r="K75" s="137"/>
      <c r="L75" s="133" t="s">
        <v>325</v>
      </c>
      <c r="M75" s="137"/>
      <c r="N75" s="137"/>
    </row>
    <row r="76" ht="14.25" customHeight="1">
      <c r="A76" s="131">
        <v>41699.0</v>
      </c>
      <c r="B76" s="133" t="s">
        <v>321</v>
      </c>
      <c r="C76" s="133" t="s">
        <v>163</v>
      </c>
      <c r="D76" s="133" t="s">
        <v>322</v>
      </c>
      <c r="E76" s="133" t="s">
        <v>300</v>
      </c>
      <c r="F76" s="133" t="s">
        <v>327</v>
      </c>
      <c r="G76" s="149" t="s">
        <v>90</v>
      </c>
      <c r="H76" s="149" t="s">
        <v>33</v>
      </c>
      <c r="I76" s="149" t="s">
        <v>117</v>
      </c>
      <c r="J76" s="137"/>
      <c r="K76" s="137"/>
      <c r="L76" s="133" t="s">
        <v>325</v>
      </c>
      <c r="M76" s="137"/>
      <c r="N76" s="137"/>
    </row>
    <row r="77" ht="14.25" customHeight="1">
      <c r="A77" s="131">
        <v>41698.0</v>
      </c>
      <c r="B77" s="133" t="s">
        <v>321</v>
      </c>
      <c r="C77" s="133" t="s">
        <v>163</v>
      </c>
      <c r="D77" s="133" t="s">
        <v>322</v>
      </c>
      <c r="E77" s="133" t="s">
        <v>332</v>
      </c>
      <c r="F77" s="133" t="s">
        <v>324</v>
      </c>
      <c r="G77" s="149" t="s">
        <v>90</v>
      </c>
      <c r="H77" s="149" t="s">
        <v>33</v>
      </c>
      <c r="I77" s="149" t="s">
        <v>117</v>
      </c>
      <c r="J77" s="137"/>
      <c r="K77" s="137"/>
      <c r="L77" s="133" t="s">
        <v>325</v>
      </c>
      <c r="M77" s="137"/>
      <c r="N77" s="137"/>
    </row>
    <row r="78" ht="14.25" customHeight="1">
      <c r="A78" s="131">
        <v>41698.0</v>
      </c>
      <c r="B78" s="133" t="s">
        <v>321</v>
      </c>
      <c r="C78" s="133" t="s">
        <v>163</v>
      </c>
      <c r="D78" s="133" t="s">
        <v>322</v>
      </c>
      <c r="E78" s="133" t="s">
        <v>339</v>
      </c>
      <c r="F78" s="133" t="s">
        <v>340</v>
      </c>
      <c r="G78" s="149" t="s">
        <v>90</v>
      </c>
      <c r="H78" s="149" t="s">
        <v>33</v>
      </c>
      <c r="I78" s="149" t="s">
        <v>117</v>
      </c>
      <c r="J78" s="137"/>
      <c r="K78" s="137"/>
      <c r="L78" s="133" t="s">
        <v>325</v>
      </c>
      <c r="M78" s="137"/>
      <c r="N78" s="137"/>
    </row>
    <row r="79" ht="14.25" customHeight="1">
      <c r="A79" s="131">
        <v>41685.0</v>
      </c>
      <c r="B79" s="137"/>
      <c r="C79" s="133" t="s">
        <v>174</v>
      </c>
      <c r="D79" s="133" t="s">
        <v>87</v>
      </c>
      <c r="E79" s="133" t="s">
        <v>284</v>
      </c>
      <c r="F79" s="133" t="s">
        <v>282</v>
      </c>
      <c r="G79" s="149" t="s">
        <v>90</v>
      </c>
      <c r="H79" s="152" t="s">
        <v>112</v>
      </c>
      <c r="I79" s="149" t="s">
        <v>123</v>
      </c>
      <c r="J79" s="137"/>
      <c r="K79" s="137"/>
      <c r="L79" s="133" t="s">
        <v>137</v>
      </c>
      <c r="M79" s="137"/>
      <c r="N79" s="137"/>
    </row>
    <row r="80" ht="14.25" customHeight="1">
      <c r="A80" s="131">
        <v>41671.0</v>
      </c>
      <c r="B80" s="137"/>
      <c r="C80" s="133" t="s">
        <v>126</v>
      </c>
      <c r="D80" s="133" t="s">
        <v>87</v>
      </c>
      <c r="E80" s="133" t="s">
        <v>341</v>
      </c>
      <c r="F80" s="133" t="s">
        <v>342</v>
      </c>
      <c r="G80" s="149" t="s">
        <v>90</v>
      </c>
      <c r="H80" s="152" t="s">
        <v>112</v>
      </c>
      <c r="I80" s="149" t="s">
        <v>173</v>
      </c>
      <c r="J80" s="137"/>
      <c r="K80" s="137"/>
      <c r="L80" s="133" t="s">
        <v>146</v>
      </c>
      <c r="M80" s="137"/>
      <c r="N80" s="137"/>
    </row>
    <row r="81" ht="14.25" customHeight="1">
      <c r="A81" s="131">
        <v>41671.0</v>
      </c>
      <c r="B81" s="137"/>
      <c r="C81" s="133" t="s">
        <v>126</v>
      </c>
      <c r="D81" s="133" t="s">
        <v>87</v>
      </c>
      <c r="E81" s="133" t="s">
        <v>282</v>
      </c>
      <c r="F81" s="133" t="s">
        <v>311</v>
      </c>
      <c r="G81" s="149" t="s">
        <v>90</v>
      </c>
      <c r="H81" s="152" t="s">
        <v>112</v>
      </c>
      <c r="I81" s="149" t="s">
        <v>109</v>
      </c>
      <c r="J81" s="137"/>
      <c r="K81" s="137"/>
      <c r="L81" s="137"/>
      <c r="M81" s="137"/>
      <c r="N81" s="133" t="s">
        <v>343</v>
      </c>
    </row>
    <row r="82" ht="14.25" customHeight="1">
      <c r="A82" s="131">
        <v>41657.0</v>
      </c>
      <c r="B82" s="137"/>
      <c r="C82" s="133" t="s">
        <v>174</v>
      </c>
      <c r="D82" s="133" t="s">
        <v>87</v>
      </c>
      <c r="E82" s="133" t="s">
        <v>284</v>
      </c>
      <c r="F82" s="133" t="s">
        <v>281</v>
      </c>
      <c r="G82" s="149" t="s">
        <v>90</v>
      </c>
      <c r="H82" s="152" t="s">
        <v>112</v>
      </c>
      <c r="I82" s="149" t="s">
        <v>173</v>
      </c>
      <c r="J82" s="137"/>
      <c r="K82" s="137"/>
      <c r="L82" s="133" t="s">
        <v>137</v>
      </c>
      <c r="M82" s="137"/>
      <c r="N82" s="137"/>
    </row>
    <row r="83" ht="14.25" customHeight="1">
      <c r="A83" s="131">
        <v>41657.0</v>
      </c>
      <c r="B83" s="137"/>
      <c r="C83" s="133" t="s">
        <v>174</v>
      </c>
      <c r="D83" s="133" t="s">
        <v>87</v>
      </c>
      <c r="E83" s="133" t="s">
        <v>285</v>
      </c>
      <c r="F83" s="133" t="s">
        <v>282</v>
      </c>
      <c r="G83" s="149" t="s">
        <v>90</v>
      </c>
      <c r="H83" s="152" t="s">
        <v>112</v>
      </c>
      <c r="I83" s="149" t="s">
        <v>123</v>
      </c>
      <c r="J83" s="137"/>
      <c r="K83" s="137"/>
      <c r="L83" s="133" t="s">
        <v>248</v>
      </c>
      <c r="M83" s="137"/>
      <c r="N83" s="137"/>
    </row>
    <row r="84" ht="14.25" customHeight="1">
      <c r="A84" s="131">
        <v>41650.0</v>
      </c>
      <c r="B84" s="137"/>
      <c r="C84" s="133" t="s">
        <v>126</v>
      </c>
      <c r="D84" s="133" t="s">
        <v>87</v>
      </c>
      <c r="E84" s="133" t="s">
        <v>282</v>
      </c>
      <c r="F84" s="133" t="s">
        <v>341</v>
      </c>
      <c r="G84" s="149" t="s">
        <v>90</v>
      </c>
      <c r="H84" s="149" t="s">
        <v>34</v>
      </c>
      <c r="I84" s="149" t="s">
        <v>145</v>
      </c>
      <c r="J84" s="137"/>
      <c r="K84" s="137"/>
      <c r="L84" s="133" t="s">
        <v>348</v>
      </c>
      <c r="M84" s="137"/>
      <c r="N84" s="168" t="s">
        <v>349</v>
      </c>
    </row>
    <row r="85" ht="14.25" customHeight="1">
      <c r="A85" s="131">
        <v>41614.0</v>
      </c>
      <c r="B85" s="133" t="s">
        <v>351</v>
      </c>
      <c r="C85" s="133" t="s">
        <v>352</v>
      </c>
      <c r="D85" s="133" t="s">
        <v>206</v>
      </c>
      <c r="E85" s="133" t="s">
        <v>353</v>
      </c>
      <c r="F85" s="133" t="s">
        <v>284</v>
      </c>
      <c r="G85" s="149" t="s">
        <v>90</v>
      </c>
      <c r="H85" s="152" t="s">
        <v>112</v>
      </c>
      <c r="I85" s="149" t="s">
        <v>118</v>
      </c>
      <c r="J85" s="137"/>
      <c r="K85" s="137"/>
      <c r="L85" s="133" t="s">
        <v>78</v>
      </c>
      <c r="M85" s="133" t="s">
        <v>354</v>
      </c>
      <c r="N85" s="133" t="s">
        <v>343</v>
      </c>
    </row>
    <row r="86" ht="14.25" customHeight="1">
      <c r="A86" s="131">
        <v>41614.0</v>
      </c>
      <c r="B86" s="133" t="s">
        <v>351</v>
      </c>
      <c r="C86" s="133" t="s">
        <v>352</v>
      </c>
      <c r="D86" s="133" t="s">
        <v>206</v>
      </c>
      <c r="E86" s="133" t="s">
        <v>303</v>
      </c>
      <c r="F86" s="133" t="s">
        <v>285</v>
      </c>
      <c r="G86" s="149" t="s">
        <v>90</v>
      </c>
      <c r="H86" s="152" t="s">
        <v>112</v>
      </c>
      <c r="I86" s="149" t="s">
        <v>118</v>
      </c>
      <c r="J86" s="137"/>
      <c r="K86" s="137"/>
      <c r="L86" s="133" t="s">
        <v>78</v>
      </c>
      <c r="M86" s="133" t="s">
        <v>354</v>
      </c>
      <c r="N86" s="133" t="s">
        <v>343</v>
      </c>
    </row>
    <row r="87" ht="14.25" customHeight="1">
      <c r="A87" s="131">
        <v>41614.0</v>
      </c>
      <c r="B87" s="133" t="s">
        <v>351</v>
      </c>
      <c r="C87" s="133" t="s">
        <v>352</v>
      </c>
      <c r="D87" s="133" t="s">
        <v>206</v>
      </c>
      <c r="E87" s="133" t="s">
        <v>355</v>
      </c>
      <c r="F87" s="133" t="s">
        <v>281</v>
      </c>
      <c r="G87" s="149" t="s">
        <v>90</v>
      </c>
      <c r="H87" s="152" t="s">
        <v>112</v>
      </c>
      <c r="I87" s="149" t="s">
        <v>109</v>
      </c>
      <c r="J87" s="137"/>
      <c r="K87" s="137"/>
      <c r="L87" s="133" t="s">
        <v>78</v>
      </c>
      <c r="M87" s="133" t="s">
        <v>354</v>
      </c>
      <c r="N87" s="133" t="s">
        <v>343</v>
      </c>
    </row>
    <row r="88" ht="14.25" customHeight="1">
      <c r="A88" s="131">
        <v>41614.0</v>
      </c>
      <c r="B88" s="133" t="s">
        <v>351</v>
      </c>
      <c r="C88" s="133" t="s">
        <v>352</v>
      </c>
      <c r="D88" s="133" t="s">
        <v>206</v>
      </c>
      <c r="E88" s="133" t="s">
        <v>357</v>
      </c>
      <c r="F88" s="133" t="s">
        <v>282</v>
      </c>
      <c r="G88" s="149" t="s">
        <v>90</v>
      </c>
      <c r="H88" s="152" t="s">
        <v>112</v>
      </c>
      <c r="I88" s="149" t="s">
        <v>109</v>
      </c>
      <c r="J88" s="137"/>
      <c r="K88" s="137"/>
      <c r="L88" s="133" t="s">
        <v>78</v>
      </c>
      <c r="M88" s="133" t="s">
        <v>354</v>
      </c>
      <c r="N88" s="133" t="s">
        <v>343</v>
      </c>
    </row>
    <row r="89" ht="14.25" customHeight="1">
      <c r="A89" s="131">
        <v>41559.0</v>
      </c>
      <c r="B89" s="133" t="s">
        <v>359</v>
      </c>
      <c r="C89" s="133" t="s">
        <v>360</v>
      </c>
      <c r="D89" s="133" t="s">
        <v>184</v>
      </c>
      <c r="E89" s="133" t="s">
        <v>361</v>
      </c>
      <c r="F89" s="133" t="s">
        <v>362</v>
      </c>
      <c r="G89" s="149" t="s">
        <v>90</v>
      </c>
      <c r="H89" s="149" t="s">
        <v>34</v>
      </c>
      <c r="I89" s="149" t="s">
        <v>117</v>
      </c>
      <c r="J89" s="137"/>
      <c r="K89" s="137"/>
      <c r="L89" s="133" t="s">
        <v>290</v>
      </c>
      <c r="M89" s="133" t="s">
        <v>366</v>
      </c>
      <c r="N89" s="133" t="s">
        <v>291</v>
      </c>
    </row>
    <row r="90" ht="14.25" customHeight="1">
      <c r="A90" s="131">
        <v>41559.0</v>
      </c>
      <c r="B90" s="133" t="s">
        <v>359</v>
      </c>
      <c r="C90" s="133" t="s">
        <v>360</v>
      </c>
      <c r="D90" s="133" t="s">
        <v>184</v>
      </c>
      <c r="E90" s="133" t="s">
        <v>361</v>
      </c>
      <c r="F90" s="133" t="s">
        <v>369</v>
      </c>
      <c r="G90" s="149" t="s">
        <v>90</v>
      </c>
      <c r="H90" s="152" t="s">
        <v>112</v>
      </c>
      <c r="I90" s="149" t="s">
        <v>117</v>
      </c>
      <c r="J90" s="137"/>
      <c r="K90" s="137"/>
      <c r="L90" s="133" t="s">
        <v>290</v>
      </c>
      <c r="M90" s="133" t="s">
        <v>366</v>
      </c>
      <c r="N90" s="133" t="s">
        <v>343</v>
      </c>
    </row>
    <row r="91" ht="14.25" customHeight="1">
      <c r="A91" s="131">
        <v>41559.0</v>
      </c>
      <c r="B91" s="133" t="s">
        <v>359</v>
      </c>
      <c r="C91" s="133" t="s">
        <v>360</v>
      </c>
      <c r="D91" s="133" t="s">
        <v>184</v>
      </c>
      <c r="E91" s="133" t="s">
        <v>362</v>
      </c>
      <c r="F91" s="133" t="s">
        <v>372</v>
      </c>
      <c r="G91" s="149" t="s">
        <v>90</v>
      </c>
      <c r="H91" s="152" t="s">
        <v>112</v>
      </c>
      <c r="I91" s="149" t="s">
        <v>117</v>
      </c>
      <c r="J91" s="137"/>
      <c r="K91" s="137"/>
      <c r="L91" s="133" t="s">
        <v>290</v>
      </c>
      <c r="M91" s="133" t="s">
        <v>366</v>
      </c>
      <c r="N91" s="133" t="s">
        <v>343</v>
      </c>
    </row>
    <row r="92" ht="14.25" customHeight="1">
      <c r="A92" s="131">
        <v>41546.0</v>
      </c>
      <c r="B92" s="133" t="s">
        <v>373</v>
      </c>
      <c r="C92" s="133" t="s">
        <v>374</v>
      </c>
      <c r="D92" s="133" t="s">
        <v>375</v>
      </c>
      <c r="E92" s="133" t="s">
        <v>376</v>
      </c>
      <c r="F92" s="133" t="s">
        <v>378</v>
      </c>
      <c r="G92" s="149" t="s">
        <v>90</v>
      </c>
      <c r="H92" s="149" t="s">
        <v>32</v>
      </c>
      <c r="I92" s="149" t="s">
        <v>118</v>
      </c>
      <c r="J92" s="137"/>
      <c r="K92" s="137"/>
      <c r="L92" s="133" t="s">
        <v>380</v>
      </c>
      <c r="M92" s="137"/>
      <c r="N92" s="133" t="s">
        <v>381</v>
      </c>
    </row>
    <row r="93" ht="14.25" customHeight="1">
      <c r="A93" s="131">
        <v>41545.0</v>
      </c>
      <c r="B93" s="133" t="s">
        <v>373</v>
      </c>
      <c r="C93" s="133" t="s">
        <v>374</v>
      </c>
      <c r="D93" s="133" t="s">
        <v>375</v>
      </c>
      <c r="E93" s="168" t="s">
        <v>257</v>
      </c>
      <c r="F93" s="133" t="s">
        <v>376</v>
      </c>
      <c r="G93" s="149" t="s">
        <v>90</v>
      </c>
      <c r="H93" s="149" t="s">
        <v>32</v>
      </c>
      <c r="I93" s="149" t="s">
        <v>118</v>
      </c>
      <c r="J93" s="137"/>
      <c r="K93" s="137"/>
      <c r="L93" s="133" t="s">
        <v>380</v>
      </c>
      <c r="M93" s="137"/>
      <c r="N93" s="133" t="s">
        <v>381</v>
      </c>
    </row>
    <row r="94" ht="14.25" customHeight="1">
      <c r="A94" s="131">
        <v>41545.0</v>
      </c>
      <c r="B94" s="133" t="s">
        <v>373</v>
      </c>
      <c r="C94" s="133" t="s">
        <v>374</v>
      </c>
      <c r="D94" s="133" t="s">
        <v>375</v>
      </c>
      <c r="E94" s="133" t="s">
        <v>116</v>
      </c>
      <c r="F94" s="133" t="s">
        <v>382</v>
      </c>
      <c r="G94" s="149" t="s">
        <v>90</v>
      </c>
      <c r="H94" s="149" t="s">
        <v>32</v>
      </c>
      <c r="I94" s="149" t="s">
        <v>118</v>
      </c>
      <c r="J94" s="137"/>
      <c r="K94" s="137"/>
      <c r="L94" s="133" t="s">
        <v>380</v>
      </c>
      <c r="M94" s="137"/>
      <c r="N94" s="133" t="s">
        <v>381</v>
      </c>
    </row>
    <row r="95" ht="14.25" customHeight="1">
      <c r="A95" s="131">
        <v>41544.0</v>
      </c>
      <c r="B95" s="133" t="s">
        <v>373</v>
      </c>
      <c r="C95" s="133" t="s">
        <v>374</v>
      </c>
      <c r="D95" s="133" t="s">
        <v>375</v>
      </c>
      <c r="E95" s="168" t="s">
        <v>220</v>
      </c>
      <c r="F95" s="133" t="s">
        <v>202</v>
      </c>
      <c r="G95" s="149" t="s">
        <v>90</v>
      </c>
      <c r="H95" s="149" t="s">
        <v>32</v>
      </c>
      <c r="I95" s="149" t="s">
        <v>118</v>
      </c>
      <c r="J95" s="137"/>
      <c r="K95" s="137"/>
      <c r="L95" s="133" t="s">
        <v>380</v>
      </c>
      <c r="M95" s="137"/>
      <c r="N95" s="133" t="s">
        <v>381</v>
      </c>
    </row>
    <row r="96" ht="14.25" customHeight="1">
      <c r="A96" s="131">
        <v>41544.0</v>
      </c>
      <c r="B96" s="133" t="s">
        <v>373</v>
      </c>
      <c r="C96" s="133" t="s">
        <v>374</v>
      </c>
      <c r="D96" s="133" t="s">
        <v>375</v>
      </c>
      <c r="E96" s="168" t="s">
        <v>257</v>
      </c>
      <c r="F96" s="133" t="s">
        <v>378</v>
      </c>
      <c r="G96" s="149" t="s">
        <v>90</v>
      </c>
      <c r="H96" s="149" t="s">
        <v>32</v>
      </c>
      <c r="I96" s="149" t="s">
        <v>118</v>
      </c>
      <c r="J96" s="137"/>
      <c r="K96" s="137"/>
      <c r="L96" s="133" t="s">
        <v>380</v>
      </c>
      <c r="M96" s="137"/>
      <c r="N96" s="133" t="s">
        <v>381</v>
      </c>
    </row>
    <row r="97" ht="14.25" customHeight="1">
      <c r="A97" s="131">
        <v>41532.0</v>
      </c>
      <c r="B97" s="137"/>
      <c r="C97" s="133" t="s">
        <v>126</v>
      </c>
      <c r="D97" s="133" t="s">
        <v>87</v>
      </c>
      <c r="E97" s="133" t="s">
        <v>285</v>
      </c>
      <c r="F97" s="133" t="s">
        <v>341</v>
      </c>
      <c r="G97" s="149" t="s">
        <v>90</v>
      </c>
      <c r="H97" s="149" t="s">
        <v>34</v>
      </c>
      <c r="I97" s="149" t="s">
        <v>109</v>
      </c>
      <c r="J97" s="137"/>
      <c r="K97" s="137"/>
      <c r="L97" s="133" t="s">
        <v>78</v>
      </c>
      <c r="M97" s="133" t="s">
        <v>138</v>
      </c>
      <c r="N97" s="137"/>
    </row>
    <row r="98" ht="14.25" customHeight="1">
      <c r="A98" s="131">
        <v>41525.0</v>
      </c>
      <c r="B98" s="133" t="s">
        <v>390</v>
      </c>
      <c r="C98" s="133" t="s">
        <v>391</v>
      </c>
      <c r="D98" s="133" t="s">
        <v>392</v>
      </c>
      <c r="E98" s="168" t="s">
        <v>393</v>
      </c>
      <c r="F98" s="133" t="s">
        <v>394</v>
      </c>
      <c r="G98" s="149" t="s">
        <v>90</v>
      </c>
      <c r="H98" s="149" t="s">
        <v>32</v>
      </c>
      <c r="I98" s="149" t="s">
        <v>118</v>
      </c>
      <c r="J98" s="137"/>
      <c r="K98" s="137"/>
      <c r="L98" s="133" t="s">
        <v>396</v>
      </c>
      <c r="M98" s="137"/>
      <c r="N98" s="133" t="s">
        <v>397</v>
      </c>
    </row>
    <row r="99" ht="14.25" customHeight="1">
      <c r="A99" s="131">
        <v>41525.0</v>
      </c>
      <c r="B99" s="133" t="s">
        <v>390</v>
      </c>
      <c r="C99" s="133" t="s">
        <v>391</v>
      </c>
      <c r="D99" s="133" t="s">
        <v>392</v>
      </c>
      <c r="E99" s="133" t="s">
        <v>186</v>
      </c>
      <c r="F99" s="133" t="s">
        <v>398</v>
      </c>
      <c r="G99" s="149" t="s">
        <v>90</v>
      </c>
      <c r="H99" s="149" t="s">
        <v>32</v>
      </c>
      <c r="I99" s="149" t="s">
        <v>118</v>
      </c>
      <c r="J99" s="137"/>
      <c r="K99" s="137"/>
      <c r="L99" s="133" t="s">
        <v>396</v>
      </c>
      <c r="M99" s="137"/>
      <c r="N99" s="133" t="s">
        <v>381</v>
      </c>
    </row>
    <row r="100" ht="14.25" customHeight="1">
      <c r="A100" s="131">
        <v>41524.0</v>
      </c>
      <c r="B100" s="133" t="s">
        <v>390</v>
      </c>
      <c r="C100" s="133" t="s">
        <v>391</v>
      </c>
      <c r="D100" s="133" t="s">
        <v>392</v>
      </c>
      <c r="E100" s="133" t="s">
        <v>190</v>
      </c>
      <c r="F100" s="133" t="s">
        <v>394</v>
      </c>
      <c r="G100" s="149" t="s">
        <v>90</v>
      </c>
      <c r="H100" s="149" t="s">
        <v>32</v>
      </c>
      <c r="I100" s="149" t="s">
        <v>118</v>
      </c>
      <c r="J100" s="137"/>
      <c r="K100" s="137"/>
      <c r="L100" s="133" t="s">
        <v>396</v>
      </c>
      <c r="M100" s="137"/>
      <c r="N100" s="133" t="s">
        <v>381</v>
      </c>
    </row>
    <row r="101" ht="14.25" customHeight="1">
      <c r="A101" s="131">
        <v>41524.0</v>
      </c>
      <c r="B101" s="133" t="s">
        <v>390</v>
      </c>
      <c r="C101" s="133" t="s">
        <v>391</v>
      </c>
      <c r="D101" s="133" t="s">
        <v>392</v>
      </c>
      <c r="E101" s="133" t="s">
        <v>210</v>
      </c>
      <c r="F101" s="133" t="s">
        <v>401</v>
      </c>
      <c r="G101" s="149" t="s">
        <v>90</v>
      </c>
      <c r="H101" s="149" t="s">
        <v>32</v>
      </c>
      <c r="I101" s="149" t="s">
        <v>118</v>
      </c>
      <c r="J101" s="137"/>
      <c r="K101" s="137"/>
      <c r="L101" s="133" t="s">
        <v>396</v>
      </c>
      <c r="M101" s="137"/>
      <c r="N101" s="133" t="s">
        <v>381</v>
      </c>
    </row>
    <row r="102" ht="14.25" customHeight="1">
      <c r="A102" s="131">
        <v>41523.0</v>
      </c>
      <c r="B102" s="133" t="s">
        <v>390</v>
      </c>
      <c r="C102" s="133" t="s">
        <v>391</v>
      </c>
      <c r="D102" s="133" t="s">
        <v>392</v>
      </c>
      <c r="E102" s="168" t="s">
        <v>393</v>
      </c>
      <c r="F102" s="133" t="s">
        <v>398</v>
      </c>
      <c r="G102" s="149" t="s">
        <v>90</v>
      </c>
      <c r="H102" s="149" t="s">
        <v>32</v>
      </c>
      <c r="I102" s="149" t="s">
        <v>118</v>
      </c>
      <c r="J102" s="137"/>
      <c r="K102" s="137"/>
      <c r="L102" s="133" t="s">
        <v>396</v>
      </c>
      <c r="M102" s="137"/>
      <c r="N102" s="133" t="s">
        <v>381</v>
      </c>
    </row>
    <row r="103" ht="14.25" customHeight="1">
      <c r="A103" s="131">
        <v>41523.0</v>
      </c>
      <c r="B103" s="133" t="s">
        <v>390</v>
      </c>
      <c r="C103" s="133" t="s">
        <v>391</v>
      </c>
      <c r="D103" s="133" t="s">
        <v>392</v>
      </c>
      <c r="E103" s="133" t="s">
        <v>405</v>
      </c>
      <c r="F103" s="133" t="s">
        <v>398</v>
      </c>
      <c r="G103" s="149" t="s">
        <v>90</v>
      </c>
      <c r="H103" s="149" t="s">
        <v>32</v>
      </c>
      <c r="I103" s="149" t="s">
        <v>118</v>
      </c>
      <c r="J103" s="137"/>
      <c r="K103" s="137"/>
      <c r="L103" s="133" t="s">
        <v>396</v>
      </c>
      <c r="M103" s="137"/>
      <c r="N103" s="133" t="s">
        <v>381</v>
      </c>
    </row>
    <row r="104" ht="14.25" customHeight="1">
      <c r="A104" s="131">
        <v>41519.0</v>
      </c>
      <c r="B104" s="137"/>
      <c r="C104" s="133" t="s">
        <v>126</v>
      </c>
      <c r="D104" s="133" t="s">
        <v>87</v>
      </c>
      <c r="E104" s="133" t="s">
        <v>284</v>
      </c>
      <c r="F104" s="133" t="s">
        <v>407</v>
      </c>
      <c r="G104" s="149" t="s">
        <v>90</v>
      </c>
      <c r="H104" s="149" t="s">
        <v>34</v>
      </c>
      <c r="I104" s="149" t="s">
        <v>109</v>
      </c>
      <c r="J104" s="137"/>
      <c r="K104" s="137"/>
      <c r="L104" s="137"/>
      <c r="M104" s="137"/>
      <c r="N104" s="137"/>
    </row>
    <row r="105" ht="14.25" customHeight="1">
      <c r="A105" s="131">
        <v>41518.0</v>
      </c>
      <c r="B105" s="137"/>
      <c r="C105" s="133" t="s">
        <v>126</v>
      </c>
      <c r="D105" s="133" t="s">
        <v>87</v>
      </c>
      <c r="E105" s="133" t="s">
        <v>409</v>
      </c>
      <c r="F105" s="133" t="s">
        <v>407</v>
      </c>
      <c r="G105" s="149" t="s">
        <v>90</v>
      </c>
      <c r="H105" s="149" t="s">
        <v>34</v>
      </c>
      <c r="I105" s="149" t="s">
        <v>109</v>
      </c>
      <c r="J105" s="137"/>
      <c r="K105" s="137"/>
      <c r="L105" s="133" t="s">
        <v>78</v>
      </c>
      <c r="M105" s="133" t="s">
        <v>354</v>
      </c>
      <c r="N105" s="137"/>
    </row>
    <row r="106" ht="14.25" customHeight="1">
      <c r="A106" s="131">
        <v>41517.0</v>
      </c>
      <c r="B106" s="137"/>
      <c r="C106" s="133" t="s">
        <v>126</v>
      </c>
      <c r="D106" s="133" t="s">
        <v>87</v>
      </c>
      <c r="E106" s="133" t="s">
        <v>207</v>
      </c>
      <c r="F106" s="133" t="s">
        <v>407</v>
      </c>
      <c r="G106" s="149" t="s">
        <v>90</v>
      </c>
      <c r="H106" s="149" t="s">
        <v>34</v>
      </c>
      <c r="I106" s="149" t="s">
        <v>109</v>
      </c>
      <c r="J106" s="137"/>
      <c r="K106" s="137"/>
      <c r="L106" s="133" t="s">
        <v>78</v>
      </c>
      <c r="M106" s="133" t="s">
        <v>354</v>
      </c>
      <c r="N106" s="137"/>
    </row>
    <row r="107" ht="14.25" customHeight="1">
      <c r="A107" s="131">
        <v>41510.0</v>
      </c>
      <c r="B107" s="133" t="s">
        <v>411</v>
      </c>
      <c r="C107" s="133" t="s">
        <v>205</v>
      </c>
      <c r="D107" s="133" t="s">
        <v>206</v>
      </c>
      <c r="E107" s="133" t="s">
        <v>207</v>
      </c>
      <c r="F107" s="133" t="s">
        <v>409</v>
      </c>
      <c r="G107" s="149" t="s">
        <v>90</v>
      </c>
      <c r="H107" s="149" t="s">
        <v>34</v>
      </c>
      <c r="I107" s="149" t="s">
        <v>109</v>
      </c>
      <c r="J107" s="137"/>
      <c r="K107" s="137"/>
      <c r="L107" s="133" t="s">
        <v>78</v>
      </c>
      <c r="M107" s="133" t="s">
        <v>413</v>
      </c>
      <c r="N107" s="137"/>
    </row>
    <row r="108" ht="14.25" customHeight="1">
      <c r="A108" s="131">
        <v>41509.0</v>
      </c>
      <c r="B108" s="133" t="s">
        <v>411</v>
      </c>
      <c r="C108" s="133" t="s">
        <v>205</v>
      </c>
      <c r="D108" s="133" t="s">
        <v>206</v>
      </c>
      <c r="E108" s="133" t="s">
        <v>210</v>
      </c>
      <c r="F108" s="133" t="s">
        <v>414</v>
      </c>
      <c r="G108" s="149" t="s">
        <v>90</v>
      </c>
      <c r="H108" s="149" t="s">
        <v>33</v>
      </c>
      <c r="I108" s="149" t="s">
        <v>123</v>
      </c>
      <c r="J108" s="137"/>
      <c r="K108" s="137"/>
      <c r="L108" s="133" t="s">
        <v>209</v>
      </c>
      <c r="M108" s="133" t="s">
        <v>419</v>
      </c>
      <c r="N108" s="137"/>
    </row>
    <row r="109" ht="14.25" customHeight="1">
      <c r="A109" s="131">
        <v>41504.0</v>
      </c>
      <c r="B109" s="133" t="s">
        <v>420</v>
      </c>
      <c r="C109" s="133" t="s">
        <v>421</v>
      </c>
      <c r="D109" s="133" t="s">
        <v>422</v>
      </c>
      <c r="E109" s="133" t="s">
        <v>243</v>
      </c>
      <c r="F109" s="133" t="s">
        <v>152</v>
      </c>
      <c r="G109" s="149" t="s">
        <v>90</v>
      </c>
      <c r="H109" s="149" t="s">
        <v>32</v>
      </c>
      <c r="I109" s="149" t="s">
        <v>123</v>
      </c>
      <c r="J109" s="137"/>
      <c r="K109" s="137"/>
      <c r="L109" s="133" t="s">
        <v>187</v>
      </c>
      <c r="M109" s="137"/>
      <c r="N109" s="133" t="s">
        <v>424</v>
      </c>
    </row>
    <row r="110" ht="14.25" customHeight="1">
      <c r="A110" s="131">
        <v>41504.0</v>
      </c>
      <c r="B110" s="133" t="s">
        <v>420</v>
      </c>
      <c r="C110" s="133" t="s">
        <v>421</v>
      </c>
      <c r="D110" s="133" t="s">
        <v>422</v>
      </c>
      <c r="E110" s="133" t="s">
        <v>219</v>
      </c>
      <c r="F110" s="133" t="s">
        <v>316</v>
      </c>
      <c r="G110" s="149" t="s">
        <v>90</v>
      </c>
      <c r="H110" s="149" t="s">
        <v>32</v>
      </c>
      <c r="I110" s="149" t="s">
        <v>123</v>
      </c>
      <c r="J110" s="137"/>
      <c r="K110" s="137"/>
      <c r="L110" s="133" t="s">
        <v>187</v>
      </c>
      <c r="M110" s="137"/>
      <c r="N110" s="133" t="s">
        <v>425</v>
      </c>
    </row>
    <row r="111" ht="14.25" customHeight="1">
      <c r="A111" s="131">
        <v>41503.0</v>
      </c>
      <c r="B111" s="133" t="s">
        <v>420</v>
      </c>
      <c r="C111" s="133" t="s">
        <v>421</v>
      </c>
      <c r="D111" s="133" t="s">
        <v>422</v>
      </c>
      <c r="E111" s="133" t="s">
        <v>221</v>
      </c>
      <c r="F111" s="133" t="s">
        <v>316</v>
      </c>
      <c r="G111" s="149" t="s">
        <v>90</v>
      </c>
      <c r="H111" s="149" t="s">
        <v>32</v>
      </c>
      <c r="I111" s="149" t="s">
        <v>123</v>
      </c>
      <c r="J111" s="137"/>
      <c r="K111" s="137"/>
      <c r="L111" s="133" t="s">
        <v>187</v>
      </c>
      <c r="M111" s="137"/>
      <c r="N111" s="133" t="s">
        <v>427</v>
      </c>
    </row>
    <row r="112" ht="14.25" customHeight="1">
      <c r="A112" s="131">
        <v>41503.0</v>
      </c>
      <c r="B112" s="133" t="s">
        <v>420</v>
      </c>
      <c r="C112" s="133" t="s">
        <v>421</v>
      </c>
      <c r="D112" s="133" t="s">
        <v>422</v>
      </c>
      <c r="E112" s="133" t="s">
        <v>428</v>
      </c>
      <c r="F112" s="133" t="s">
        <v>243</v>
      </c>
      <c r="G112" s="149" t="s">
        <v>90</v>
      </c>
      <c r="H112" s="149" t="s">
        <v>32</v>
      </c>
      <c r="I112" s="149" t="s">
        <v>123</v>
      </c>
      <c r="J112" s="137"/>
      <c r="K112" s="137"/>
      <c r="L112" s="133" t="s">
        <v>187</v>
      </c>
      <c r="M112" s="137"/>
      <c r="N112" s="133" t="s">
        <v>427</v>
      </c>
    </row>
    <row r="113" ht="14.25" customHeight="1">
      <c r="A113" s="131">
        <v>41502.0</v>
      </c>
      <c r="B113" s="133" t="s">
        <v>420</v>
      </c>
      <c r="C113" s="133" t="s">
        <v>421</v>
      </c>
      <c r="D113" s="133" t="s">
        <v>422</v>
      </c>
      <c r="E113" s="133" t="s">
        <v>221</v>
      </c>
      <c r="F113" s="133" t="s">
        <v>227</v>
      </c>
      <c r="G113" s="149" t="s">
        <v>90</v>
      </c>
      <c r="H113" s="149" t="s">
        <v>32</v>
      </c>
      <c r="I113" s="149" t="s">
        <v>123</v>
      </c>
      <c r="J113" s="137"/>
      <c r="K113" s="137"/>
      <c r="L113" s="133" t="s">
        <v>187</v>
      </c>
      <c r="M113" s="137"/>
      <c r="N113" s="133" t="s">
        <v>427</v>
      </c>
    </row>
    <row r="114" ht="14.25" customHeight="1">
      <c r="A114" s="131">
        <v>41502.0</v>
      </c>
      <c r="B114" s="133" t="s">
        <v>420</v>
      </c>
      <c r="C114" s="133" t="s">
        <v>421</v>
      </c>
      <c r="D114" s="133" t="s">
        <v>422</v>
      </c>
      <c r="E114" s="133" t="s">
        <v>430</v>
      </c>
      <c r="F114" s="133" t="s">
        <v>243</v>
      </c>
      <c r="G114" s="149" t="s">
        <v>90</v>
      </c>
      <c r="H114" s="149" t="s">
        <v>32</v>
      </c>
      <c r="I114" s="149" t="s">
        <v>123</v>
      </c>
      <c r="J114" s="137"/>
      <c r="K114" s="137"/>
      <c r="L114" s="133" t="s">
        <v>187</v>
      </c>
      <c r="M114" s="137"/>
      <c r="N114" s="133" t="s">
        <v>427</v>
      </c>
    </row>
    <row r="115" ht="14.25" customHeight="1">
      <c r="A115" s="131">
        <v>41497.0</v>
      </c>
      <c r="B115" s="137"/>
      <c r="C115" s="133" t="s">
        <v>431</v>
      </c>
      <c r="D115" s="133" t="s">
        <v>87</v>
      </c>
      <c r="E115" s="133" t="s">
        <v>414</v>
      </c>
      <c r="F115" s="168" t="s">
        <v>393</v>
      </c>
      <c r="G115" s="149" t="s">
        <v>90</v>
      </c>
      <c r="H115" s="149" t="s">
        <v>33</v>
      </c>
      <c r="I115" s="149" t="s">
        <v>123</v>
      </c>
      <c r="J115" s="137"/>
      <c r="K115" s="137"/>
      <c r="L115" s="133" t="s">
        <v>137</v>
      </c>
      <c r="M115" s="137"/>
      <c r="N115" s="137"/>
    </row>
    <row r="116" ht="14.25" customHeight="1">
      <c r="A116" s="131">
        <v>41497.0</v>
      </c>
      <c r="B116" s="137"/>
      <c r="C116" s="133" t="s">
        <v>431</v>
      </c>
      <c r="D116" s="133" t="s">
        <v>87</v>
      </c>
      <c r="E116" s="133" t="s">
        <v>433</v>
      </c>
      <c r="F116" s="168" t="s">
        <v>393</v>
      </c>
      <c r="G116" s="149" t="s">
        <v>90</v>
      </c>
      <c r="H116" s="149" t="s">
        <v>33</v>
      </c>
      <c r="I116" s="149" t="s">
        <v>118</v>
      </c>
      <c r="J116" s="137"/>
      <c r="K116" s="137"/>
      <c r="L116" s="133" t="s">
        <v>264</v>
      </c>
      <c r="M116" s="137"/>
      <c r="N116" s="137"/>
    </row>
    <row r="117" ht="14.25" customHeight="1">
      <c r="A117" s="131">
        <v>41496.0</v>
      </c>
      <c r="B117" s="137"/>
      <c r="C117" s="133" t="s">
        <v>174</v>
      </c>
      <c r="D117" s="133" t="s">
        <v>87</v>
      </c>
      <c r="E117" s="133" t="s">
        <v>409</v>
      </c>
      <c r="F117" s="133" t="s">
        <v>435</v>
      </c>
      <c r="G117" s="149" t="s">
        <v>90</v>
      </c>
      <c r="H117" s="149" t="s">
        <v>34</v>
      </c>
      <c r="I117" s="149" t="s">
        <v>123</v>
      </c>
      <c r="J117" s="137"/>
      <c r="K117" s="137"/>
      <c r="L117" s="133" t="s">
        <v>248</v>
      </c>
      <c r="M117" s="137"/>
      <c r="N117" s="133" t="s">
        <v>436</v>
      </c>
    </row>
    <row r="118" ht="14.25" customHeight="1">
      <c r="A118" s="131">
        <v>41496.0</v>
      </c>
      <c r="B118" s="137"/>
      <c r="C118" s="133" t="s">
        <v>174</v>
      </c>
      <c r="D118" s="133" t="s">
        <v>87</v>
      </c>
      <c r="E118" s="133" t="s">
        <v>414</v>
      </c>
      <c r="F118" s="133" t="s">
        <v>433</v>
      </c>
      <c r="G118" s="149" t="s">
        <v>90</v>
      </c>
      <c r="H118" s="149" t="s">
        <v>33</v>
      </c>
      <c r="I118" s="149" t="s">
        <v>118</v>
      </c>
      <c r="J118" s="137"/>
      <c r="K118" s="137"/>
      <c r="L118" s="133" t="s">
        <v>438</v>
      </c>
      <c r="M118" s="137"/>
      <c r="N118" s="137"/>
    </row>
    <row r="119" ht="14.25" customHeight="1">
      <c r="A119" s="131">
        <v>41476.0</v>
      </c>
      <c r="B119" s="133" t="s">
        <v>439</v>
      </c>
      <c r="C119" s="133" t="s">
        <v>287</v>
      </c>
      <c r="D119" s="133" t="s">
        <v>288</v>
      </c>
      <c r="E119" s="133" t="s">
        <v>281</v>
      </c>
      <c r="F119" s="133" t="s">
        <v>227</v>
      </c>
      <c r="G119" s="149" t="s">
        <v>90</v>
      </c>
      <c r="H119" s="149" t="s">
        <v>34</v>
      </c>
      <c r="I119" s="149" t="s">
        <v>123</v>
      </c>
      <c r="J119" s="137"/>
      <c r="K119" s="137"/>
      <c r="L119" s="133" t="s">
        <v>290</v>
      </c>
      <c r="M119" s="137"/>
      <c r="N119" s="133" t="s">
        <v>440</v>
      </c>
    </row>
    <row r="120" ht="14.25" customHeight="1">
      <c r="A120" s="131">
        <v>41476.0</v>
      </c>
      <c r="B120" s="133" t="s">
        <v>439</v>
      </c>
      <c r="C120" s="133" t="s">
        <v>287</v>
      </c>
      <c r="D120" s="133" t="s">
        <v>288</v>
      </c>
      <c r="E120" s="133" t="s">
        <v>281</v>
      </c>
      <c r="F120" s="133" t="s">
        <v>227</v>
      </c>
      <c r="G120" s="149" t="s">
        <v>90</v>
      </c>
      <c r="H120" s="149" t="s">
        <v>34</v>
      </c>
      <c r="I120" s="149" t="s">
        <v>117</v>
      </c>
      <c r="J120" s="137"/>
      <c r="K120" s="137"/>
      <c r="L120" s="133" t="s">
        <v>290</v>
      </c>
      <c r="M120" s="137"/>
      <c r="N120" s="133" t="s">
        <v>156</v>
      </c>
    </row>
    <row r="121" ht="14.25" customHeight="1">
      <c r="A121" s="131">
        <v>41475.0</v>
      </c>
      <c r="B121" s="133" t="s">
        <v>439</v>
      </c>
      <c r="C121" s="133" t="s">
        <v>287</v>
      </c>
      <c r="D121" s="133" t="s">
        <v>288</v>
      </c>
      <c r="E121" s="133" t="s">
        <v>444</v>
      </c>
      <c r="F121" s="133" t="s">
        <v>445</v>
      </c>
      <c r="G121" s="149" t="s">
        <v>90</v>
      </c>
      <c r="H121" s="149" t="s">
        <v>34</v>
      </c>
      <c r="I121" s="149" t="s">
        <v>117</v>
      </c>
      <c r="J121" s="137"/>
      <c r="K121" s="137"/>
      <c r="L121" s="133" t="s">
        <v>290</v>
      </c>
      <c r="M121" s="137"/>
      <c r="N121" s="133" t="s">
        <v>156</v>
      </c>
    </row>
    <row r="122" ht="14.25" customHeight="1">
      <c r="A122" s="131">
        <v>41475.0</v>
      </c>
      <c r="B122" s="133" t="s">
        <v>439</v>
      </c>
      <c r="C122" s="133" t="s">
        <v>287</v>
      </c>
      <c r="D122" s="133" t="s">
        <v>288</v>
      </c>
      <c r="E122" s="133" t="s">
        <v>281</v>
      </c>
      <c r="F122" s="133" t="s">
        <v>450</v>
      </c>
      <c r="G122" s="149" t="s">
        <v>90</v>
      </c>
      <c r="H122" s="149" t="s">
        <v>34</v>
      </c>
      <c r="I122" s="149" t="s">
        <v>117</v>
      </c>
      <c r="J122" s="137"/>
      <c r="K122" s="137"/>
      <c r="L122" s="133" t="s">
        <v>290</v>
      </c>
      <c r="M122" s="137"/>
      <c r="N122" s="133" t="s">
        <v>156</v>
      </c>
    </row>
    <row r="123" ht="14.25" customHeight="1">
      <c r="A123" s="131">
        <v>41475.0</v>
      </c>
      <c r="B123" s="133" t="s">
        <v>439</v>
      </c>
      <c r="C123" s="133" t="s">
        <v>287</v>
      </c>
      <c r="D123" s="133" t="s">
        <v>288</v>
      </c>
      <c r="E123" s="133" t="s">
        <v>281</v>
      </c>
      <c r="F123" s="133" t="s">
        <v>444</v>
      </c>
      <c r="G123" s="149" t="s">
        <v>90</v>
      </c>
      <c r="H123" s="149" t="s">
        <v>34</v>
      </c>
      <c r="I123" s="149" t="s">
        <v>117</v>
      </c>
      <c r="J123" s="137"/>
      <c r="K123" s="137"/>
      <c r="L123" s="133" t="s">
        <v>290</v>
      </c>
      <c r="M123" s="137"/>
      <c r="N123" s="133" t="s">
        <v>156</v>
      </c>
    </row>
    <row r="124" ht="14.25" customHeight="1">
      <c r="A124" s="131">
        <v>41469.0</v>
      </c>
      <c r="B124" s="137"/>
      <c r="C124" s="196" t="s">
        <v>452</v>
      </c>
      <c r="D124" s="133" t="s">
        <v>236</v>
      </c>
      <c r="E124" s="133" t="s">
        <v>243</v>
      </c>
      <c r="F124" s="133" t="s">
        <v>202</v>
      </c>
      <c r="G124" s="149" t="s">
        <v>90</v>
      </c>
      <c r="H124" s="149" t="s">
        <v>33</v>
      </c>
      <c r="I124" s="149" t="s">
        <v>118</v>
      </c>
      <c r="J124" s="137"/>
      <c r="K124" s="137"/>
      <c r="L124" s="133" t="s">
        <v>264</v>
      </c>
      <c r="M124" s="137"/>
      <c r="N124" s="137"/>
    </row>
    <row r="125" ht="14.25" customHeight="1">
      <c r="A125" s="131">
        <v>41469.0</v>
      </c>
      <c r="B125" s="137"/>
      <c r="C125" s="133" t="s">
        <v>431</v>
      </c>
      <c r="D125" s="133" t="s">
        <v>87</v>
      </c>
      <c r="E125" s="133" t="s">
        <v>202</v>
      </c>
      <c r="F125" s="133" t="s">
        <v>454</v>
      </c>
      <c r="G125" s="149" t="s">
        <v>90</v>
      </c>
      <c r="H125" s="149" t="s">
        <v>33</v>
      </c>
      <c r="I125" s="149" t="s">
        <v>123</v>
      </c>
      <c r="J125" s="137"/>
      <c r="K125" s="137"/>
      <c r="L125" s="133" t="s">
        <v>239</v>
      </c>
      <c r="M125" s="137"/>
      <c r="N125" s="137"/>
    </row>
    <row r="126" ht="14.25" customHeight="1">
      <c r="A126" s="131">
        <v>41468.0</v>
      </c>
      <c r="B126" s="137"/>
      <c r="C126" s="133" t="s">
        <v>174</v>
      </c>
      <c r="D126" s="133" t="s">
        <v>87</v>
      </c>
      <c r="E126" s="133" t="s">
        <v>409</v>
      </c>
      <c r="F126" s="133" t="s">
        <v>454</v>
      </c>
      <c r="G126" s="149" t="s">
        <v>90</v>
      </c>
      <c r="H126" s="149" t="s">
        <v>34</v>
      </c>
      <c r="I126" s="149" t="s">
        <v>123</v>
      </c>
      <c r="J126" s="137"/>
      <c r="K126" s="137"/>
      <c r="L126" s="133" t="s">
        <v>137</v>
      </c>
      <c r="M126" s="137"/>
      <c r="N126" s="137"/>
    </row>
    <row r="127" ht="14.25" customHeight="1">
      <c r="A127" s="131">
        <v>41433.0</v>
      </c>
      <c r="B127" s="137"/>
      <c r="C127" s="133" t="s">
        <v>174</v>
      </c>
      <c r="D127" s="133" t="s">
        <v>87</v>
      </c>
      <c r="E127" s="133" t="s">
        <v>414</v>
      </c>
      <c r="F127" s="133" t="s">
        <v>456</v>
      </c>
      <c r="G127" s="149" t="s">
        <v>90</v>
      </c>
      <c r="H127" s="149" t="s">
        <v>33</v>
      </c>
      <c r="I127" s="149" t="s">
        <v>118</v>
      </c>
      <c r="J127" s="137"/>
      <c r="K127" s="137"/>
      <c r="L127" s="133" t="s">
        <v>137</v>
      </c>
      <c r="M127" s="137"/>
      <c r="N127" s="137"/>
    </row>
    <row r="128" ht="14.25" customHeight="1">
      <c r="A128" s="131">
        <v>41426.0</v>
      </c>
      <c r="B128" s="137"/>
      <c r="C128" s="133" t="s">
        <v>459</v>
      </c>
      <c r="D128" s="133" t="s">
        <v>460</v>
      </c>
      <c r="E128" s="133" t="s">
        <v>230</v>
      </c>
      <c r="F128" s="133" t="s">
        <v>456</v>
      </c>
      <c r="G128" s="149" t="s">
        <v>90</v>
      </c>
      <c r="H128" s="149" t="s">
        <v>33</v>
      </c>
      <c r="I128" s="149" t="s">
        <v>123</v>
      </c>
      <c r="J128" s="137"/>
      <c r="K128" s="137"/>
      <c r="L128" s="133" t="s">
        <v>464</v>
      </c>
      <c r="M128" s="137"/>
      <c r="N128" s="137"/>
    </row>
    <row r="129" ht="14.25" customHeight="1">
      <c r="A129" s="131">
        <v>41419.0</v>
      </c>
      <c r="B129" s="137"/>
      <c r="C129" s="133" t="s">
        <v>465</v>
      </c>
      <c r="D129" s="133" t="s">
        <v>87</v>
      </c>
      <c r="E129" s="133" t="s">
        <v>465</v>
      </c>
      <c r="F129" s="133" t="s">
        <v>279</v>
      </c>
      <c r="G129" s="149" t="s">
        <v>90</v>
      </c>
      <c r="H129" s="149" t="s">
        <v>34</v>
      </c>
      <c r="I129" s="149" t="s">
        <v>109</v>
      </c>
      <c r="J129" s="137"/>
      <c r="K129" s="137"/>
      <c r="L129" s="133" t="s">
        <v>78</v>
      </c>
      <c r="M129" s="133" t="s">
        <v>138</v>
      </c>
      <c r="N129" s="137"/>
    </row>
    <row r="130" ht="14.25" customHeight="1">
      <c r="A130" s="131">
        <v>41416.0</v>
      </c>
      <c r="B130" s="137"/>
      <c r="C130" s="133" t="s">
        <v>431</v>
      </c>
      <c r="D130" s="133" t="s">
        <v>87</v>
      </c>
      <c r="E130" s="133" t="s">
        <v>414</v>
      </c>
      <c r="F130" s="133" t="s">
        <v>467</v>
      </c>
      <c r="G130" s="149" t="s">
        <v>90</v>
      </c>
      <c r="H130" s="149" t="s">
        <v>33</v>
      </c>
      <c r="I130" s="149" t="s">
        <v>173</v>
      </c>
      <c r="J130" s="137"/>
      <c r="K130" s="137"/>
      <c r="L130" s="133" t="s">
        <v>137</v>
      </c>
      <c r="M130" s="137"/>
      <c r="N130" s="168" t="s">
        <v>471</v>
      </c>
    </row>
    <row r="131" ht="14.25" customHeight="1">
      <c r="A131" s="131">
        <v>41413.0</v>
      </c>
      <c r="B131" s="133" t="s">
        <v>472</v>
      </c>
      <c r="C131" s="133" t="s">
        <v>105</v>
      </c>
      <c r="D131" s="133" t="s">
        <v>473</v>
      </c>
      <c r="E131" s="133" t="s">
        <v>230</v>
      </c>
      <c r="F131" s="133" t="s">
        <v>257</v>
      </c>
      <c r="G131" s="149" t="s">
        <v>90</v>
      </c>
      <c r="H131" s="149" t="s">
        <v>33</v>
      </c>
      <c r="I131" s="149" t="s">
        <v>109</v>
      </c>
      <c r="J131" s="137"/>
      <c r="K131" s="137"/>
      <c r="L131" s="133" t="s">
        <v>269</v>
      </c>
      <c r="M131" s="133" t="s">
        <v>475</v>
      </c>
      <c r="N131" s="220"/>
    </row>
    <row r="132" ht="14.25" customHeight="1">
      <c r="A132" s="131">
        <v>41412.0</v>
      </c>
      <c r="B132" s="133" t="s">
        <v>472</v>
      </c>
      <c r="C132" s="133" t="s">
        <v>105</v>
      </c>
      <c r="D132" s="133" t="s">
        <v>473</v>
      </c>
      <c r="E132" s="133" t="s">
        <v>166</v>
      </c>
      <c r="F132" s="133" t="s">
        <v>227</v>
      </c>
      <c r="G132" s="149" t="s">
        <v>90</v>
      </c>
      <c r="H132" s="149" t="s">
        <v>33</v>
      </c>
      <c r="I132" s="149" t="s">
        <v>123</v>
      </c>
      <c r="J132" s="137"/>
      <c r="K132" s="137"/>
      <c r="L132" s="133" t="s">
        <v>269</v>
      </c>
      <c r="M132" s="137"/>
      <c r="N132" s="133" t="s">
        <v>481</v>
      </c>
    </row>
    <row r="133" ht="14.25" customHeight="1">
      <c r="A133" s="131">
        <v>41411.0</v>
      </c>
      <c r="B133" s="133" t="s">
        <v>472</v>
      </c>
      <c r="C133" s="133" t="s">
        <v>105</v>
      </c>
      <c r="D133" s="133" t="s">
        <v>473</v>
      </c>
      <c r="E133" s="133" t="s">
        <v>230</v>
      </c>
      <c r="F133" s="133" t="s">
        <v>166</v>
      </c>
      <c r="G133" s="149" t="s">
        <v>90</v>
      </c>
      <c r="H133" s="149" t="s">
        <v>33</v>
      </c>
      <c r="I133" s="149" t="s">
        <v>123</v>
      </c>
      <c r="J133" s="137"/>
      <c r="K133" s="137"/>
      <c r="L133" s="133" t="s">
        <v>269</v>
      </c>
      <c r="M133" s="137"/>
      <c r="N133" s="133" t="s">
        <v>381</v>
      </c>
    </row>
    <row r="134" ht="14.25" customHeight="1">
      <c r="A134" s="131">
        <v>41409.0</v>
      </c>
      <c r="B134" s="137"/>
      <c r="C134" s="133" t="s">
        <v>431</v>
      </c>
      <c r="D134" s="133" t="s">
        <v>87</v>
      </c>
      <c r="E134" s="133" t="s">
        <v>409</v>
      </c>
      <c r="F134" s="133" t="s">
        <v>467</v>
      </c>
      <c r="G134" s="149" t="s">
        <v>90</v>
      </c>
      <c r="H134" s="149" t="s">
        <v>34</v>
      </c>
      <c r="I134" s="149" t="s">
        <v>118</v>
      </c>
      <c r="J134" s="137"/>
      <c r="K134" s="137"/>
      <c r="L134" s="133" t="s">
        <v>264</v>
      </c>
      <c r="M134" s="137"/>
      <c r="N134" s="137"/>
    </row>
    <row r="135" ht="14.25" customHeight="1">
      <c r="A135" s="131">
        <v>41405.0</v>
      </c>
      <c r="B135" s="137"/>
      <c r="C135" s="133" t="s">
        <v>174</v>
      </c>
      <c r="D135" s="133" t="s">
        <v>87</v>
      </c>
      <c r="E135" s="133" t="s">
        <v>284</v>
      </c>
      <c r="F135" s="133" t="s">
        <v>285</v>
      </c>
      <c r="G135" s="149" t="s">
        <v>90</v>
      </c>
      <c r="H135" s="152" t="s">
        <v>112</v>
      </c>
      <c r="I135" s="149" t="s">
        <v>123</v>
      </c>
      <c r="J135" s="137"/>
      <c r="K135" s="137"/>
      <c r="L135" s="133" t="s">
        <v>248</v>
      </c>
      <c r="M135" s="137"/>
      <c r="N135" s="137"/>
    </row>
    <row r="136" ht="14.25" customHeight="1">
      <c r="A136" s="131">
        <v>41399.0</v>
      </c>
      <c r="B136" s="133" t="s">
        <v>488</v>
      </c>
      <c r="C136" s="133" t="s">
        <v>489</v>
      </c>
      <c r="D136" s="133" t="s">
        <v>490</v>
      </c>
      <c r="E136" s="133" t="s">
        <v>491</v>
      </c>
      <c r="F136" s="133" t="s">
        <v>492</v>
      </c>
      <c r="G136" s="149" t="s">
        <v>90</v>
      </c>
      <c r="H136" s="149" t="s">
        <v>33</v>
      </c>
      <c r="I136" s="149" t="s">
        <v>109</v>
      </c>
      <c r="J136" s="137"/>
      <c r="K136" s="137"/>
      <c r="L136" s="133" t="s">
        <v>290</v>
      </c>
      <c r="M136" s="133" t="s">
        <v>493</v>
      </c>
      <c r="N136" s="133" t="s">
        <v>494</v>
      </c>
    </row>
    <row r="137" ht="14.25" customHeight="1">
      <c r="A137" s="131">
        <v>41398.0</v>
      </c>
      <c r="B137" s="133" t="s">
        <v>488</v>
      </c>
      <c r="C137" s="133" t="s">
        <v>489</v>
      </c>
      <c r="D137" s="133" t="s">
        <v>490</v>
      </c>
      <c r="E137" s="133" t="s">
        <v>496</v>
      </c>
      <c r="F137" s="133" t="s">
        <v>497</v>
      </c>
      <c r="G137" s="149" t="s">
        <v>90</v>
      </c>
      <c r="H137" s="149" t="s">
        <v>33</v>
      </c>
      <c r="I137" s="149" t="s">
        <v>109</v>
      </c>
      <c r="J137" s="137"/>
      <c r="K137" s="137"/>
      <c r="L137" s="133" t="s">
        <v>290</v>
      </c>
      <c r="M137" s="133" t="s">
        <v>493</v>
      </c>
      <c r="N137" s="133" t="s">
        <v>498</v>
      </c>
    </row>
    <row r="138" ht="14.25" customHeight="1">
      <c r="A138" s="131">
        <v>41398.0</v>
      </c>
      <c r="B138" s="133" t="s">
        <v>488</v>
      </c>
      <c r="C138" s="133" t="s">
        <v>489</v>
      </c>
      <c r="D138" s="133" t="s">
        <v>490</v>
      </c>
      <c r="E138" s="133" t="s">
        <v>499</v>
      </c>
      <c r="F138" s="133" t="s">
        <v>500</v>
      </c>
      <c r="G138" s="149" t="s">
        <v>90</v>
      </c>
      <c r="H138" s="149" t="s">
        <v>33</v>
      </c>
      <c r="I138" s="149" t="s">
        <v>118</v>
      </c>
      <c r="J138" s="137"/>
      <c r="K138" s="137"/>
      <c r="L138" s="133" t="s">
        <v>290</v>
      </c>
      <c r="M138" s="133" t="s">
        <v>493</v>
      </c>
      <c r="N138" s="133" t="s">
        <v>502</v>
      </c>
    </row>
    <row r="139" ht="14.25" customHeight="1">
      <c r="A139" s="131">
        <v>41397.0</v>
      </c>
      <c r="B139" s="133" t="s">
        <v>488</v>
      </c>
      <c r="C139" s="133" t="s">
        <v>489</v>
      </c>
      <c r="D139" s="133" t="s">
        <v>490</v>
      </c>
      <c r="E139" s="133" t="s">
        <v>497</v>
      </c>
      <c r="F139" s="133" t="s">
        <v>298</v>
      </c>
      <c r="G139" s="149" t="s">
        <v>90</v>
      </c>
      <c r="H139" s="149" t="s">
        <v>33</v>
      </c>
      <c r="I139" s="149" t="s">
        <v>109</v>
      </c>
      <c r="J139" s="137"/>
      <c r="K139" s="137"/>
      <c r="L139" s="133" t="s">
        <v>290</v>
      </c>
      <c r="M139" s="133" t="s">
        <v>493</v>
      </c>
      <c r="N139" s="137"/>
    </row>
    <row r="140" ht="14.25" customHeight="1">
      <c r="A140" s="131">
        <v>41389.0</v>
      </c>
      <c r="B140" s="137"/>
      <c r="C140" s="133" t="s">
        <v>431</v>
      </c>
      <c r="D140" s="133" t="s">
        <v>87</v>
      </c>
      <c r="E140" s="133" t="s">
        <v>414</v>
      </c>
      <c r="F140" s="133" t="s">
        <v>503</v>
      </c>
      <c r="G140" s="149" t="s">
        <v>90</v>
      </c>
      <c r="H140" s="152" t="s">
        <v>112</v>
      </c>
      <c r="I140" s="149" t="s">
        <v>109</v>
      </c>
      <c r="J140" s="137"/>
      <c r="K140" s="137"/>
      <c r="L140" s="133" t="s">
        <v>78</v>
      </c>
      <c r="M140" s="133" t="s">
        <v>138</v>
      </c>
      <c r="N140" s="133" t="s">
        <v>343</v>
      </c>
    </row>
    <row r="141" ht="14.25" customHeight="1">
      <c r="A141" s="131">
        <v>41389.0</v>
      </c>
      <c r="B141" s="137"/>
      <c r="C141" s="133" t="s">
        <v>431</v>
      </c>
      <c r="D141" s="133" t="s">
        <v>87</v>
      </c>
      <c r="E141" s="133" t="s">
        <v>414</v>
      </c>
      <c r="F141" s="133" t="s">
        <v>503</v>
      </c>
      <c r="G141" s="149" t="s">
        <v>90</v>
      </c>
      <c r="H141" s="149" t="s">
        <v>34</v>
      </c>
      <c r="I141" s="149" t="s">
        <v>173</v>
      </c>
      <c r="J141" s="137"/>
      <c r="K141" s="137"/>
      <c r="L141" s="133" t="s">
        <v>438</v>
      </c>
      <c r="M141" s="137"/>
      <c r="N141" s="137"/>
    </row>
    <row r="142" ht="14.25" customHeight="1">
      <c r="A142" s="131">
        <v>41385.0</v>
      </c>
      <c r="B142" s="137"/>
      <c r="C142" s="133" t="s">
        <v>506</v>
      </c>
      <c r="D142" s="133" t="s">
        <v>87</v>
      </c>
      <c r="E142" s="133" t="s">
        <v>284</v>
      </c>
      <c r="F142" s="133" t="s">
        <v>507</v>
      </c>
      <c r="G142" s="149" t="s">
        <v>90</v>
      </c>
      <c r="H142" s="149" t="s">
        <v>34</v>
      </c>
      <c r="I142" s="149" t="s">
        <v>173</v>
      </c>
      <c r="J142" s="137"/>
      <c r="K142" s="137"/>
      <c r="L142" s="133" t="s">
        <v>508</v>
      </c>
      <c r="M142" s="137"/>
      <c r="N142" s="137"/>
    </row>
    <row r="143" ht="14.25" customHeight="1">
      <c r="A143" s="131">
        <v>41384.0</v>
      </c>
      <c r="B143" s="137"/>
      <c r="C143" s="133" t="s">
        <v>431</v>
      </c>
      <c r="D143" s="133" t="s">
        <v>87</v>
      </c>
      <c r="E143" s="133" t="s">
        <v>282</v>
      </c>
      <c r="F143" s="133" t="s">
        <v>509</v>
      </c>
      <c r="G143" s="149" t="s">
        <v>90</v>
      </c>
      <c r="H143" s="149" t="s">
        <v>34</v>
      </c>
      <c r="I143" s="149" t="s">
        <v>173</v>
      </c>
      <c r="J143" s="137"/>
      <c r="K143" s="137"/>
      <c r="L143" s="133" t="s">
        <v>438</v>
      </c>
      <c r="M143" s="137"/>
      <c r="N143" s="137"/>
    </row>
    <row r="144" ht="14.25" customHeight="1">
      <c r="A144" s="131">
        <v>41377.0</v>
      </c>
      <c r="B144" s="137"/>
      <c r="C144" s="133" t="s">
        <v>174</v>
      </c>
      <c r="D144" s="133" t="s">
        <v>87</v>
      </c>
      <c r="E144" s="133" t="s">
        <v>284</v>
      </c>
      <c r="F144" s="133" t="s">
        <v>503</v>
      </c>
      <c r="G144" s="149" t="s">
        <v>90</v>
      </c>
      <c r="H144" s="149" t="s">
        <v>34</v>
      </c>
      <c r="I144" s="149" t="s">
        <v>109</v>
      </c>
      <c r="J144" s="137"/>
      <c r="K144" s="137"/>
      <c r="L144" s="133" t="s">
        <v>78</v>
      </c>
      <c r="M144" s="133" t="s">
        <v>138</v>
      </c>
      <c r="N144" s="137"/>
    </row>
    <row r="145" ht="14.25" customHeight="1">
      <c r="A145" s="131">
        <v>41377.0</v>
      </c>
      <c r="B145" s="137"/>
      <c r="C145" s="133" t="s">
        <v>174</v>
      </c>
      <c r="D145" s="133" t="s">
        <v>87</v>
      </c>
      <c r="E145" s="133" t="s">
        <v>285</v>
      </c>
      <c r="F145" s="133" t="s">
        <v>281</v>
      </c>
      <c r="G145" s="149" t="s">
        <v>90</v>
      </c>
      <c r="H145" s="152" t="s">
        <v>112</v>
      </c>
      <c r="I145" s="149" t="s">
        <v>145</v>
      </c>
      <c r="J145" s="137"/>
      <c r="K145" s="137"/>
      <c r="L145" s="133" t="s">
        <v>248</v>
      </c>
      <c r="M145" s="133" t="s">
        <v>511</v>
      </c>
      <c r="N145" s="137"/>
    </row>
    <row r="146" ht="14.25" customHeight="1">
      <c r="A146" s="131">
        <v>41369.0</v>
      </c>
      <c r="B146" s="137"/>
      <c r="C146" s="133" t="s">
        <v>512</v>
      </c>
      <c r="D146" s="133" t="s">
        <v>206</v>
      </c>
      <c r="E146" s="133" t="s">
        <v>513</v>
      </c>
      <c r="F146" s="133" t="s">
        <v>514</v>
      </c>
      <c r="G146" s="149" t="s">
        <v>90</v>
      </c>
      <c r="H146" s="149" t="s">
        <v>34</v>
      </c>
      <c r="I146" s="149" t="s">
        <v>109</v>
      </c>
      <c r="J146" s="137"/>
      <c r="K146" s="137"/>
      <c r="L146" s="133" t="s">
        <v>78</v>
      </c>
      <c r="M146" s="133" t="s">
        <v>515</v>
      </c>
      <c r="N146" s="137"/>
    </row>
    <row r="147" ht="14.25" customHeight="1">
      <c r="A147" s="131">
        <v>41356.0</v>
      </c>
      <c r="B147" s="196" t="s">
        <v>516</v>
      </c>
      <c r="C147" s="133" t="s">
        <v>149</v>
      </c>
      <c r="D147" s="133" t="s">
        <v>150</v>
      </c>
      <c r="E147" s="133" t="s">
        <v>157</v>
      </c>
      <c r="F147" s="133" t="s">
        <v>517</v>
      </c>
      <c r="G147" s="149" t="s">
        <v>90</v>
      </c>
      <c r="H147" s="149" t="s">
        <v>33</v>
      </c>
      <c r="I147" s="149" t="s">
        <v>173</v>
      </c>
      <c r="J147" s="137"/>
      <c r="K147" s="137"/>
      <c r="L147" s="133" t="s">
        <v>309</v>
      </c>
      <c r="M147" s="133" t="s">
        <v>518</v>
      </c>
      <c r="N147" s="133" t="s">
        <v>519</v>
      </c>
    </row>
    <row r="148" ht="14.25" customHeight="1">
      <c r="A148" s="131">
        <v>41356.0</v>
      </c>
      <c r="B148" s="196" t="s">
        <v>516</v>
      </c>
      <c r="C148" s="133" t="s">
        <v>149</v>
      </c>
      <c r="D148" s="133" t="s">
        <v>150</v>
      </c>
      <c r="E148" s="133" t="s">
        <v>517</v>
      </c>
      <c r="F148" s="133" t="s">
        <v>151</v>
      </c>
      <c r="G148" s="149" t="s">
        <v>90</v>
      </c>
      <c r="H148" s="149" t="s">
        <v>33</v>
      </c>
      <c r="I148" s="149" t="s">
        <v>173</v>
      </c>
      <c r="J148" s="137"/>
      <c r="K148" s="137"/>
      <c r="L148" s="133" t="s">
        <v>309</v>
      </c>
      <c r="M148" s="133" t="s">
        <v>518</v>
      </c>
      <c r="N148" s="133" t="s">
        <v>520</v>
      </c>
    </row>
    <row r="149" ht="14.25" customHeight="1">
      <c r="A149" s="131">
        <v>41356.0</v>
      </c>
      <c r="B149" s="196" t="s">
        <v>516</v>
      </c>
      <c r="C149" s="133" t="s">
        <v>149</v>
      </c>
      <c r="D149" s="133" t="s">
        <v>150</v>
      </c>
      <c r="E149" s="133" t="s">
        <v>517</v>
      </c>
      <c r="F149" s="133" t="s">
        <v>315</v>
      </c>
      <c r="G149" s="149" t="s">
        <v>90</v>
      </c>
      <c r="H149" s="149" t="s">
        <v>33</v>
      </c>
      <c r="I149" s="149" t="s">
        <v>173</v>
      </c>
      <c r="J149" s="137"/>
      <c r="K149" s="137"/>
      <c r="L149" s="133" t="s">
        <v>309</v>
      </c>
      <c r="M149" s="133" t="s">
        <v>518</v>
      </c>
      <c r="N149" s="133" t="s">
        <v>520</v>
      </c>
    </row>
    <row r="150" ht="14.25" customHeight="1">
      <c r="A150" s="131">
        <v>41356.0</v>
      </c>
      <c r="B150" s="196" t="s">
        <v>516</v>
      </c>
      <c r="C150" s="133" t="s">
        <v>149</v>
      </c>
      <c r="D150" s="133" t="s">
        <v>150</v>
      </c>
      <c r="E150" s="133" t="s">
        <v>157</v>
      </c>
      <c r="F150" s="133" t="s">
        <v>315</v>
      </c>
      <c r="G150" s="149" t="s">
        <v>90</v>
      </c>
      <c r="H150" s="149" t="s">
        <v>33</v>
      </c>
      <c r="I150" s="149" t="s">
        <v>173</v>
      </c>
      <c r="J150" s="137"/>
      <c r="K150" s="137"/>
      <c r="L150" s="133" t="s">
        <v>309</v>
      </c>
      <c r="M150" s="133" t="s">
        <v>518</v>
      </c>
      <c r="N150" s="133" t="s">
        <v>520</v>
      </c>
    </row>
    <row r="151" ht="14.25" customHeight="1">
      <c r="A151" s="131">
        <v>41356.0</v>
      </c>
      <c r="B151" s="196" t="s">
        <v>516</v>
      </c>
      <c r="C151" s="133" t="s">
        <v>149</v>
      </c>
      <c r="D151" s="133" t="s">
        <v>150</v>
      </c>
      <c r="E151" s="133" t="s">
        <v>151</v>
      </c>
      <c r="F151" s="133" t="s">
        <v>315</v>
      </c>
      <c r="G151" s="149" t="s">
        <v>90</v>
      </c>
      <c r="H151" s="149" t="s">
        <v>33</v>
      </c>
      <c r="I151" s="149" t="s">
        <v>173</v>
      </c>
      <c r="J151" s="137"/>
      <c r="K151" s="137"/>
      <c r="L151" s="133" t="s">
        <v>309</v>
      </c>
      <c r="M151" s="133" t="s">
        <v>518</v>
      </c>
      <c r="N151" s="133" t="s">
        <v>520</v>
      </c>
    </row>
    <row r="152" ht="14.25" customHeight="1">
      <c r="A152" s="131">
        <v>41356.0</v>
      </c>
      <c r="B152" s="196" t="s">
        <v>516</v>
      </c>
      <c r="C152" s="133" t="s">
        <v>149</v>
      </c>
      <c r="D152" s="133" t="s">
        <v>150</v>
      </c>
      <c r="E152" s="133" t="s">
        <v>316</v>
      </c>
      <c r="F152" s="133" t="s">
        <v>521</v>
      </c>
      <c r="G152" s="149" t="s">
        <v>90</v>
      </c>
      <c r="H152" s="149" t="s">
        <v>33</v>
      </c>
      <c r="I152" s="149" t="s">
        <v>173</v>
      </c>
      <c r="J152" s="137"/>
      <c r="K152" s="137"/>
      <c r="L152" s="133" t="s">
        <v>309</v>
      </c>
      <c r="M152" s="133" t="s">
        <v>518</v>
      </c>
      <c r="N152" s="133" t="s">
        <v>520</v>
      </c>
    </row>
    <row r="153" ht="14.25" customHeight="1">
      <c r="A153" s="131">
        <v>41355.0</v>
      </c>
      <c r="B153" s="196" t="s">
        <v>516</v>
      </c>
      <c r="C153" s="133" t="s">
        <v>149</v>
      </c>
      <c r="D153" s="133" t="s">
        <v>150</v>
      </c>
      <c r="E153" s="133" t="s">
        <v>522</v>
      </c>
      <c r="F153" s="133" t="s">
        <v>523</v>
      </c>
      <c r="G153" s="149" t="s">
        <v>90</v>
      </c>
      <c r="H153" s="149" t="s">
        <v>34</v>
      </c>
      <c r="I153" s="149" t="s">
        <v>123</v>
      </c>
      <c r="J153" s="137"/>
      <c r="K153" s="137"/>
      <c r="L153" s="133" t="s">
        <v>524</v>
      </c>
      <c r="M153" s="137"/>
      <c r="N153" s="137"/>
    </row>
    <row r="154" ht="14.25" customHeight="1">
      <c r="A154" s="131">
        <v>41349.0</v>
      </c>
      <c r="B154" s="137"/>
      <c r="C154" s="133" t="s">
        <v>174</v>
      </c>
      <c r="D154" s="133" t="s">
        <v>87</v>
      </c>
      <c r="E154" s="133" t="s">
        <v>282</v>
      </c>
      <c r="F154" s="133" t="s">
        <v>525</v>
      </c>
      <c r="G154" s="149" t="s">
        <v>90</v>
      </c>
      <c r="H154" s="149" t="s">
        <v>34</v>
      </c>
      <c r="I154" s="149" t="s">
        <v>173</v>
      </c>
      <c r="J154" s="137"/>
      <c r="K154" s="137"/>
      <c r="L154" s="133" t="s">
        <v>526</v>
      </c>
      <c r="M154" s="137"/>
      <c r="N154" s="137"/>
    </row>
    <row r="155" ht="14.25" customHeight="1">
      <c r="A155" s="131">
        <v>41349.0</v>
      </c>
      <c r="B155" s="137"/>
      <c r="C155" s="133" t="s">
        <v>174</v>
      </c>
      <c r="D155" s="133" t="s">
        <v>87</v>
      </c>
      <c r="E155" s="133" t="s">
        <v>281</v>
      </c>
      <c r="F155" s="133" t="s">
        <v>284</v>
      </c>
      <c r="G155" s="149" t="s">
        <v>90</v>
      </c>
      <c r="H155" s="152" t="s">
        <v>112</v>
      </c>
      <c r="I155" s="149" t="s">
        <v>173</v>
      </c>
      <c r="J155" s="137"/>
      <c r="K155" s="137"/>
      <c r="L155" s="133" t="s">
        <v>137</v>
      </c>
      <c r="M155" s="137"/>
      <c r="N155" s="137"/>
    </row>
    <row r="156" ht="14.25" customHeight="1">
      <c r="A156" s="131">
        <v>41342.0</v>
      </c>
      <c r="B156" s="137"/>
      <c r="C156" s="133" t="s">
        <v>527</v>
      </c>
      <c r="D156" s="133" t="s">
        <v>528</v>
      </c>
      <c r="E156" s="133" t="s">
        <v>529</v>
      </c>
      <c r="F156" s="133" t="s">
        <v>530</v>
      </c>
      <c r="G156" s="149" t="s">
        <v>90</v>
      </c>
      <c r="H156" s="152" t="s">
        <v>112</v>
      </c>
      <c r="I156" s="149" t="s">
        <v>109</v>
      </c>
      <c r="J156" s="137"/>
      <c r="K156" s="137"/>
      <c r="L156" s="133" t="s">
        <v>78</v>
      </c>
      <c r="M156" s="133" t="s">
        <v>531</v>
      </c>
      <c r="N156" s="137"/>
    </row>
    <row r="157" ht="14.25" customHeight="1">
      <c r="A157" s="131">
        <v>41342.0</v>
      </c>
      <c r="B157" s="137"/>
      <c r="C157" s="133" t="s">
        <v>527</v>
      </c>
      <c r="D157" s="133" t="s">
        <v>528</v>
      </c>
      <c r="E157" s="133" t="s">
        <v>532</v>
      </c>
      <c r="F157" s="133" t="s">
        <v>533</v>
      </c>
      <c r="G157" s="149" t="s">
        <v>90</v>
      </c>
      <c r="H157" s="152" t="s">
        <v>112</v>
      </c>
      <c r="I157" s="149" t="s">
        <v>109</v>
      </c>
      <c r="J157" s="137"/>
      <c r="K157" s="137"/>
      <c r="L157" s="133" t="s">
        <v>78</v>
      </c>
      <c r="M157" s="133" t="s">
        <v>531</v>
      </c>
      <c r="N157" s="137"/>
    </row>
    <row r="158" ht="14.25" customHeight="1">
      <c r="A158" s="131">
        <v>41341.0</v>
      </c>
      <c r="B158" s="137"/>
      <c r="C158" s="133" t="s">
        <v>431</v>
      </c>
      <c r="D158" s="133" t="s">
        <v>87</v>
      </c>
      <c r="E158" s="168" t="s">
        <v>285</v>
      </c>
      <c r="F158" s="133" t="s">
        <v>525</v>
      </c>
      <c r="G158" s="149" t="s">
        <v>90</v>
      </c>
      <c r="H158" s="152" t="s">
        <v>112</v>
      </c>
      <c r="I158" s="149" t="s">
        <v>173</v>
      </c>
      <c r="J158" s="137"/>
      <c r="K158" s="137"/>
      <c r="L158" s="133" t="s">
        <v>526</v>
      </c>
      <c r="M158" s="137"/>
      <c r="N158" s="133" t="s">
        <v>343</v>
      </c>
    </row>
    <row r="159" ht="14.25" customHeight="1">
      <c r="A159" s="131">
        <v>41336.0</v>
      </c>
      <c r="B159" s="196" t="s">
        <v>534</v>
      </c>
      <c r="C159" s="133" t="s">
        <v>163</v>
      </c>
      <c r="D159" s="133" t="s">
        <v>322</v>
      </c>
      <c r="E159" s="133" t="s">
        <v>243</v>
      </c>
      <c r="F159" s="133" t="s">
        <v>454</v>
      </c>
      <c r="G159" s="149" t="s">
        <v>90</v>
      </c>
      <c r="H159" s="149" t="s">
        <v>33</v>
      </c>
      <c r="I159" s="149" t="s">
        <v>123</v>
      </c>
      <c r="J159" s="137"/>
      <c r="K159" s="137"/>
      <c r="L159" s="133" t="s">
        <v>535</v>
      </c>
      <c r="M159" s="133" t="s">
        <v>536</v>
      </c>
      <c r="N159" s="133" t="s">
        <v>537</v>
      </c>
    </row>
    <row r="160" ht="14.25" customHeight="1">
      <c r="A160" s="131">
        <v>41336.0</v>
      </c>
      <c r="B160" s="196" t="s">
        <v>534</v>
      </c>
      <c r="C160" s="133" t="s">
        <v>163</v>
      </c>
      <c r="D160" s="133" t="s">
        <v>322</v>
      </c>
      <c r="E160" s="133" t="s">
        <v>538</v>
      </c>
      <c r="F160" s="133" t="s">
        <v>539</v>
      </c>
      <c r="G160" s="149" t="s">
        <v>90</v>
      </c>
      <c r="H160" s="149" t="s">
        <v>33</v>
      </c>
      <c r="I160" s="149" t="s">
        <v>123</v>
      </c>
      <c r="J160" s="137"/>
      <c r="K160" s="137"/>
      <c r="L160" s="133" t="s">
        <v>535</v>
      </c>
      <c r="M160" s="133" t="s">
        <v>536</v>
      </c>
      <c r="N160" s="133" t="s">
        <v>537</v>
      </c>
    </row>
    <row r="161" ht="14.25" customHeight="1">
      <c r="A161" s="131">
        <v>41336.0</v>
      </c>
      <c r="B161" s="196" t="s">
        <v>534</v>
      </c>
      <c r="C161" s="133" t="s">
        <v>163</v>
      </c>
      <c r="D161" s="133" t="s">
        <v>322</v>
      </c>
      <c r="E161" s="196" t="s">
        <v>243</v>
      </c>
      <c r="F161" s="133" t="s">
        <v>540</v>
      </c>
      <c r="G161" s="149" t="s">
        <v>90</v>
      </c>
      <c r="H161" s="149" t="s">
        <v>33</v>
      </c>
      <c r="I161" s="149" t="s">
        <v>123</v>
      </c>
      <c r="J161" s="137"/>
      <c r="K161" s="137"/>
      <c r="L161" s="133" t="s">
        <v>535</v>
      </c>
      <c r="M161" s="133" t="s">
        <v>536</v>
      </c>
      <c r="N161" s="133" t="s">
        <v>537</v>
      </c>
    </row>
    <row r="162" ht="14.25" customHeight="1">
      <c r="A162" s="131">
        <v>41334.0</v>
      </c>
      <c r="B162" s="196" t="s">
        <v>534</v>
      </c>
      <c r="C162" s="133" t="s">
        <v>163</v>
      </c>
      <c r="D162" s="133" t="s">
        <v>322</v>
      </c>
      <c r="E162" s="133" t="s">
        <v>170</v>
      </c>
      <c r="F162" s="133" t="s">
        <v>160</v>
      </c>
      <c r="G162" s="149" t="s">
        <v>90</v>
      </c>
      <c r="H162" s="149" t="s">
        <v>33</v>
      </c>
      <c r="I162" s="149" t="s">
        <v>123</v>
      </c>
      <c r="J162" s="137"/>
      <c r="K162" s="137"/>
      <c r="L162" s="133" t="s">
        <v>535</v>
      </c>
      <c r="M162" s="133" t="s">
        <v>536</v>
      </c>
      <c r="N162" s="133" t="s">
        <v>537</v>
      </c>
    </row>
    <row r="163" ht="14.25" customHeight="1">
      <c r="A163" s="131">
        <v>41334.0</v>
      </c>
      <c r="B163" s="196" t="s">
        <v>534</v>
      </c>
      <c r="C163" s="133" t="s">
        <v>163</v>
      </c>
      <c r="D163" s="133" t="s">
        <v>322</v>
      </c>
      <c r="E163" s="133" t="s">
        <v>540</v>
      </c>
      <c r="F163" s="133" t="s">
        <v>230</v>
      </c>
      <c r="G163" s="149" t="s">
        <v>90</v>
      </c>
      <c r="H163" s="149" t="s">
        <v>33</v>
      </c>
      <c r="I163" s="149" t="s">
        <v>123</v>
      </c>
      <c r="J163" s="137"/>
      <c r="K163" s="137"/>
      <c r="L163" s="133" t="s">
        <v>535</v>
      </c>
      <c r="M163" s="133" t="s">
        <v>536</v>
      </c>
      <c r="N163" s="133" t="s">
        <v>537</v>
      </c>
    </row>
    <row r="164" ht="14.25" customHeight="1">
      <c r="A164" s="131">
        <v>41328.0</v>
      </c>
      <c r="B164" s="137"/>
      <c r="C164" s="133" t="s">
        <v>465</v>
      </c>
      <c r="D164" s="133" t="s">
        <v>87</v>
      </c>
      <c r="E164" s="133" t="s">
        <v>284</v>
      </c>
      <c r="F164" s="168" t="s">
        <v>285</v>
      </c>
      <c r="G164" s="149" t="s">
        <v>90</v>
      </c>
      <c r="H164" s="152" t="s">
        <v>112</v>
      </c>
      <c r="I164" s="149" t="s">
        <v>145</v>
      </c>
      <c r="J164" s="137"/>
      <c r="K164" s="137"/>
      <c r="L164" s="133" t="s">
        <v>438</v>
      </c>
      <c r="M164" s="137"/>
      <c r="N164" s="137"/>
    </row>
    <row r="165" ht="14.25" customHeight="1">
      <c r="A165" s="131">
        <v>41328.0</v>
      </c>
      <c r="B165" s="137"/>
      <c r="C165" s="133" t="s">
        <v>465</v>
      </c>
      <c r="D165" s="133" t="s">
        <v>87</v>
      </c>
      <c r="E165" s="133" t="s">
        <v>282</v>
      </c>
      <c r="F165" s="133" t="s">
        <v>281</v>
      </c>
      <c r="G165" s="149" t="s">
        <v>90</v>
      </c>
      <c r="H165" s="152" t="s">
        <v>112</v>
      </c>
      <c r="I165" s="149" t="s">
        <v>109</v>
      </c>
      <c r="J165" s="137"/>
      <c r="K165" s="137"/>
      <c r="L165" s="133" t="s">
        <v>78</v>
      </c>
      <c r="M165" s="133" t="s">
        <v>541</v>
      </c>
      <c r="N165" s="137"/>
    </row>
    <row r="166" ht="14.25" customHeight="1">
      <c r="A166" s="131">
        <v>41314.0</v>
      </c>
      <c r="B166" s="137"/>
      <c r="C166" s="133" t="s">
        <v>174</v>
      </c>
      <c r="D166" s="133" t="s">
        <v>87</v>
      </c>
      <c r="E166" s="168" t="s">
        <v>285</v>
      </c>
      <c r="F166" s="133" t="s">
        <v>542</v>
      </c>
      <c r="G166" s="149" t="s">
        <v>90</v>
      </c>
      <c r="H166" s="149" t="s">
        <v>34</v>
      </c>
      <c r="I166" s="149" t="s">
        <v>123</v>
      </c>
      <c r="J166" s="137"/>
      <c r="K166" s="137"/>
      <c r="L166" s="133" t="s">
        <v>239</v>
      </c>
      <c r="M166" s="137"/>
      <c r="N166" s="137"/>
    </row>
    <row r="167" ht="14.25" customHeight="1">
      <c r="A167" s="131">
        <v>41307.0</v>
      </c>
      <c r="B167" s="137"/>
      <c r="C167" s="133" t="s">
        <v>543</v>
      </c>
      <c r="D167" s="133" t="s">
        <v>544</v>
      </c>
      <c r="E167" s="133" t="s">
        <v>545</v>
      </c>
      <c r="F167" s="133" t="s">
        <v>546</v>
      </c>
      <c r="G167" s="149" t="s">
        <v>90</v>
      </c>
      <c r="H167" s="149" t="s">
        <v>34</v>
      </c>
      <c r="I167" s="149" t="s">
        <v>118</v>
      </c>
      <c r="J167" s="137"/>
      <c r="K167" s="137"/>
      <c r="L167" s="133" t="s">
        <v>348</v>
      </c>
      <c r="M167" s="133" t="s">
        <v>547</v>
      </c>
      <c r="N167" s="137"/>
    </row>
    <row r="168" ht="14.25" customHeight="1">
      <c r="A168" s="131">
        <v>41307.0</v>
      </c>
      <c r="B168" s="137"/>
      <c r="C168" s="133" t="s">
        <v>543</v>
      </c>
      <c r="D168" s="133" t="s">
        <v>544</v>
      </c>
      <c r="E168" s="133" t="s">
        <v>548</v>
      </c>
      <c r="F168" s="133" t="s">
        <v>539</v>
      </c>
      <c r="G168" s="149" t="s">
        <v>90</v>
      </c>
      <c r="H168" s="149" t="s">
        <v>33</v>
      </c>
      <c r="I168" s="149" t="s">
        <v>109</v>
      </c>
      <c r="J168" s="137"/>
      <c r="K168" s="137"/>
      <c r="L168" s="133" t="s">
        <v>78</v>
      </c>
      <c r="M168" s="133" t="s">
        <v>547</v>
      </c>
      <c r="N168" s="133" t="s">
        <v>549</v>
      </c>
    </row>
    <row r="169" ht="14.25" customHeight="1">
      <c r="A169" s="131">
        <v>41293.0</v>
      </c>
      <c r="B169" s="137"/>
      <c r="C169" s="133" t="s">
        <v>174</v>
      </c>
      <c r="D169" s="133" t="s">
        <v>87</v>
      </c>
      <c r="E169" s="133" t="s">
        <v>281</v>
      </c>
      <c r="F169" s="133" t="s">
        <v>550</v>
      </c>
      <c r="G169" s="149" t="s">
        <v>90</v>
      </c>
      <c r="H169" s="149" t="s">
        <v>34</v>
      </c>
      <c r="I169" s="149" t="s">
        <v>118</v>
      </c>
      <c r="J169" s="137"/>
      <c r="K169" s="137"/>
      <c r="L169" s="133" t="s">
        <v>137</v>
      </c>
      <c r="M169" s="137"/>
      <c r="N169" s="133" t="s">
        <v>551</v>
      </c>
    </row>
    <row r="170" ht="14.25" customHeight="1">
      <c r="A170" s="131">
        <v>41293.0</v>
      </c>
      <c r="B170" s="137"/>
      <c r="C170" s="133" t="s">
        <v>174</v>
      </c>
      <c r="D170" s="133" t="s">
        <v>87</v>
      </c>
      <c r="E170" s="168" t="s">
        <v>285</v>
      </c>
      <c r="F170" s="133" t="s">
        <v>282</v>
      </c>
      <c r="G170" s="149" t="s">
        <v>90</v>
      </c>
      <c r="H170" s="152" t="s">
        <v>112</v>
      </c>
      <c r="I170" s="149" t="s">
        <v>123</v>
      </c>
      <c r="J170" s="137"/>
      <c r="K170" s="137"/>
      <c r="L170" s="133" t="s">
        <v>248</v>
      </c>
      <c r="M170" s="137"/>
      <c r="N170" s="137"/>
    </row>
    <row r="171" ht="14.25" customHeight="1">
      <c r="A171" s="236">
        <v>41258.0</v>
      </c>
      <c r="B171" s="220"/>
      <c r="C171" s="168" t="s">
        <v>431</v>
      </c>
      <c r="D171" s="168" t="s">
        <v>87</v>
      </c>
      <c r="E171" s="168" t="s">
        <v>285</v>
      </c>
      <c r="F171" s="168" t="s">
        <v>552</v>
      </c>
      <c r="G171" s="149" t="s">
        <v>90</v>
      </c>
      <c r="H171" s="152" t="s">
        <v>112</v>
      </c>
      <c r="I171" s="152" t="s">
        <v>109</v>
      </c>
      <c r="J171" s="220"/>
      <c r="K171" s="220"/>
      <c r="L171" s="168" t="s">
        <v>78</v>
      </c>
      <c r="M171" s="220"/>
      <c r="N171" s="168" t="s">
        <v>553</v>
      </c>
    </row>
    <row r="172" ht="14.25" customHeight="1">
      <c r="A172" s="131">
        <v>41255.0</v>
      </c>
      <c r="B172" s="220"/>
      <c r="C172" s="168" t="s">
        <v>506</v>
      </c>
      <c r="D172" s="168" t="s">
        <v>87</v>
      </c>
      <c r="E172" s="133" t="s">
        <v>284</v>
      </c>
      <c r="F172" s="168" t="s">
        <v>509</v>
      </c>
      <c r="G172" s="149" t="s">
        <v>90</v>
      </c>
      <c r="H172" s="149" t="s">
        <v>34</v>
      </c>
      <c r="I172" s="152" t="s">
        <v>109</v>
      </c>
      <c r="J172" s="220"/>
      <c r="K172" s="220"/>
      <c r="L172" s="168" t="s">
        <v>78</v>
      </c>
      <c r="M172" s="220"/>
      <c r="N172" s="220"/>
    </row>
    <row r="173" ht="14.25" customHeight="1">
      <c r="A173" s="131">
        <v>41237.0</v>
      </c>
      <c r="B173" s="220"/>
      <c r="C173" s="168" t="s">
        <v>431</v>
      </c>
      <c r="D173" s="168" t="s">
        <v>87</v>
      </c>
      <c r="E173" s="133" t="s">
        <v>285</v>
      </c>
      <c r="F173" s="133" t="s">
        <v>170</v>
      </c>
      <c r="G173" s="149" t="s">
        <v>90</v>
      </c>
      <c r="H173" s="149" t="s">
        <v>34</v>
      </c>
      <c r="I173" s="152" t="s">
        <v>109</v>
      </c>
      <c r="J173" s="220"/>
      <c r="K173" s="220"/>
      <c r="L173" s="168" t="s">
        <v>78</v>
      </c>
      <c r="M173" s="220"/>
      <c r="N173" s="220"/>
    </row>
    <row r="174" ht="14.25" customHeight="1">
      <c r="A174" s="131">
        <v>41210.0</v>
      </c>
      <c r="B174" s="220"/>
      <c r="C174" s="168" t="s">
        <v>431</v>
      </c>
      <c r="D174" s="168" t="s">
        <v>87</v>
      </c>
      <c r="E174" s="133" t="s">
        <v>282</v>
      </c>
      <c r="F174" s="133" t="s">
        <v>539</v>
      </c>
      <c r="G174" s="149" t="s">
        <v>90</v>
      </c>
      <c r="H174" s="149" t="s">
        <v>34</v>
      </c>
      <c r="I174" s="152" t="s">
        <v>109</v>
      </c>
      <c r="J174" s="220"/>
      <c r="K174" s="220"/>
      <c r="L174" s="168" t="s">
        <v>78</v>
      </c>
      <c r="M174" s="220"/>
      <c r="N174" s="220"/>
    </row>
    <row r="175" ht="14.25" customHeight="1">
      <c r="A175" s="131">
        <v>41202.0</v>
      </c>
      <c r="B175" s="196" t="s">
        <v>554</v>
      </c>
      <c r="C175" s="168" t="s">
        <v>543</v>
      </c>
      <c r="D175" s="168" t="s">
        <v>544</v>
      </c>
      <c r="E175" s="133" t="s">
        <v>555</v>
      </c>
      <c r="F175" s="133" t="s">
        <v>555</v>
      </c>
      <c r="G175" s="149" t="s">
        <v>90</v>
      </c>
      <c r="H175" s="152" t="s">
        <v>112</v>
      </c>
      <c r="I175" s="152" t="s">
        <v>123</v>
      </c>
      <c r="J175" s="220"/>
      <c r="K175" s="220"/>
      <c r="L175" s="168" t="s">
        <v>556</v>
      </c>
      <c r="M175" s="220"/>
      <c r="N175" s="168" t="s">
        <v>557</v>
      </c>
    </row>
    <row r="176" ht="14.25" customHeight="1">
      <c r="A176" s="131">
        <v>41202.0</v>
      </c>
      <c r="B176" s="196" t="s">
        <v>554</v>
      </c>
      <c r="C176" s="168" t="s">
        <v>543</v>
      </c>
      <c r="D176" s="168" t="s">
        <v>544</v>
      </c>
      <c r="E176" s="133" t="s">
        <v>555</v>
      </c>
      <c r="F176" s="133" t="s">
        <v>555</v>
      </c>
      <c r="G176" s="149" t="s">
        <v>90</v>
      </c>
      <c r="H176" s="152" t="s">
        <v>112</v>
      </c>
      <c r="I176" s="152" t="s">
        <v>123</v>
      </c>
      <c r="J176" s="220"/>
      <c r="K176" s="220"/>
      <c r="L176" s="168" t="s">
        <v>556</v>
      </c>
      <c r="M176" s="220"/>
      <c r="N176" s="168" t="s">
        <v>557</v>
      </c>
    </row>
    <row r="177" ht="14.25" customHeight="1">
      <c r="A177" s="131">
        <v>41175.0</v>
      </c>
      <c r="B177" s="196" t="s">
        <v>558</v>
      </c>
      <c r="C177" s="133" t="s">
        <v>559</v>
      </c>
      <c r="D177" s="133" t="s">
        <v>560</v>
      </c>
      <c r="E177" s="133" t="s">
        <v>268</v>
      </c>
      <c r="F177" s="168" t="s">
        <v>393</v>
      </c>
      <c r="G177" s="149" t="s">
        <v>90</v>
      </c>
      <c r="H177" s="149" t="s">
        <v>32</v>
      </c>
      <c r="I177" s="149" t="s">
        <v>118</v>
      </c>
      <c r="J177" s="137"/>
      <c r="K177" s="137"/>
      <c r="L177" s="133" t="s">
        <v>396</v>
      </c>
      <c r="M177" s="220"/>
      <c r="N177" s="168" t="s">
        <v>561</v>
      </c>
    </row>
    <row r="178" ht="14.25" customHeight="1">
      <c r="A178" s="131">
        <v>41174.0</v>
      </c>
      <c r="B178" s="196" t="s">
        <v>558</v>
      </c>
      <c r="C178" s="133" t="s">
        <v>559</v>
      </c>
      <c r="D178" s="133" t="s">
        <v>560</v>
      </c>
      <c r="E178" s="168" t="s">
        <v>393</v>
      </c>
      <c r="F178" s="168" t="s">
        <v>120</v>
      </c>
      <c r="G178" s="149" t="s">
        <v>90</v>
      </c>
      <c r="H178" s="149" t="s">
        <v>32</v>
      </c>
      <c r="I178" s="149" t="s">
        <v>118</v>
      </c>
      <c r="J178" s="137"/>
      <c r="K178" s="137"/>
      <c r="L178" s="133" t="s">
        <v>396</v>
      </c>
      <c r="M178" s="220"/>
      <c r="N178" s="133" t="s">
        <v>188</v>
      </c>
    </row>
    <row r="179" ht="14.25" customHeight="1">
      <c r="A179" s="131">
        <v>41174.0</v>
      </c>
      <c r="B179" s="196" t="s">
        <v>558</v>
      </c>
      <c r="C179" s="133" t="s">
        <v>559</v>
      </c>
      <c r="D179" s="133" t="s">
        <v>560</v>
      </c>
      <c r="E179" s="133" t="s">
        <v>562</v>
      </c>
      <c r="F179" s="168" t="s">
        <v>198</v>
      </c>
      <c r="G179" s="149" t="s">
        <v>90</v>
      </c>
      <c r="H179" s="149" t="s">
        <v>32</v>
      </c>
      <c r="I179" s="149" t="s">
        <v>118</v>
      </c>
      <c r="J179" s="137"/>
      <c r="K179" s="137"/>
      <c r="L179" s="133" t="s">
        <v>396</v>
      </c>
      <c r="M179" s="220"/>
      <c r="N179" s="133" t="s">
        <v>188</v>
      </c>
    </row>
    <row r="180" ht="14.25" customHeight="1">
      <c r="A180" s="131">
        <v>41173.0</v>
      </c>
      <c r="B180" s="196" t="s">
        <v>558</v>
      </c>
      <c r="C180" s="133" t="s">
        <v>559</v>
      </c>
      <c r="D180" s="133" t="s">
        <v>560</v>
      </c>
      <c r="E180" s="168" t="s">
        <v>393</v>
      </c>
      <c r="F180" s="168" t="s">
        <v>257</v>
      </c>
      <c r="G180" s="149" t="s">
        <v>90</v>
      </c>
      <c r="H180" s="149" t="s">
        <v>32</v>
      </c>
      <c r="I180" s="149" t="s">
        <v>118</v>
      </c>
      <c r="J180" s="137"/>
      <c r="K180" s="137"/>
      <c r="L180" s="133" t="s">
        <v>396</v>
      </c>
      <c r="M180" s="220"/>
      <c r="N180" s="133" t="s">
        <v>188</v>
      </c>
    </row>
    <row r="181" ht="14.25" customHeight="1">
      <c r="A181" s="131">
        <v>41173.0</v>
      </c>
      <c r="B181" s="196" t="s">
        <v>558</v>
      </c>
      <c r="C181" s="133" t="s">
        <v>559</v>
      </c>
      <c r="D181" s="133" t="s">
        <v>560</v>
      </c>
      <c r="E181" s="133" t="s">
        <v>562</v>
      </c>
      <c r="F181" s="133" t="s">
        <v>186</v>
      </c>
      <c r="G181" s="149" t="s">
        <v>90</v>
      </c>
      <c r="H181" s="149" t="s">
        <v>32</v>
      </c>
      <c r="I181" s="149" t="s">
        <v>118</v>
      </c>
      <c r="J181" s="137"/>
      <c r="K181" s="137"/>
      <c r="L181" s="133" t="s">
        <v>396</v>
      </c>
      <c r="M181" s="220"/>
      <c r="N181" s="133" t="s">
        <v>188</v>
      </c>
    </row>
    <row r="182" ht="14.25" customHeight="1">
      <c r="A182" s="131">
        <v>41168.0</v>
      </c>
      <c r="B182" s="196" t="s">
        <v>563</v>
      </c>
      <c r="C182" s="133" t="s">
        <v>564</v>
      </c>
      <c r="D182" s="133" t="s">
        <v>565</v>
      </c>
      <c r="E182" s="133" t="s">
        <v>221</v>
      </c>
      <c r="F182" s="168" t="s">
        <v>220</v>
      </c>
      <c r="G182" s="149" t="s">
        <v>90</v>
      </c>
      <c r="H182" s="149" t="s">
        <v>32</v>
      </c>
      <c r="I182" s="149" t="s">
        <v>118</v>
      </c>
      <c r="J182" s="137"/>
      <c r="K182" s="137"/>
      <c r="L182" s="133" t="s">
        <v>380</v>
      </c>
      <c r="M182" s="220"/>
      <c r="N182" s="133" t="s">
        <v>566</v>
      </c>
    </row>
    <row r="183" ht="14.25" customHeight="1">
      <c r="A183" s="131">
        <v>41167.0</v>
      </c>
      <c r="B183" s="196" t="s">
        <v>563</v>
      </c>
      <c r="C183" s="133" t="s">
        <v>564</v>
      </c>
      <c r="D183" s="133" t="s">
        <v>565</v>
      </c>
      <c r="E183" s="133" t="s">
        <v>567</v>
      </c>
      <c r="F183" s="168" t="s">
        <v>220</v>
      </c>
      <c r="G183" s="149" t="s">
        <v>90</v>
      </c>
      <c r="H183" s="149" t="s">
        <v>32</v>
      </c>
      <c r="I183" s="149" t="s">
        <v>118</v>
      </c>
      <c r="J183" s="137"/>
      <c r="K183" s="137"/>
      <c r="L183" s="133" t="s">
        <v>380</v>
      </c>
      <c r="M183" s="220"/>
      <c r="N183" s="133" t="s">
        <v>566</v>
      </c>
    </row>
    <row r="184" ht="14.25" customHeight="1">
      <c r="A184" s="131">
        <v>41167.0</v>
      </c>
      <c r="B184" s="196" t="s">
        <v>563</v>
      </c>
      <c r="C184" s="133" t="s">
        <v>564</v>
      </c>
      <c r="D184" s="133" t="s">
        <v>565</v>
      </c>
      <c r="E184" s="133" t="s">
        <v>568</v>
      </c>
      <c r="F184" s="133" t="s">
        <v>569</v>
      </c>
      <c r="G184" s="149" t="s">
        <v>90</v>
      </c>
      <c r="H184" s="149" t="s">
        <v>32</v>
      </c>
      <c r="I184" s="149" t="s">
        <v>118</v>
      </c>
      <c r="J184" s="137"/>
      <c r="K184" s="137"/>
      <c r="L184" s="133" t="s">
        <v>380</v>
      </c>
      <c r="M184" s="220"/>
      <c r="N184" s="133" t="s">
        <v>566</v>
      </c>
    </row>
    <row r="185" ht="14.25" customHeight="1">
      <c r="A185" s="131">
        <v>41166.0</v>
      </c>
      <c r="B185" s="196" t="s">
        <v>563</v>
      </c>
      <c r="C185" s="133" t="s">
        <v>564</v>
      </c>
      <c r="D185" s="133" t="s">
        <v>565</v>
      </c>
      <c r="E185" s="133" t="s">
        <v>569</v>
      </c>
      <c r="F185" s="133" t="s">
        <v>221</v>
      </c>
      <c r="G185" s="149" t="s">
        <v>90</v>
      </c>
      <c r="H185" s="149" t="s">
        <v>32</v>
      </c>
      <c r="I185" s="149" t="s">
        <v>118</v>
      </c>
      <c r="J185" s="137"/>
      <c r="K185" s="137"/>
      <c r="L185" s="133" t="s">
        <v>380</v>
      </c>
      <c r="M185" s="220"/>
      <c r="N185" s="133" t="s">
        <v>566</v>
      </c>
    </row>
    <row r="186" ht="14.25" customHeight="1">
      <c r="A186" s="131">
        <v>41166.0</v>
      </c>
      <c r="B186" s="196" t="s">
        <v>563</v>
      </c>
      <c r="C186" s="133" t="s">
        <v>564</v>
      </c>
      <c r="D186" s="133" t="s">
        <v>565</v>
      </c>
      <c r="E186" s="133" t="s">
        <v>382</v>
      </c>
      <c r="F186" s="133" t="s">
        <v>221</v>
      </c>
      <c r="G186" s="149" t="s">
        <v>90</v>
      </c>
      <c r="H186" s="149" t="s">
        <v>32</v>
      </c>
      <c r="I186" s="149" t="s">
        <v>118</v>
      </c>
      <c r="J186" s="137"/>
      <c r="K186" s="137"/>
      <c r="L186" s="133" t="s">
        <v>380</v>
      </c>
      <c r="M186" s="220"/>
      <c r="N186" s="133" t="s">
        <v>566</v>
      </c>
    </row>
    <row r="187" ht="14.25" customHeight="1">
      <c r="A187" s="131">
        <v>41154.0</v>
      </c>
      <c r="B187" s="196" t="s">
        <v>571</v>
      </c>
      <c r="C187" s="133" t="s">
        <v>287</v>
      </c>
      <c r="D187" s="133" t="s">
        <v>288</v>
      </c>
      <c r="E187" s="133" t="s">
        <v>243</v>
      </c>
      <c r="F187" s="133" t="s">
        <v>572</v>
      </c>
      <c r="G187" s="149" t="s">
        <v>90</v>
      </c>
      <c r="H187" s="152" t="s">
        <v>112</v>
      </c>
      <c r="I187" s="149" t="s">
        <v>123</v>
      </c>
      <c r="J187" s="137"/>
      <c r="K187" s="137"/>
      <c r="L187" s="133" t="s">
        <v>290</v>
      </c>
      <c r="M187" s="220"/>
      <c r="N187" s="168" t="s">
        <v>573</v>
      </c>
    </row>
    <row r="188" ht="14.25" customHeight="1">
      <c r="A188" s="131">
        <v>41154.0</v>
      </c>
      <c r="B188" s="196" t="s">
        <v>571</v>
      </c>
      <c r="C188" s="133" t="s">
        <v>287</v>
      </c>
      <c r="D188" s="133" t="s">
        <v>288</v>
      </c>
      <c r="E188" s="133" t="s">
        <v>311</v>
      </c>
      <c r="F188" s="133" t="s">
        <v>311</v>
      </c>
      <c r="G188" s="149" t="s">
        <v>90</v>
      </c>
      <c r="H188" s="149" t="s">
        <v>34</v>
      </c>
      <c r="I188" s="149" t="s">
        <v>123</v>
      </c>
      <c r="J188" s="137"/>
      <c r="K188" s="137"/>
      <c r="L188" s="133" t="s">
        <v>290</v>
      </c>
      <c r="M188" s="220"/>
      <c r="N188" s="133" t="s">
        <v>575</v>
      </c>
    </row>
    <row r="189" ht="14.25" customHeight="1">
      <c r="A189" s="131">
        <v>41154.0</v>
      </c>
      <c r="B189" s="196" t="s">
        <v>571</v>
      </c>
      <c r="C189" s="133" t="s">
        <v>287</v>
      </c>
      <c r="D189" s="133" t="s">
        <v>288</v>
      </c>
      <c r="E189" s="133" t="s">
        <v>311</v>
      </c>
      <c r="F189" s="133" t="s">
        <v>311</v>
      </c>
      <c r="G189" s="149" t="s">
        <v>90</v>
      </c>
      <c r="H189" s="152" t="s">
        <v>112</v>
      </c>
      <c r="I189" s="149" t="s">
        <v>123</v>
      </c>
      <c r="J189" s="137"/>
      <c r="K189" s="137"/>
      <c r="L189" s="133" t="s">
        <v>290</v>
      </c>
      <c r="M189" s="220"/>
      <c r="N189" s="133" t="s">
        <v>575</v>
      </c>
    </row>
    <row r="190" ht="14.25" customHeight="1">
      <c r="A190" s="131">
        <v>41153.0</v>
      </c>
      <c r="B190" s="196" t="s">
        <v>571</v>
      </c>
      <c r="C190" s="133" t="s">
        <v>287</v>
      </c>
      <c r="D190" s="133" t="s">
        <v>288</v>
      </c>
      <c r="E190" s="133" t="s">
        <v>294</v>
      </c>
      <c r="F190" s="133" t="s">
        <v>576</v>
      </c>
      <c r="G190" s="149" t="s">
        <v>90</v>
      </c>
      <c r="H190" s="152" t="s">
        <v>112</v>
      </c>
      <c r="I190" s="149" t="s">
        <v>123</v>
      </c>
      <c r="J190" s="137"/>
      <c r="K190" s="137"/>
      <c r="L190" s="133" t="s">
        <v>290</v>
      </c>
      <c r="M190" s="220"/>
      <c r="N190" s="133" t="s">
        <v>557</v>
      </c>
    </row>
    <row r="191" ht="14.25" customHeight="1">
      <c r="A191" s="131">
        <v>41153.0</v>
      </c>
      <c r="B191" s="196" t="s">
        <v>571</v>
      </c>
      <c r="C191" s="133" t="s">
        <v>287</v>
      </c>
      <c r="D191" s="133" t="s">
        <v>288</v>
      </c>
      <c r="E191" s="133" t="s">
        <v>298</v>
      </c>
      <c r="F191" s="133" t="s">
        <v>243</v>
      </c>
      <c r="G191" s="149" t="s">
        <v>90</v>
      </c>
      <c r="H191" s="152" t="s">
        <v>112</v>
      </c>
      <c r="I191" s="149" t="s">
        <v>123</v>
      </c>
      <c r="J191" s="137"/>
      <c r="K191" s="137"/>
      <c r="L191" s="133" t="s">
        <v>290</v>
      </c>
      <c r="M191" s="220"/>
      <c r="N191" s="133" t="s">
        <v>557</v>
      </c>
    </row>
    <row r="192" ht="14.25" customHeight="1">
      <c r="A192" s="131">
        <v>41153.0</v>
      </c>
      <c r="B192" s="196" t="s">
        <v>571</v>
      </c>
      <c r="C192" s="133" t="s">
        <v>287</v>
      </c>
      <c r="D192" s="133" t="s">
        <v>288</v>
      </c>
      <c r="E192" s="133" t="s">
        <v>300</v>
      </c>
      <c r="F192" s="133" t="s">
        <v>578</v>
      </c>
      <c r="G192" s="149" t="s">
        <v>90</v>
      </c>
      <c r="H192" s="152" t="s">
        <v>112</v>
      </c>
      <c r="I192" s="149" t="s">
        <v>123</v>
      </c>
      <c r="J192" s="137"/>
      <c r="K192" s="137"/>
      <c r="L192" s="133" t="s">
        <v>290</v>
      </c>
      <c r="M192" s="220"/>
      <c r="N192" s="133" t="s">
        <v>557</v>
      </c>
    </row>
    <row r="193" ht="14.25" customHeight="1">
      <c r="A193" s="131">
        <v>41153.0</v>
      </c>
      <c r="B193" s="196" t="s">
        <v>571</v>
      </c>
      <c r="C193" s="133" t="s">
        <v>287</v>
      </c>
      <c r="D193" s="133" t="s">
        <v>288</v>
      </c>
      <c r="E193" s="133" t="s">
        <v>243</v>
      </c>
      <c r="F193" s="133" t="s">
        <v>572</v>
      </c>
      <c r="G193" s="149" t="s">
        <v>90</v>
      </c>
      <c r="H193" s="152" t="s">
        <v>112</v>
      </c>
      <c r="I193" s="149" t="s">
        <v>123</v>
      </c>
      <c r="J193" s="137"/>
      <c r="K193" s="137"/>
      <c r="L193" s="133" t="s">
        <v>290</v>
      </c>
      <c r="M193" s="220"/>
      <c r="N193" s="133" t="s">
        <v>579</v>
      </c>
    </row>
    <row r="194" ht="14.25" customHeight="1">
      <c r="A194" s="131">
        <v>41147.0</v>
      </c>
      <c r="B194" s="137"/>
      <c r="C194" s="196" t="s">
        <v>580</v>
      </c>
      <c r="D194" s="133" t="s">
        <v>581</v>
      </c>
      <c r="E194" s="133" t="s">
        <v>268</v>
      </c>
      <c r="F194" s="133" t="s">
        <v>274</v>
      </c>
      <c r="G194" s="149" t="s">
        <v>90</v>
      </c>
      <c r="H194" s="149" t="s">
        <v>33</v>
      </c>
      <c r="I194" s="152" t="s">
        <v>118</v>
      </c>
      <c r="J194" s="220"/>
      <c r="K194" s="137"/>
      <c r="L194" s="133" t="s">
        <v>526</v>
      </c>
      <c r="M194" s="220"/>
      <c r="N194" s="220"/>
    </row>
    <row r="195" ht="14.25" customHeight="1">
      <c r="A195" s="131">
        <v>41146.0</v>
      </c>
      <c r="B195" s="137"/>
      <c r="C195" s="196" t="s">
        <v>431</v>
      </c>
      <c r="D195" s="133" t="s">
        <v>87</v>
      </c>
      <c r="E195" s="133" t="s">
        <v>583</v>
      </c>
      <c r="F195" s="133" t="s">
        <v>274</v>
      </c>
      <c r="G195" s="149" t="s">
        <v>90</v>
      </c>
      <c r="H195" s="149" t="s">
        <v>33</v>
      </c>
      <c r="I195" s="152" t="s">
        <v>118</v>
      </c>
      <c r="J195" s="220"/>
      <c r="K195" s="137"/>
      <c r="L195" s="133" t="s">
        <v>239</v>
      </c>
      <c r="M195" s="220"/>
      <c r="N195" s="220"/>
    </row>
    <row r="196" ht="14.25" customHeight="1">
      <c r="A196" s="131">
        <v>41139.0</v>
      </c>
      <c r="B196" s="137"/>
      <c r="C196" s="196" t="s">
        <v>465</v>
      </c>
      <c r="D196" s="133" t="s">
        <v>87</v>
      </c>
      <c r="E196" s="133" t="s">
        <v>409</v>
      </c>
      <c r="F196" s="133" t="s">
        <v>584</v>
      </c>
      <c r="G196" s="149" t="s">
        <v>90</v>
      </c>
      <c r="H196" s="149" t="s">
        <v>34</v>
      </c>
      <c r="I196" s="152" t="s">
        <v>173</v>
      </c>
      <c r="J196" s="220"/>
      <c r="K196" s="137"/>
      <c r="L196" s="133" t="s">
        <v>137</v>
      </c>
      <c r="M196" s="220"/>
      <c r="N196" s="220"/>
    </row>
    <row r="197" ht="14.25" customHeight="1">
      <c r="A197" s="131">
        <v>41139.0</v>
      </c>
      <c r="B197" s="137"/>
      <c r="C197" s="196" t="s">
        <v>465</v>
      </c>
      <c r="D197" s="133" t="s">
        <v>87</v>
      </c>
      <c r="E197" s="133" t="s">
        <v>583</v>
      </c>
      <c r="F197" s="133" t="s">
        <v>586</v>
      </c>
      <c r="G197" s="149" t="s">
        <v>90</v>
      </c>
      <c r="H197" s="152" t="s">
        <v>112</v>
      </c>
      <c r="I197" s="152" t="s">
        <v>173</v>
      </c>
      <c r="J197" s="220"/>
      <c r="K197" s="137"/>
      <c r="L197" s="133" t="s">
        <v>234</v>
      </c>
      <c r="M197" s="220"/>
      <c r="N197" s="220"/>
    </row>
    <row r="198" ht="14.25" customHeight="1">
      <c r="A198" s="131">
        <v>41132.0</v>
      </c>
      <c r="B198" s="137"/>
      <c r="C198" s="196" t="s">
        <v>452</v>
      </c>
      <c r="D198" s="133" t="s">
        <v>552</v>
      </c>
      <c r="E198" s="133" t="s">
        <v>552</v>
      </c>
      <c r="F198" s="133" t="s">
        <v>587</v>
      </c>
      <c r="G198" s="149" t="s">
        <v>90</v>
      </c>
      <c r="H198" s="152" t="s">
        <v>112</v>
      </c>
      <c r="I198" s="152" t="s">
        <v>109</v>
      </c>
      <c r="J198" s="220"/>
      <c r="K198" s="137"/>
      <c r="L198" s="133" t="s">
        <v>78</v>
      </c>
      <c r="M198" s="220"/>
      <c r="N198" s="220"/>
    </row>
    <row r="199" ht="14.25" customHeight="1">
      <c r="A199" s="131">
        <v>41111.0</v>
      </c>
      <c r="B199" s="137"/>
      <c r="C199" s="196" t="s">
        <v>588</v>
      </c>
      <c r="D199" s="133" t="s">
        <v>589</v>
      </c>
      <c r="E199" s="133" t="s">
        <v>590</v>
      </c>
      <c r="F199" s="133" t="s">
        <v>591</v>
      </c>
      <c r="G199" s="149" t="s">
        <v>90</v>
      </c>
      <c r="H199" s="152" t="s">
        <v>112</v>
      </c>
      <c r="I199" s="152" t="s">
        <v>173</v>
      </c>
      <c r="J199" s="220"/>
      <c r="K199" s="137"/>
      <c r="L199" s="133" t="s">
        <v>592</v>
      </c>
      <c r="M199" s="220"/>
      <c r="N199" s="220"/>
    </row>
    <row r="200" ht="14.25" customHeight="1">
      <c r="A200" s="131">
        <v>41111.0</v>
      </c>
      <c r="B200" s="137"/>
      <c r="C200" s="196" t="s">
        <v>588</v>
      </c>
      <c r="D200" s="133" t="s">
        <v>589</v>
      </c>
      <c r="E200" s="133" t="s">
        <v>593</v>
      </c>
      <c r="F200" s="133" t="s">
        <v>594</v>
      </c>
      <c r="G200" s="149" t="s">
        <v>90</v>
      </c>
      <c r="H200" s="152" t="s">
        <v>112</v>
      </c>
      <c r="I200" s="152" t="s">
        <v>109</v>
      </c>
      <c r="J200" s="220"/>
      <c r="K200" s="137"/>
      <c r="L200" s="133" t="s">
        <v>78</v>
      </c>
      <c r="M200" s="220"/>
      <c r="N200" s="220"/>
    </row>
    <row r="201" ht="14.25" customHeight="1">
      <c r="A201" s="131">
        <v>41104.0</v>
      </c>
      <c r="B201" s="137"/>
      <c r="C201" s="133" t="s">
        <v>431</v>
      </c>
      <c r="D201" s="196" t="s">
        <v>87</v>
      </c>
      <c r="E201" s="133" t="s">
        <v>409</v>
      </c>
      <c r="F201" s="133" t="s">
        <v>207</v>
      </c>
      <c r="G201" s="149" t="s">
        <v>90</v>
      </c>
      <c r="H201" s="149" t="s">
        <v>34</v>
      </c>
      <c r="I201" s="152" t="s">
        <v>312</v>
      </c>
      <c r="J201" s="220"/>
      <c r="K201" s="137"/>
      <c r="L201" s="133" t="s">
        <v>508</v>
      </c>
      <c r="M201" s="220"/>
      <c r="N201" s="220"/>
    </row>
    <row r="202" ht="14.25" customHeight="1">
      <c r="A202" s="131">
        <v>41104.0</v>
      </c>
      <c r="B202" s="137"/>
      <c r="C202" s="133" t="s">
        <v>431</v>
      </c>
      <c r="D202" s="196" t="s">
        <v>87</v>
      </c>
      <c r="E202" s="133" t="s">
        <v>583</v>
      </c>
      <c r="F202" s="133" t="s">
        <v>210</v>
      </c>
      <c r="G202" s="149" t="s">
        <v>90</v>
      </c>
      <c r="H202" s="149" t="s">
        <v>33</v>
      </c>
      <c r="I202" s="152" t="s">
        <v>118</v>
      </c>
      <c r="J202" s="220"/>
      <c r="K202" s="137"/>
      <c r="L202" s="133" t="s">
        <v>526</v>
      </c>
      <c r="M202" s="220"/>
      <c r="N202" s="220"/>
    </row>
    <row r="203" ht="14.25" customHeight="1">
      <c r="A203" s="131">
        <v>41090.0</v>
      </c>
      <c r="B203" s="137"/>
      <c r="C203" s="133" t="s">
        <v>205</v>
      </c>
      <c r="D203" s="133" t="s">
        <v>206</v>
      </c>
      <c r="E203" s="133" t="s">
        <v>207</v>
      </c>
      <c r="F203" s="133" t="s">
        <v>257</v>
      </c>
      <c r="G203" s="149" t="s">
        <v>90</v>
      </c>
      <c r="H203" s="149" t="s">
        <v>34</v>
      </c>
      <c r="I203" s="152" t="s">
        <v>123</v>
      </c>
      <c r="J203" s="220"/>
      <c r="K203" s="137"/>
      <c r="L203" s="133" t="s">
        <v>597</v>
      </c>
      <c r="M203" s="220"/>
      <c r="N203" s="220"/>
    </row>
    <row r="204" ht="14.25" customHeight="1">
      <c r="A204" s="131">
        <v>41089.0</v>
      </c>
      <c r="B204" s="137"/>
      <c r="C204" s="133" t="s">
        <v>205</v>
      </c>
      <c r="D204" s="133" t="s">
        <v>206</v>
      </c>
      <c r="E204" s="133" t="s">
        <v>210</v>
      </c>
      <c r="F204" s="133" t="s">
        <v>257</v>
      </c>
      <c r="G204" s="149" t="s">
        <v>90</v>
      </c>
      <c r="H204" s="149" t="s">
        <v>33</v>
      </c>
      <c r="I204" s="152" t="s">
        <v>123</v>
      </c>
      <c r="J204" s="220"/>
      <c r="K204" s="137"/>
      <c r="L204" s="133" t="s">
        <v>598</v>
      </c>
      <c r="M204" s="220"/>
      <c r="N204" s="220"/>
    </row>
    <row r="205" ht="14.25" customHeight="1">
      <c r="A205" s="131">
        <v>41084.0</v>
      </c>
      <c r="B205" s="137"/>
      <c r="C205" s="133" t="s">
        <v>431</v>
      </c>
      <c r="D205" s="133" t="s">
        <v>87</v>
      </c>
      <c r="E205" s="133" t="s">
        <v>583</v>
      </c>
      <c r="F205" s="133" t="s">
        <v>600</v>
      </c>
      <c r="G205" s="149" t="s">
        <v>90</v>
      </c>
      <c r="H205" s="149" t="s">
        <v>33</v>
      </c>
      <c r="I205" s="152" t="s">
        <v>123</v>
      </c>
      <c r="J205" s="220"/>
      <c r="K205" s="137"/>
      <c r="L205" s="133" t="s">
        <v>526</v>
      </c>
      <c r="M205" s="220"/>
      <c r="N205" s="220"/>
    </row>
    <row r="206" ht="14.25" customHeight="1">
      <c r="A206" s="131">
        <v>41083.0</v>
      </c>
      <c r="B206" s="137"/>
      <c r="C206" s="133" t="s">
        <v>174</v>
      </c>
      <c r="D206" s="133" t="s">
        <v>87</v>
      </c>
      <c r="E206" s="133" t="s">
        <v>583</v>
      </c>
      <c r="F206" s="168" t="s">
        <v>120</v>
      </c>
      <c r="G206" s="149" t="s">
        <v>90</v>
      </c>
      <c r="H206" s="149" t="s">
        <v>33</v>
      </c>
      <c r="I206" s="152" t="s">
        <v>118</v>
      </c>
      <c r="J206" s="220"/>
      <c r="K206" s="137"/>
      <c r="L206" s="133" t="s">
        <v>137</v>
      </c>
      <c r="M206" s="220"/>
      <c r="N206" s="220"/>
    </row>
    <row r="207" ht="14.25" customHeight="1">
      <c r="A207" s="131">
        <v>41083.0</v>
      </c>
      <c r="B207" s="137"/>
      <c r="C207" s="133" t="s">
        <v>174</v>
      </c>
      <c r="D207" s="133" t="s">
        <v>87</v>
      </c>
      <c r="E207" s="133" t="s">
        <v>583</v>
      </c>
      <c r="F207" s="133" t="s">
        <v>165</v>
      </c>
      <c r="G207" s="149" t="s">
        <v>90</v>
      </c>
      <c r="H207" s="149" t="s">
        <v>34</v>
      </c>
      <c r="I207" s="152" t="s">
        <v>123</v>
      </c>
      <c r="J207" s="220"/>
      <c r="K207" s="137"/>
      <c r="L207" s="133" t="s">
        <v>438</v>
      </c>
      <c r="M207" s="220"/>
      <c r="N207" s="220"/>
    </row>
    <row r="208" ht="14.25" customHeight="1">
      <c r="A208" s="131">
        <v>41076.0</v>
      </c>
      <c r="B208" s="137"/>
      <c r="C208" s="133" t="s">
        <v>603</v>
      </c>
      <c r="D208" s="133" t="s">
        <v>604</v>
      </c>
      <c r="E208" s="133" t="s">
        <v>604</v>
      </c>
      <c r="F208" s="133" t="s">
        <v>605</v>
      </c>
      <c r="G208" s="149" t="s">
        <v>90</v>
      </c>
      <c r="H208" s="152" t="s">
        <v>112</v>
      </c>
      <c r="I208" s="152" t="s">
        <v>123</v>
      </c>
      <c r="J208" s="220"/>
      <c r="K208" s="137"/>
      <c r="L208" s="133" t="s">
        <v>606</v>
      </c>
      <c r="M208" s="220"/>
      <c r="N208" s="220"/>
    </row>
    <row r="209" ht="14.25" customHeight="1">
      <c r="A209" s="131">
        <v>41069.0</v>
      </c>
      <c r="B209" s="137"/>
      <c r="C209" s="133" t="s">
        <v>607</v>
      </c>
      <c r="D209" s="133" t="s">
        <v>460</v>
      </c>
      <c r="E209" s="133" t="s">
        <v>608</v>
      </c>
      <c r="F209" s="133" t="s">
        <v>583</v>
      </c>
      <c r="G209" s="149" t="s">
        <v>90</v>
      </c>
      <c r="H209" s="149" t="s">
        <v>33</v>
      </c>
      <c r="I209" s="152" t="s">
        <v>118</v>
      </c>
      <c r="J209" s="220"/>
      <c r="K209" s="137"/>
      <c r="L209" s="133" t="s">
        <v>609</v>
      </c>
      <c r="M209" s="220"/>
      <c r="N209" s="220"/>
    </row>
    <row r="210" ht="14.25" customHeight="1">
      <c r="A210" s="131">
        <v>41069.0</v>
      </c>
      <c r="B210" s="137"/>
      <c r="C210" s="133" t="s">
        <v>607</v>
      </c>
      <c r="D210" s="133" t="s">
        <v>460</v>
      </c>
      <c r="E210" s="133" t="s">
        <v>610</v>
      </c>
      <c r="F210" s="133" t="s">
        <v>611</v>
      </c>
      <c r="G210" s="149" t="s">
        <v>90</v>
      </c>
      <c r="H210" s="152" t="s">
        <v>112</v>
      </c>
      <c r="I210" s="152" t="s">
        <v>173</v>
      </c>
      <c r="J210" s="220"/>
      <c r="K210" s="137"/>
      <c r="L210" s="133" t="s">
        <v>612</v>
      </c>
      <c r="M210" s="220"/>
      <c r="N210" s="220"/>
    </row>
    <row r="211" ht="14.25" customHeight="1">
      <c r="A211" s="131">
        <v>41062.0</v>
      </c>
      <c r="B211" s="137"/>
      <c r="C211" s="133" t="s">
        <v>452</v>
      </c>
      <c r="D211" s="133" t="s">
        <v>236</v>
      </c>
      <c r="E211" s="133" t="s">
        <v>243</v>
      </c>
      <c r="F211" s="133" t="s">
        <v>613</v>
      </c>
      <c r="G211" s="149" t="s">
        <v>90</v>
      </c>
      <c r="H211" s="149" t="s">
        <v>33</v>
      </c>
      <c r="I211" s="152" t="s">
        <v>173</v>
      </c>
      <c r="J211" s="220"/>
      <c r="K211" s="137"/>
      <c r="L211" s="133" t="s">
        <v>239</v>
      </c>
      <c r="M211" s="220"/>
      <c r="N211" s="220"/>
    </row>
    <row r="212" ht="14.25" customHeight="1">
      <c r="A212" s="131">
        <v>41062.0</v>
      </c>
      <c r="B212" s="137"/>
      <c r="C212" s="133" t="s">
        <v>431</v>
      </c>
      <c r="D212" s="133" t="s">
        <v>87</v>
      </c>
      <c r="E212" s="133" t="s">
        <v>583</v>
      </c>
      <c r="F212" s="133" t="s">
        <v>613</v>
      </c>
      <c r="G212" s="149" t="s">
        <v>90</v>
      </c>
      <c r="H212" s="149" t="s">
        <v>33</v>
      </c>
      <c r="I212" s="152" t="s">
        <v>123</v>
      </c>
      <c r="J212" s="220"/>
      <c r="K212" s="137"/>
      <c r="L212" s="133" t="s">
        <v>526</v>
      </c>
      <c r="M212" s="220"/>
      <c r="N212" s="220"/>
    </row>
    <row r="213" ht="14.25" customHeight="1">
      <c r="A213" s="131">
        <v>41048.0</v>
      </c>
      <c r="B213" s="137"/>
      <c r="C213" s="133" t="s">
        <v>174</v>
      </c>
      <c r="D213" s="133" t="s">
        <v>87</v>
      </c>
      <c r="E213" s="133" t="s">
        <v>614</v>
      </c>
      <c r="F213" s="133" t="s">
        <v>615</v>
      </c>
      <c r="G213" s="149" t="s">
        <v>90</v>
      </c>
      <c r="H213" s="152" t="s">
        <v>112</v>
      </c>
      <c r="I213" s="152" t="s">
        <v>109</v>
      </c>
      <c r="J213" s="220"/>
      <c r="K213" s="137"/>
      <c r="L213" s="133" t="s">
        <v>78</v>
      </c>
      <c r="M213" s="220"/>
      <c r="N213" s="168" t="s">
        <v>616</v>
      </c>
    </row>
    <row r="214" ht="14.25" customHeight="1">
      <c r="A214" s="131">
        <v>41041.0</v>
      </c>
      <c r="B214" s="137"/>
      <c r="C214" s="133" t="s">
        <v>617</v>
      </c>
      <c r="D214" s="133" t="s">
        <v>236</v>
      </c>
      <c r="E214" s="133" t="s">
        <v>341</v>
      </c>
      <c r="F214" s="133" t="s">
        <v>618</v>
      </c>
      <c r="G214" s="149" t="s">
        <v>90</v>
      </c>
      <c r="H214" s="149" t="s">
        <v>34</v>
      </c>
      <c r="I214" s="152" t="s">
        <v>173</v>
      </c>
      <c r="J214" s="220"/>
      <c r="K214" s="137"/>
      <c r="L214" s="133" t="s">
        <v>239</v>
      </c>
      <c r="M214" s="220"/>
      <c r="N214" s="220"/>
    </row>
    <row r="215" ht="14.25" customHeight="1">
      <c r="A215" s="131">
        <v>41034.0</v>
      </c>
      <c r="B215" s="137"/>
      <c r="C215" s="133" t="s">
        <v>527</v>
      </c>
      <c r="D215" s="133" t="s">
        <v>528</v>
      </c>
      <c r="E215" s="133" t="s">
        <v>170</v>
      </c>
      <c r="F215" s="133" t="s">
        <v>608</v>
      </c>
      <c r="G215" s="149" t="s">
        <v>90</v>
      </c>
      <c r="H215" s="149" t="s">
        <v>33</v>
      </c>
      <c r="I215" s="152" t="s">
        <v>123</v>
      </c>
      <c r="J215" s="220"/>
      <c r="K215" s="137"/>
      <c r="L215" s="133" t="s">
        <v>619</v>
      </c>
      <c r="M215" s="220"/>
      <c r="N215" s="220"/>
    </row>
    <row r="216" ht="14.25" customHeight="1">
      <c r="A216" s="131">
        <v>41034.0</v>
      </c>
      <c r="B216" s="137"/>
      <c r="C216" s="133" t="s">
        <v>527</v>
      </c>
      <c r="D216" s="133" t="s">
        <v>528</v>
      </c>
      <c r="E216" s="133" t="s">
        <v>620</v>
      </c>
      <c r="F216" s="133" t="s">
        <v>621</v>
      </c>
      <c r="G216" s="149" t="s">
        <v>90</v>
      </c>
      <c r="H216" s="152" t="s">
        <v>112</v>
      </c>
      <c r="I216" s="152" t="s">
        <v>118</v>
      </c>
      <c r="J216" s="220"/>
      <c r="K216" s="137"/>
      <c r="L216" s="133" t="s">
        <v>619</v>
      </c>
      <c r="M216" s="220"/>
      <c r="N216" s="220"/>
    </row>
    <row r="217" ht="14.25" customHeight="1">
      <c r="A217" s="131">
        <v>41020.0</v>
      </c>
      <c r="B217" s="137"/>
      <c r="C217" s="133" t="s">
        <v>174</v>
      </c>
      <c r="D217" s="133" t="s">
        <v>87</v>
      </c>
      <c r="E217" s="133" t="s">
        <v>614</v>
      </c>
      <c r="F217" s="133" t="s">
        <v>622</v>
      </c>
      <c r="G217" s="149" t="s">
        <v>90</v>
      </c>
      <c r="H217" s="152" t="s">
        <v>112</v>
      </c>
      <c r="I217" s="152" t="s">
        <v>118</v>
      </c>
      <c r="J217" s="220"/>
      <c r="K217" s="137"/>
      <c r="L217" s="133" t="s">
        <v>623</v>
      </c>
      <c r="M217" s="220"/>
      <c r="N217" s="220"/>
    </row>
    <row r="218" ht="14.25" customHeight="1">
      <c r="A218" s="131">
        <v>41020.0</v>
      </c>
      <c r="B218" s="137"/>
      <c r="C218" s="133" t="s">
        <v>174</v>
      </c>
      <c r="D218" s="133" t="s">
        <v>87</v>
      </c>
      <c r="E218" s="133" t="s">
        <v>624</v>
      </c>
      <c r="F218" s="133" t="s">
        <v>615</v>
      </c>
      <c r="G218" s="149" t="s">
        <v>90</v>
      </c>
      <c r="H218" s="152" t="s">
        <v>112</v>
      </c>
      <c r="I218" s="152" t="s">
        <v>123</v>
      </c>
      <c r="J218" s="220"/>
      <c r="K218" s="137"/>
      <c r="L218" s="133" t="s">
        <v>526</v>
      </c>
      <c r="M218" s="220"/>
      <c r="N218" s="220"/>
    </row>
    <row r="219" ht="14.25" customHeight="1">
      <c r="A219" s="131">
        <v>41014.0</v>
      </c>
      <c r="B219" s="137"/>
      <c r="C219" s="133" t="s">
        <v>580</v>
      </c>
      <c r="D219" s="133" t="s">
        <v>581</v>
      </c>
      <c r="E219" s="133" t="s">
        <v>625</v>
      </c>
      <c r="F219" s="133" t="s">
        <v>626</v>
      </c>
      <c r="G219" s="149" t="s">
        <v>90</v>
      </c>
      <c r="H219" s="152" t="s">
        <v>112</v>
      </c>
      <c r="I219" s="152" t="s">
        <v>118</v>
      </c>
      <c r="J219" s="220"/>
      <c r="K219" s="137"/>
      <c r="L219" s="133" t="s">
        <v>348</v>
      </c>
      <c r="M219" s="220"/>
      <c r="N219" s="220"/>
    </row>
    <row r="220" ht="14.25" customHeight="1">
      <c r="A220" s="131">
        <v>41013.0</v>
      </c>
      <c r="B220" s="137"/>
      <c r="C220" s="133" t="s">
        <v>352</v>
      </c>
      <c r="D220" s="133" t="s">
        <v>206</v>
      </c>
      <c r="E220" s="133" t="s">
        <v>210</v>
      </c>
      <c r="F220" s="133" t="s">
        <v>569</v>
      </c>
      <c r="G220" s="149" t="s">
        <v>90</v>
      </c>
      <c r="H220" s="149" t="s">
        <v>33</v>
      </c>
      <c r="I220" s="152" t="s">
        <v>123</v>
      </c>
      <c r="J220" s="220"/>
      <c r="K220" s="137"/>
      <c r="L220" s="133" t="s">
        <v>137</v>
      </c>
      <c r="M220" s="220"/>
      <c r="N220" s="220"/>
    </row>
    <row r="221" ht="14.25" customHeight="1">
      <c r="A221" s="131">
        <v>40993.0</v>
      </c>
      <c r="B221" s="196" t="s">
        <v>627</v>
      </c>
      <c r="C221" s="133" t="s">
        <v>149</v>
      </c>
      <c r="D221" s="133" t="s">
        <v>150</v>
      </c>
      <c r="E221" s="133" t="s">
        <v>628</v>
      </c>
      <c r="F221" s="133" t="s">
        <v>629</v>
      </c>
      <c r="G221" s="149" t="s">
        <v>90</v>
      </c>
      <c r="H221" s="149" t="s">
        <v>33</v>
      </c>
      <c r="I221" s="152" t="s">
        <v>123</v>
      </c>
      <c r="J221" s="220"/>
      <c r="K221" s="137"/>
      <c r="L221" s="133" t="s">
        <v>630</v>
      </c>
      <c r="M221" s="220"/>
      <c r="N221" s="133" t="s">
        <v>631</v>
      </c>
    </row>
    <row r="222" ht="14.25" customHeight="1">
      <c r="A222" s="131">
        <v>40992.0</v>
      </c>
      <c r="B222" s="196" t="s">
        <v>627</v>
      </c>
      <c r="C222" s="133" t="s">
        <v>149</v>
      </c>
      <c r="D222" s="133" t="s">
        <v>150</v>
      </c>
      <c r="E222" s="133" t="s">
        <v>628</v>
      </c>
      <c r="F222" s="133" t="s">
        <v>161</v>
      </c>
      <c r="G222" s="149" t="s">
        <v>90</v>
      </c>
      <c r="H222" s="149" t="s">
        <v>33</v>
      </c>
      <c r="I222" s="152" t="s">
        <v>123</v>
      </c>
      <c r="J222" s="220"/>
      <c r="K222" s="137"/>
      <c r="L222" s="133" t="s">
        <v>630</v>
      </c>
      <c r="M222" s="220"/>
      <c r="N222" s="133" t="s">
        <v>631</v>
      </c>
    </row>
    <row r="223" ht="14.25" customHeight="1">
      <c r="A223" s="131">
        <v>40992.0</v>
      </c>
      <c r="B223" s="196" t="s">
        <v>627</v>
      </c>
      <c r="C223" s="133" t="s">
        <v>149</v>
      </c>
      <c r="D223" s="133" t="s">
        <v>150</v>
      </c>
      <c r="E223" s="133" t="s">
        <v>161</v>
      </c>
      <c r="F223" s="133" t="s">
        <v>629</v>
      </c>
      <c r="G223" s="149" t="s">
        <v>90</v>
      </c>
      <c r="H223" s="149" t="s">
        <v>33</v>
      </c>
      <c r="I223" s="152" t="s">
        <v>123</v>
      </c>
      <c r="J223" s="220"/>
      <c r="K223" s="137"/>
      <c r="L223" s="133" t="s">
        <v>630</v>
      </c>
      <c r="M223" s="220"/>
      <c r="N223" s="133" t="s">
        <v>631</v>
      </c>
    </row>
    <row r="224" ht="14.25" customHeight="1">
      <c r="A224" s="131">
        <v>40992.0</v>
      </c>
      <c r="B224" s="196" t="s">
        <v>627</v>
      </c>
      <c r="C224" s="133" t="s">
        <v>149</v>
      </c>
      <c r="D224" s="133" t="s">
        <v>150</v>
      </c>
      <c r="E224" s="133" t="s">
        <v>159</v>
      </c>
      <c r="F224" s="133" t="s">
        <v>219</v>
      </c>
      <c r="G224" s="149" t="s">
        <v>90</v>
      </c>
      <c r="H224" s="149" t="s">
        <v>33</v>
      </c>
      <c r="I224" s="152" t="s">
        <v>123</v>
      </c>
      <c r="J224" s="220"/>
      <c r="K224" s="137"/>
      <c r="L224" s="133" t="s">
        <v>630</v>
      </c>
      <c r="M224" s="220"/>
      <c r="N224" s="133" t="s">
        <v>631</v>
      </c>
    </row>
    <row r="225" ht="14.25" customHeight="1">
      <c r="A225" s="131">
        <v>40985.0</v>
      </c>
      <c r="B225" s="137"/>
      <c r="C225" s="133" t="s">
        <v>543</v>
      </c>
      <c r="D225" s="133" t="s">
        <v>544</v>
      </c>
      <c r="E225" s="133" t="s">
        <v>555</v>
      </c>
      <c r="F225" s="133" t="s">
        <v>555</v>
      </c>
      <c r="G225" s="149" t="s">
        <v>90</v>
      </c>
      <c r="H225" s="152" t="s">
        <v>112</v>
      </c>
      <c r="I225" s="152" t="s">
        <v>123</v>
      </c>
      <c r="J225" s="220"/>
      <c r="K225" s="137"/>
      <c r="L225" s="133" t="s">
        <v>234</v>
      </c>
      <c r="M225" s="220"/>
      <c r="N225" s="220"/>
    </row>
    <row r="226" ht="14.25" customHeight="1">
      <c r="A226" s="131">
        <v>40985.0</v>
      </c>
      <c r="B226" s="137"/>
      <c r="C226" s="133" t="s">
        <v>543</v>
      </c>
      <c r="D226" s="133" t="s">
        <v>544</v>
      </c>
      <c r="E226" s="133" t="s">
        <v>555</v>
      </c>
      <c r="F226" s="133" t="s">
        <v>555</v>
      </c>
      <c r="G226" s="149" t="s">
        <v>90</v>
      </c>
      <c r="H226" s="152" t="s">
        <v>112</v>
      </c>
      <c r="I226" s="152" t="s">
        <v>123</v>
      </c>
      <c r="J226" s="220"/>
      <c r="K226" s="137"/>
      <c r="L226" s="133" t="s">
        <v>597</v>
      </c>
      <c r="M226" s="220"/>
      <c r="N226" s="220"/>
    </row>
    <row r="227" ht="14.25" customHeight="1">
      <c r="A227" s="131">
        <v>40972.0</v>
      </c>
      <c r="B227" s="196" t="s">
        <v>633</v>
      </c>
      <c r="C227" s="133" t="s">
        <v>163</v>
      </c>
      <c r="D227" s="133" t="s">
        <v>322</v>
      </c>
      <c r="E227" s="133" t="s">
        <v>540</v>
      </c>
      <c r="F227" s="133" t="s">
        <v>608</v>
      </c>
      <c r="G227" s="149" t="s">
        <v>90</v>
      </c>
      <c r="H227" s="149" t="s">
        <v>33</v>
      </c>
      <c r="I227" s="152" t="s">
        <v>118</v>
      </c>
      <c r="J227" s="220"/>
      <c r="K227" s="137"/>
      <c r="L227" s="133" t="s">
        <v>634</v>
      </c>
      <c r="M227" s="220"/>
      <c r="N227" s="133" t="s">
        <v>635</v>
      </c>
    </row>
    <row r="228" ht="14.25" customHeight="1">
      <c r="A228" s="131">
        <v>40971.0</v>
      </c>
      <c r="B228" s="196" t="s">
        <v>633</v>
      </c>
      <c r="C228" s="133" t="s">
        <v>163</v>
      </c>
      <c r="D228" s="133" t="s">
        <v>322</v>
      </c>
      <c r="E228" s="133" t="s">
        <v>311</v>
      </c>
      <c r="F228" s="133" t="s">
        <v>311</v>
      </c>
      <c r="G228" s="149" t="s">
        <v>90</v>
      </c>
      <c r="H228" s="152" t="s">
        <v>112</v>
      </c>
      <c r="I228" s="152" t="s">
        <v>109</v>
      </c>
      <c r="J228" s="220"/>
      <c r="K228" s="137"/>
      <c r="L228" s="133" t="s">
        <v>634</v>
      </c>
      <c r="M228" s="220"/>
      <c r="N228" s="133" t="s">
        <v>343</v>
      </c>
    </row>
    <row r="229" ht="14.25" customHeight="1">
      <c r="A229" s="131">
        <v>40971.0</v>
      </c>
      <c r="B229" s="196" t="s">
        <v>633</v>
      </c>
      <c r="C229" s="133" t="s">
        <v>163</v>
      </c>
      <c r="D229" s="133" t="s">
        <v>322</v>
      </c>
      <c r="E229" s="133" t="s">
        <v>311</v>
      </c>
      <c r="F229" s="133" t="s">
        <v>311</v>
      </c>
      <c r="G229" s="149" t="s">
        <v>90</v>
      </c>
      <c r="H229" s="152" t="s">
        <v>112</v>
      </c>
      <c r="I229" s="152" t="s">
        <v>118</v>
      </c>
      <c r="J229" s="220"/>
      <c r="K229" s="137"/>
      <c r="L229" s="133" t="s">
        <v>634</v>
      </c>
      <c r="M229" s="220"/>
      <c r="N229" s="133" t="s">
        <v>343</v>
      </c>
    </row>
    <row r="230" ht="14.25" customHeight="1">
      <c r="A230" s="131">
        <v>40971.0</v>
      </c>
      <c r="B230" s="196" t="s">
        <v>633</v>
      </c>
      <c r="C230" s="133" t="s">
        <v>163</v>
      </c>
      <c r="D230" s="133" t="s">
        <v>322</v>
      </c>
      <c r="E230" s="133" t="s">
        <v>170</v>
      </c>
      <c r="F230" s="133" t="s">
        <v>540</v>
      </c>
      <c r="G230" s="149" t="s">
        <v>90</v>
      </c>
      <c r="H230" s="149" t="s">
        <v>33</v>
      </c>
      <c r="I230" s="152" t="s">
        <v>123</v>
      </c>
      <c r="J230" s="220"/>
      <c r="K230" s="137"/>
      <c r="L230" s="133" t="s">
        <v>634</v>
      </c>
      <c r="M230" s="220"/>
      <c r="N230" s="133" t="s">
        <v>636</v>
      </c>
    </row>
    <row r="231" ht="14.25" customHeight="1">
      <c r="A231" s="131">
        <v>40957.0</v>
      </c>
      <c r="B231" s="137"/>
      <c r="C231" s="133" t="s">
        <v>174</v>
      </c>
      <c r="D231" s="133" t="s">
        <v>87</v>
      </c>
      <c r="E231" s="133" t="s">
        <v>637</v>
      </c>
      <c r="F231" s="133" t="s">
        <v>637</v>
      </c>
      <c r="G231" s="149" t="s">
        <v>90</v>
      </c>
      <c r="H231" s="152" t="s">
        <v>112</v>
      </c>
      <c r="I231" s="152" t="s">
        <v>123</v>
      </c>
      <c r="J231" s="220"/>
      <c r="K231" s="137"/>
      <c r="L231" s="196" t="s">
        <v>311</v>
      </c>
      <c r="M231" s="220"/>
      <c r="N231" s="220"/>
    </row>
    <row r="232" ht="14.25" customHeight="1">
      <c r="A232" s="131">
        <v>40957.0</v>
      </c>
      <c r="B232" s="137"/>
      <c r="C232" s="133" t="s">
        <v>174</v>
      </c>
      <c r="D232" s="133" t="s">
        <v>87</v>
      </c>
      <c r="E232" s="133" t="s">
        <v>637</v>
      </c>
      <c r="F232" s="133" t="s">
        <v>637</v>
      </c>
      <c r="G232" s="149" t="s">
        <v>90</v>
      </c>
      <c r="H232" s="152" t="s">
        <v>112</v>
      </c>
      <c r="I232" s="152" t="s">
        <v>118</v>
      </c>
      <c r="J232" s="220"/>
      <c r="K232" s="137"/>
      <c r="L232" s="196" t="s">
        <v>311</v>
      </c>
      <c r="M232" s="220"/>
      <c r="N232" s="220"/>
    </row>
    <row r="233" ht="14.25" customHeight="1">
      <c r="A233" s="131">
        <v>40951.0</v>
      </c>
      <c r="B233" s="196" t="s">
        <v>638</v>
      </c>
      <c r="C233" s="133" t="s">
        <v>639</v>
      </c>
      <c r="D233" s="133" t="s">
        <v>473</v>
      </c>
      <c r="E233" s="133" t="s">
        <v>540</v>
      </c>
      <c r="F233" s="133" t="s">
        <v>640</v>
      </c>
      <c r="G233" s="149" t="s">
        <v>90</v>
      </c>
      <c r="H233" s="149" t="s">
        <v>33</v>
      </c>
      <c r="I233" s="152" t="s">
        <v>118</v>
      </c>
      <c r="J233" s="220"/>
      <c r="K233" s="137"/>
      <c r="L233" s="133" t="s">
        <v>110</v>
      </c>
      <c r="M233" s="220"/>
      <c r="N233" s="133" t="s">
        <v>641</v>
      </c>
    </row>
    <row r="234" ht="14.25" customHeight="1">
      <c r="A234" s="131">
        <v>40951.0</v>
      </c>
      <c r="B234" s="196" t="s">
        <v>638</v>
      </c>
      <c r="C234" s="133" t="s">
        <v>639</v>
      </c>
      <c r="D234" s="133" t="s">
        <v>473</v>
      </c>
      <c r="E234" s="133" t="s">
        <v>311</v>
      </c>
      <c r="F234" s="133" t="s">
        <v>311</v>
      </c>
      <c r="G234" s="149" t="s">
        <v>90</v>
      </c>
      <c r="H234" s="152" t="s">
        <v>112</v>
      </c>
      <c r="I234" s="152" t="s">
        <v>109</v>
      </c>
      <c r="J234" s="220"/>
      <c r="K234" s="137"/>
      <c r="L234" s="196" t="s">
        <v>311</v>
      </c>
      <c r="M234" s="220"/>
      <c r="N234" s="133" t="s">
        <v>343</v>
      </c>
    </row>
    <row r="235" ht="14.25" customHeight="1">
      <c r="A235" s="131">
        <v>40951.0</v>
      </c>
      <c r="B235" s="196" t="s">
        <v>638</v>
      </c>
      <c r="C235" s="133" t="s">
        <v>639</v>
      </c>
      <c r="D235" s="133" t="s">
        <v>473</v>
      </c>
      <c r="E235" s="133" t="s">
        <v>311</v>
      </c>
      <c r="F235" s="133" t="s">
        <v>311</v>
      </c>
      <c r="G235" s="149" t="s">
        <v>90</v>
      </c>
      <c r="H235" s="152" t="s">
        <v>112</v>
      </c>
      <c r="I235" s="152" t="s">
        <v>173</v>
      </c>
      <c r="J235" s="220"/>
      <c r="K235" s="137"/>
      <c r="L235" s="196" t="s">
        <v>311</v>
      </c>
      <c r="M235" s="220"/>
      <c r="N235" s="133" t="s">
        <v>343</v>
      </c>
    </row>
    <row r="236" ht="14.25" customHeight="1">
      <c r="A236" s="131">
        <v>40951.0</v>
      </c>
      <c r="B236" s="196" t="s">
        <v>638</v>
      </c>
      <c r="C236" s="133" t="s">
        <v>639</v>
      </c>
      <c r="D236" s="133" t="s">
        <v>473</v>
      </c>
      <c r="E236" s="133" t="s">
        <v>311</v>
      </c>
      <c r="F236" s="133" t="s">
        <v>311</v>
      </c>
      <c r="G236" s="149" t="s">
        <v>90</v>
      </c>
      <c r="H236" s="152" t="s">
        <v>112</v>
      </c>
      <c r="I236" s="152" t="s">
        <v>123</v>
      </c>
      <c r="J236" s="220"/>
      <c r="K236" s="137"/>
      <c r="L236" s="196" t="s">
        <v>311</v>
      </c>
      <c r="M236" s="220"/>
      <c r="N236" s="133" t="s">
        <v>343</v>
      </c>
    </row>
    <row r="237" ht="14.25" customHeight="1">
      <c r="A237" s="131">
        <v>40950.0</v>
      </c>
      <c r="B237" s="196" t="s">
        <v>638</v>
      </c>
      <c r="C237" s="133" t="s">
        <v>639</v>
      </c>
      <c r="D237" s="133" t="s">
        <v>473</v>
      </c>
      <c r="E237" s="133" t="s">
        <v>311</v>
      </c>
      <c r="F237" s="133" t="s">
        <v>311</v>
      </c>
      <c r="G237" s="149" t="s">
        <v>90</v>
      </c>
      <c r="H237" s="152" t="s">
        <v>112</v>
      </c>
      <c r="I237" s="152" t="s">
        <v>118</v>
      </c>
      <c r="J237" s="220"/>
      <c r="K237" s="137"/>
      <c r="L237" s="196" t="s">
        <v>311</v>
      </c>
      <c r="M237" s="220"/>
      <c r="N237" s="133" t="s">
        <v>343</v>
      </c>
    </row>
    <row r="238" ht="14.25" customHeight="1">
      <c r="A238" s="131">
        <v>40950.0</v>
      </c>
      <c r="B238" s="196" t="s">
        <v>638</v>
      </c>
      <c r="C238" s="133" t="s">
        <v>639</v>
      </c>
      <c r="D238" s="133" t="s">
        <v>473</v>
      </c>
      <c r="E238" s="133" t="s">
        <v>311</v>
      </c>
      <c r="F238" s="133" t="s">
        <v>311</v>
      </c>
      <c r="G238" s="149" t="s">
        <v>90</v>
      </c>
      <c r="H238" s="152" t="s">
        <v>112</v>
      </c>
      <c r="I238" s="152" t="s">
        <v>118</v>
      </c>
      <c r="J238" s="220"/>
      <c r="K238" s="137"/>
      <c r="L238" s="196" t="s">
        <v>311</v>
      </c>
      <c r="M238" s="220"/>
      <c r="N238" s="133" t="s">
        <v>343</v>
      </c>
    </row>
    <row r="239" ht="14.25" customHeight="1">
      <c r="A239" s="131">
        <v>40950.0</v>
      </c>
      <c r="B239" s="196" t="s">
        <v>638</v>
      </c>
      <c r="C239" s="133" t="s">
        <v>639</v>
      </c>
      <c r="D239" s="133" t="s">
        <v>473</v>
      </c>
      <c r="E239" s="133" t="s">
        <v>642</v>
      </c>
      <c r="F239" s="133" t="s">
        <v>166</v>
      </c>
      <c r="G239" s="149" t="s">
        <v>90</v>
      </c>
      <c r="H239" s="149" t="s">
        <v>33</v>
      </c>
      <c r="I239" s="152" t="s">
        <v>123</v>
      </c>
      <c r="J239" s="220"/>
      <c r="K239" s="137"/>
      <c r="L239" s="133" t="s">
        <v>110</v>
      </c>
      <c r="M239" s="220"/>
      <c r="N239" s="133" t="s">
        <v>643</v>
      </c>
    </row>
    <row r="240" ht="14.25" customHeight="1">
      <c r="A240" s="131">
        <v>40950.0</v>
      </c>
      <c r="B240" s="196" t="s">
        <v>638</v>
      </c>
      <c r="C240" s="133" t="s">
        <v>639</v>
      </c>
      <c r="D240" s="133" t="s">
        <v>473</v>
      </c>
      <c r="E240" s="133" t="s">
        <v>243</v>
      </c>
      <c r="F240" s="133" t="s">
        <v>186</v>
      </c>
      <c r="G240" s="149" t="s">
        <v>90</v>
      </c>
      <c r="H240" s="149" t="s">
        <v>33</v>
      </c>
      <c r="I240" s="152" t="s">
        <v>118</v>
      </c>
      <c r="J240" s="220"/>
      <c r="K240" s="137"/>
      <c r="L240" s="133" t="s">
        <v>110</v>
      </c>
      <c r="M240" s="220"/>
      <c r="N240" s="133" t="s">
        <v>646</v>
      </c>
    </row>
    <row r="241" ht="14.25" customHeight="1">
      <c r="A241" s="131">
        <v>40949.0</v>
      </c>
      <c r="B241" s="196" t="s">
        <v>638</v>
      </c>
      <c r="C241" s="133" t="s">
        <v>639</v>
      </c>
      <c r="D241" s="133" t="s">
        <v>473</v>
      </c>
      <c r="E241" s="133" t="s">
        <v>243</v>
      </c>
      <c r="F241" s="133" t="s">
        <v>166</v>
      </c>
      <c r="G241" s="149" t="s">
        <v>90</v>
      </c>
      <c r="H241" s="149" t="s">
        <v>33</v>
      </c>
      <c r="I241" s="152" t="s">
        <v>118</v>
      </c>
      <c r="J241" s="220"/>
      <c r="K241" s="137"/>
      <c r="L241" s="133" t="s">
        <v>110</v>
      </c>
      <c r="M241" s="220"/>
      <c r="N241" s="133" t="s">
        <v>648</v>
      </c>
    </row>
    <row r="242" ht="14.25" customHeight="1">
      <c r="A242" s="131">
        <v>40929.0</v>
      </c>
      <c r="B242" s="137"/>
      <c r="C242" s="133" t="s">
        <v>174</v>
      </c>
      <c r="D242" s="133" t="s">
        <v>87</v>
      </c>
      <c r="E242" s="133" t="s">
        <v>637</v>
      </c>
      <c r="F242" s="133" t="s">
        <v>637</v>
      </c>
      <c r="G242" s="149" t="s">
        <v>90</v>
      </c>
      <c r="H242" s="152" t="s">
        <v>112</v>
      </c>
      <c r="I242" s="152" t="s">
        <v>118</v>
      </c>
      <c r="J242" s="220"/>
      <c r="K242" s="137"/>
      <c r="L242" s="196" t="s">
        <v>311</v>
      </c>
      <c r="M242" s="220"/>
      <c r="N242" s="220"/>
    </row>
    <row r="243" ht="14.25" customHeight="1">
      <c r="A243" s="131">
        <v>40915.0</v>
      </c>
      <c r="B243" s="137"/>
      <c r="C243" s="133" t="s">
        <v>543</v>
      </c>
      <c r="D243" s="133" t="s">
        <v>544</v>
      </c>
      <c r="E243" s="133" t="s">
        <v>555</v>
      </c>
      <c r="F243" s="133" t="s">
        <v>555</v>
      </c>
      <c r="G243" s="149" t="s">
        <v>90</v>
      </c>
      <c r="H243" s="152" t="s">
        <v>112</v>
      </c>
      <c r="I243" s="152" t="s">
        <v>173</v>
      </c>
      <c r="J243" s="220"/>
      <c r="K243" s="137"/>
      <c r="L243" s="133" t="s">
        <v>597</v>
      </c>
      <c r="M243" s="220"/>
      <c r="N243" s="220"/>
    </row>
    <row r="244" ht="14.25" customHeight="1">
      <c r="A244" s="131">
        <v>41246.0</v>
      </c>
      <c r="B244" s="137"/>
      <c r="C244" s="133" t="s">
        <v>431</v>
      </c>
      <c r="D244" s="133" t="s">
        <v>87</v>
      </c>
      <c r="E244" s="133" t="s">
        <v>649</v>
      </c>
      <c r="F244" s="133" t="s">
        <v>650</v>
      </c>
      <c r="G244" s="149" t="s">
        <v>90</v>
      </c>
      <c r="H244" s="152" t="s">
        <v>112</v>
      </c>
      <c r="I244" s="152" t="s">
        <v>123</v>
      </c>
      <c r="J244" s="220"/>
      <c r="K244" s="137"/>
      <c r="L244" s="133" t="s">
        <v>311</v>
      </c>
      <c r="M244" s="220"/>
      <c r="N244" s="220"/>
    </row>
    <row r="245" ht="14.25" customHeight="1">
      <c r="A245" s="131">
        <v>40866.0</v>
      </c>
      <c r="B245" s="137"/>
      <c r="C245" s="133" t="s">
        <v>651</v>
      </c>
      <c r="D245" s="133" t="s">
        <v>652</v>
      </c>
      <c r="E245" s="133" t="s">
        <v>653</v>
      </c>
      <c r="F245" s="133" t="s">
        <v>583</v>
      </c>
      <c r="G245" s="149" t="s">
        <v>90</v>
      </c>
      <c r="H245" s="149" t="s">
        <v>34</v>
      </c>
      <c r="I245" s="152" t="s">
        <v>118</v>
      </c>
      <c r="J245" s="220"/>
      <c r="K245" s="137"/>
      <c r="L245" s="133" t="s">
        <v>526</v>
      </c>
      <c r="M245" s="220"/>
      <c r="N245" s="220"/>
    </row>
    <row r="246" ht="14.25" customHeight="1">
      <c r="A246" s="131">
        <v>40852.0</v>
      </c>
      <c r="B246" s="137"/>
      <c r="C246" s="133" t="s">
        <v>654</v>
      </c>
      <c r="D246" s="133" t="s">
        <v>655</v>
      </c>
      <c r="E246" s="133" t="s">
        <v>656</v>
      </c>
      <c r="F246" s="133" t="s">
        <v>656</v>
      </c>
      <c r="G246" s="149" t="s">
        <v>90</v>
      </c>
      <c r="H246" s="152" t="s">
        <v>112</v>
      </c>
      <c r="I246" s="152" t="s">
        <v>123</v>
      </c>
      <c r="J246" s="220"/>
      <c r="K246" s="137"/>
      <c r="L246" s="133" t="s">
        <v>657</v>
      </c>
      <c r="M246" s="220"/>
      <c r="N246" s="168" t="s">
        <v>291</v>
      </c>
    </row>
    <row r="247" ht="14.25" customHeight="1">
      <c r="A247" s="131">
        <v>40824.0</v>
      </c>
      <c r="B247" s="137"/>
      <c r="C247" s="133" t="s">
        <v>465</v>
      </c>
      <c r="D247" s="133" t="s">
        <v>87</v>
      </c>
      <c r="E247" s="133" t="s">
        <v>658</v>
      </c>
      <c r="F247" s="133" t="s">
        <v>659</v>
      </c>
      <c r="G247" s="149" t="s">
        <v>90</v>
      </c>
      <c r="H247" s="152" t="s">
        <v>112</v>
      </c>
      <c r="I247" s="152" t="s">
        <v>123</v>
      </c>
      <c r="J247" s="220"/>
      <c r="K247" s="137"/>
      <c r="L247" s="133" t="s">
        <v>311</v>
      </c>
      <c r="M247" s="220"/>
      <c r="N247" s="168" t="s">
        <v>660</v>
      </c>
    </row>
    <row r="248" ht="14.25" customHeight="1">
      <c r="A248" s="131">
        <v>40783.0</v>
      </c>
      <c r="B248" s="137"/>
      <c r="C248" s="133" t="s">
        <v>465</v>
      </c>
      <c r="D248" s="133" t="s">
        <v>87</v>
      </c>
      <c r="E248" s="133" t="s">
        <v>658</v>
      </c>
      <c r="F248" s="133" t="s">
        <v>659</v>
      </c>
      <c r="G248" s="149" t="s">
        <v>90</v>
      </c>
      <c r="H248" s="152" t="s">
        <v>112</v>
      </c>
      <c r="I248" s="152" t="s">
        <v>118</v>
      </c>
      <c r="J248" s="220"/>
      <c r="K248" s="137"/>
      <c r="L248" s="133" t="s">
        <v>311</v>
      </c>
      <c r="M248" s="220"/>
      <c r="N248" s="168" t="s">
        <v>660</v>
      </c>
    </row>
    <row r="249" ht="14.25" customHeight="1">
      <c r="A249" s="131">
        <v>40769.0</v>
      </c>
      <c r="B249" s="196" t="s">
        <v>661</v>
      </c>
      <c r="C249" s="133" t="s">
        <v>205</v>
      </c>
      <c r="D249" s="133" t="s">
        <v>236</v>
      </c>
      <c r="E249" s="133" t="s">
        <v>243</v>
      </c>
      <c r="F249" s="133" t="s">
        <v>116</v>
      </c>
      <c r="G249" s="149" t="s">
        <v>90</v>
      </c>
      <c r="H249" s="149" t="s">
        <v>33</v>
      </c>
      <c r="I249" s="152" t="s">
        <v>123</v>
      </c>
      <c r="J249" s="220"/>
      <c r="K249" s="137"/>
      <c r="L249" s="133" t="s">
        <v>239</v>
      </c>
      <c r="M249" s="220"/>
      <c r="N249" s="220"/>
    </row>
    <row r="250" ht="14.25" customHeight="1">
      <c r="A250" s="131">
        <v>40768.0</v>
      </c>
      <c r="B250" s="196" t="s">
        <v>661</v>
      </c>
      <c r="C250" s="133" t="s">
        <v>205</v>
      </c>
      <c r="D250" s="133" t="s">
        <v>87</v>
      </c>
      <c r="E250" s="133" t="s">
        <v>583</v>
      </c>
      <c r="F250" s="133" t="s">
        <v>116</v>
      </c>
      <c r="G250" s="149" t="s">
        <v>90</v>
      </c>
      <c r="H250" s="149" t="s">
        <v>33</v>
      </c>
      <c r="I250" s="152" t="s">
        <v>118</v>
      </c>
      <c r="J250" s="220"/>
      <c r="K250" s="137"/>
      <c r="L250" s="196" t="s">
        <v>311</v>
      </c>
      <c r="M250" s="220"/>
      <c r="N250" s="220"/>
    </row>
    <row r="251" ht="14.25" customHeight="1">
      <c r="A251" s="131">
        <v>40734.0</v>
      </c>
      <c r="B251" s="137"/>
      <c r="C251" s="133" t="s">
        <v>174</v>
      </c>
      <c r="D251" s="133" t="s">
        <v>87</v>
      </c>
      <c r="E251" s="133" t="s">
        <v>662</v>
      </c>
      <c r="F251" s="133" t="s">
        <v>662</v>
      </c>
      <c r="G251" s="149" t="s">
        <v>90</v>
      </c>
      <c r="H251" s="152" t="s">
        <v>112</v>
      </c>
      <c r="I251" s="152" t="s">
        <v>145</v>
      </c>
      <c r="J251" s="220"/>
      <c r="K251" s="137"/>
      <c r="L251" s="196" t="s">
        <v>311</v>
      </c>
      <c r="M251" s="220"/>
      <c r="N251" s="168" t="s">
        <v>663</v>
      </c>
    </row>
    <row r="252" ht="14.25" customHeight="1">
      <c r="A252" s="131">
        <v>40734.0</v>
      </c>
      <c r="B252" s="137"/>
      <c r="C252" s="133" t="s">
        <v>174</v>
      </c>
      <c r="D252" s="133" t="s">
        <v>87</v>
      </c>
      <c r="E252" s="133" t="s">
        <v>662</v>
      </c>
      <c r="F252" s="133" t="s">
        <v>662</v>
      </c>
      <c r="G252" s="149" t="s">
        <v>90</v>
      </c>
      <c r="H252" s="152" t="s">
        <v>112</v>
      </c>
      <c r="I252" s="152" t="s">
        <v>145</v>
      </c>
      <c r="J252" s="220"/>
      <c r="K252" s="137"/>
      <c r="L252" s="196" t="s">
        <v>311</v>
      </c>
      <c r="M252" s="220"/>
      <c r="N252" s="168" t="s">
        <v>616</v>
      </c>
    </row>
    <row r="253" ht="14.25" customHeight="1">
      <c r="A253" s="131">
        <v>40719.0</v>
      </c>
      <c r="B253" s="137"/>
      <c r="C253" s="133" t="s">
        <v>452</v>
      </c>
      <c r="D253" s="133" t="s">
        <v>87</v>
      </c>
      <c r="E253" s="133" t="s">
        <v>664</v>
      </c>
      <c r="F253" s="133" t="s">
        <v>665</v>
      </c>
      <c r="G253" s="149" t="s">
        <v>90</v>
      </c>
      <c r="H253" s="149" t="s">
        <v>34</v>
      </c>
      <c r="I253" s="152" t="s">
        <v>123</v>
      </c>
      <c r="J253" s="220"/>
      <c r="K253" s="137"/>
      <c r="L253" s="196" t="s">
        <v>311</v>
      </c>
      <c r="M253" s="220"/>
      <c r="N253" s="220"/>
    </row>
    <row r="254" ht="14.25" customHeight="1">
      <c r="A254" s="131">
        <v>40712.0</v>
      </c>
      <c r="B254" s="137"/>
      <c r="C254" s="133" t="s">
        <v>174</v>
      </c>
      <c r="D254" s="133" t="s">
        <v>87</v>
      </c>
      <c r="E254" s="133" t="s">
        <v>666</v>
      </c>
      <c r="F254" s="133" t="s">
        <v>667</v>
      </c>
      <c r="G254" s="149" t="s">
        <v>90</v>
      </c>
      <c r="H254" s="152" t="s">
        <v>112</v>
      </c>
      <c r="I254" s="152" t="s">
        <v>118</v>
      </c>
      <c r="J254" s="220"/>
      <c r="K254" s="137"/>
      <c r="L254" s="196" t="s">
        <v>311</v>
      </c>
      <c r="M254" s="220"/>
      <c r="N254" s="220"/>
    </row>
    <row r="255" ht="14.25" customHeight="1">
      <c r="A255" s="131">
        <v>40712.0</v>
      </c>
      <c r="B255" s="137"/>
      <c r="C255" s="133" t="s">
        <v>174</v>
      </c>
      <c r="D255" s="133" t="s">
        <v>87</v>
      </c>
      <c r="E255" s="133" t="s">
        <v>668</v>
      </c>
      <c r="F255" s="133" t="s">
        <v>669</v>
      </c>
      <c r="G255" s="149" t="s">
        <v>90</v>
      </c>
      <c r="H255" s="152" t="s">
        <v>112</v>
      </c>
      <c r="I255" s="152" t="s">
        <v>312</v>
      </c>
      <c r="J255" s="220"/>
      <c r="K255" s="137"/>
      <c r="L255" s="196" t="s">
        <v>311</v>
      </c>
      <c r="M255" s="220"/>
      <c r="N255" s="220"/>
    </row>
    <row r="256" ht="14.25" customHeight="1">
      <c r="A256" s="131">
        <v>40705.0</v>
      </c>
      <c r="B256" s="137"/>
      <c r="C256" s="133" t="s">
        <v>431</v>
      </c>
      <c r="D256" s="133" t="s">
        <v>87</v>
      </c>
      <c r="E256" s="133" t="s">
        <v>664</v>
      </c>
      <c r="F256" s="133" t="s">
        <v>670</v>
      </c>
      <c r="G256" s="149" t="s">
        <v>90</v>
      </c>
      <c r="H256" s="152" t="s">
        <v>112</v>
      </c>
      <c r="I256" s="152" t="s">
        <v>118</v>
      </c>
      <c r="J256" s="220"/>
      <c r="K256" s="137"/>
      <c r="L256" s="196" t="s">
        <v>311</v>
      </c>
      <c r="M256" s="220"/>
      <c r="N256" s="168" t="s">
        <v>671</v>
      </c>
    </row>
    <row r="257" ht="14.25" customHeight="1">
      <c r="A257" s="131">
        <v>40705.0</v>
      </c>
      <c r="B257" s="137"/>
      <c r="C257" s="133" t="s">
        <v>431</v>
      </c>
      <c r="D257" s="133" t="s">
        <v>87</v>
      </c>
      <c r="E257" s="133" t="s">
        <v>618</v>
      </c>
      <c r="F257" s="133" t="s">
        <v>672</v>
      </c>
      <c r="G257" s="149" t="s">
        <v>90</v>
      </c>
      <c r="H257" s="152" t="s">
        <v>112</v>
      </c>
      <c r="I257" s="152" t="s">
        <v>118</v>
      </c>
      <c r="J257" s="220"/>
      <c r="K257" s="137"/>
      <c r="L257" s="196" t="s">
        <v>311</v>
      </c>
      <c r="M257" s="220"/>
      <c r="N257" s="168" t="s">
        <v>671</v>
      </c>
    </row>
    <row r="258" ht="14.25" customHeight="1">
      <c r="A258" s="131">
        <v>40687.0</v>
      </c>
      <c r="B258" s="137"/>
      <c r="C258" s="133" t="s">
        <v>431</v>
      </c>
      <c r="D258" s="133" t="s">
        <v>87</v>
      </c>
      <c r="E258" s="133" t="s">
        <v>664</v>
      </c>
      <c r="F258" s="133" t="s">
        <v>341</v>
      </c>
      <c r="G258" s="149" t="s">
        <v>90</v>
      </c>
      <c r="H258" s="152" t="s">
        <v>112</v>
      </c>
      <c r="I258" s="152" t="s">
        <v>109</v>
      </c>
      <c r="J258" s="220"/>
      <c r="K258" s="137"/>
      <c r="L258" s="196" t="s">
        <v>78</v>
      </c>
      <c r="M258" s="220"/>
      <c r="N258" s="168" t="s">
        <v>673</v>
      </c>
    </row>
    <row r="259" ht="14.25" customHeight="1">
      <c r="A259" s="131">
        <v>40685.0</v>
      </c>
      <c r="B259" s="137"/>
      <c r="C259" s="133" t="s">
        <v>431</v>
      </c>
      <c r="D259" s="133" t="s">
        <v>87</v>
      </c>
      <c r="E259" s="133" t="s">
        <v>583</v>
      </c>
      <c r="F259" s="133" t="s">
        <v>274</v>
      </c>
      <c r="G259" s="149" t="s">
        <v>90</v>
      </c>
      <c r="H259" s="149" t="s">
        <v>33</v>
      </c>
      <c r="I259" s="152" t="s">
        <v>118</v>
      </c>
      <c r="J259" s="220"/>
      <c r="K259" s="137"/>
      <c r="L259" s="196" t="s">
        <v>311</v>
      </c>
      <c r="M259" s="220"/>
      <c r="N259" s="220"/>
    </row>
    <row r="260" ht="14.25" customHeight="1">
      <c r="A260" s="131">
        <v>40684.0</v>
      </c>
      <c r="B260" s="137"/>
      <c r="C260" s="133" t="s">
        <v>580</v>
      </c>
      <c r="D260" s="133" t="s">
        <v>581</v>
      </c>
      <c r="E260" s="133" t="s">
        <v>268</v>
      </c>
      <c r="F260" s="133" t="s">
        <v>274</v>
      </c>
      <c r="G260" s="149" t="s">
        <v>90</v>
      </c>
      <c r="H260" s="149" t="s">
        <v>33</v>
      </c>
      <c r="I260" s="152" t="s">
        <v>118</v>
      </c>
      <c r="J260" s="220"/>
      <c r="K260" s="137"/>
      <c r="L260" s="196" t="s">
        <v>311</v>
      </c>
      <c r="M260" s="220"/>
      <c r="N260" s="220"/>
    </row>
    <row r="261" ht="14.25" customHeight="1">
      <c r="A261" s="131">
        <v>40677.0</v>
      </c>
      <c r="B261" s="137"/>
      <c r="C261" s="133" t="s">
        <v>174</v>
      </c>
      <c r="D261" s="133" t="s">
        <v>87</v>
      </c>
      <c r="E261" s="133" t="s">
        <v>662</v>
      </c>
      <c r="F261" s="133" t="s">
        <v>662</v>
      </c>
      <c r="G261" s="149" t="s">
        <v>90</v>
      </c>
      <c r="H261" s="152" t="s">
        <v>112</v>
      </c>
      <c r="I261" s="152" t="s">
        <v>173</v>
      </c>
      <c r="J261" s="220"/>
      <c r="K261" s="137"/>
      <c r="L261" s="196" t="s">
        <v>311</v>
      </c>
      <c r="M261" s="220"/>
      <c r="N261" s="220"/>
    </row>
    <row r="262" ht="14.25" customHeight="1">
      <c r="A262" s="131">
        <v>40656.0</v>
      </c>
      <c r="B262" s="137"/>
      <c r="C262" s="133" t="s">
        <v>174</v>
      </c>
      <c r="D262" s="133" t="s">
        <v>87</v>
      </c>
      <c r="E262" s="133" t="s">
        <v>662</v>
      </c>
      <c r="F262" s="133" t="s">
        <v>674</v>
      </c>
      <c r="G262" s="149" t="s">
        <v>90</v>
      </c>
      <c r="H262" s="152" t="s">
        <v>112</v>
      </c>
      <c r="I262" s="152" t="s">
        <v>118</v>
      </c>
      <c r="J262" s="220"/>
      <c r="K262" s="137"/>
      <c r="L262" s="133" t="s">
        <v>311</v>
      </c>
      <c r="M262" s="220"/>
      <c r="N262" s="168" t="s">
        <v>343</v>
      </c>
    </row>
    <row r="263" ht="14.25" customHeight="1">
      <c r="A263" s="131">
        <v>40656.0</v>
      </c>
      <c r="B263" s="137"/>
      <c r="C263" s="133" t="s">
        <v>174</v>
      </c>
      <c r="D263" s="133" t="s">
        <v>87</v>
      </c>
      <c r="E263" s="133" t="s">
        <v>662</v>
      </c>
      <c r="F263" s="133" t="s">
        <v>674</v>
      </c>
      <c r="G263" s="149" t="s">
        <v>90</v>
      </c>
      <c r="H263" s="152" t="s">
        <v>112</v>
      </c>
      <c r="I263" s="152" t="s">
        <v>173</v>
      </c>
      <c r="J263" s="220"/>
      <c r="K263" s="137"/>
      <c r="L263" s="133" t="s">
        <v>311</v>
      </c>
      <c r="M263" s="220"/>
      <c r="N263" s="168" t="s">
        <v>343</v>
      </c>
    </row>
    <row r="264" ht="14.25" customHeight="1">
      <c r="A264" s="131">
        <v>40649.0</v>
      </c>
      <c r="B264" s="137"/>
      <c r="C264" s="133" t="s">
        <v>431</v>
      </c>
      <c r="D264" s="133" t="s">
        <v>87</v>
      </c>
      <c r="E264" s="133" t="s">
        <v>664</v>
      </c>
      <c r="F264" s="133" t="s">
        <v>675</v>
      </c>
      <c r="G264" s="149" t="s">
        <v>90</v>
      </c>
      <c r="H264" s="149" t="s">
        <v>34</v>
      </c>
      <c r="I264" s="152" t="s">
        <v>118</v>
      </c>
      <c r="J264" s="220"/>
      <c r="K264" s="137"/>
      <c r="L264" s="133" t="s">
        <v>311</v>
      </c>
      <c r="M264" s="220"/>
      <c r="N264" s="220"/>
    </row>
    <row r="265" ht="14.25" customHeight="1">
      <c r="A265" s="131">
        <v>40634.0</v>
      </c>
      <c r="B265" s="137"/>
      <c r="C265" s="133" t="s">
        <v>431</v>
      </c>
      <c r="D265" s="133" t="s">
        <v>87</v>
      </c>
      <c r="E265" s="133" t="s">
        <v>676</v>
      </c>
      <c r="F265" s="133" t="s">
        <v>677</v>
      </c>
      <c r="G265" s="149" t="s">
        <v>90</v>
      </c>
      <c r="H265" s="149" t="s">
        <v>34</v>
      </c>
      <c r="I265" s="152" t="s">
        <v>118</v>
      </c>
      <c r="J265" s="220"/>
      <c r="K265" s="137"/>
      <c r="L265" s="133" t="s">
        <v>311</v>
      </c>
      <c r="M265" s="220"/>
      <c r="N265" s="220"/>
    </row>
    <row r="266" ht="14.25" customHeight="1">
      <c r="A266" s="131">
        <v>40621.0</v>
      </c>
      <c r="B266" s="137"/>
      <c r="C266" s="133" t="s">
        <v>512</v>
      </c>
      <c r="D266" s="133" t="s">
        <v>87</v>
      </c>
      <c r="E266" s="133" t="s">
        <v>662</v>
      </c>
      <c r="F266" s="133" t="s">
        <v>662</v>
      </c>
      <c r="G266" s="149" t="s">
        <v>90</v>
      </c>
      <c r="H266" s="152" t="s">
        <v>112</v>
      </c>
      <c r="I266" s="152" t="s">
        <v>118</v>
      </c>
      <c r="J266" s="220"/>
      <c r="K266" s="137"/>
      <c r="L266" s="133" t="s">
        <v>311</v>
      </c>
      <c r="M266" s="220"/>
      <c r="N266" s="220"/>
    </row>
    <row r="267" ht="14.25" customHeight="1">
      <c r="A267" s="131">
        <v>40621.0</v>
      </c>
      <c r="B267" s="137"/>
      <c r="C267" s="133" t="s">
        <v>512</v>
      </c>
      <c r="D267" s="133" t="s">
        <v>87</v>
      </c>
      <c r="E267" s="133" t="s">
        <v>662</v>
      </c>
      <c r="F267" s="133" t="s">
        <v>662</v>
      </c>
      <c r="G267" s="149" t="s">
        <v>90</v>
      </c>
      <c r="H267" s="152" t="s">
        <v>112</v>
      </c>
      <c r="I267" s="152" t="s">
        <v>118</v>
      </c>
      <c r="J267" s="220"/>
      <c r="K267" s="137"/>
      <c r="L267" s="133" t="s">
        <v>311</v>
      </c>
      <c r="M267" s="220"/>
      <c r="N267" s="220"/>
    </row>
    <row r="268" ht="14.25" customHeight="1">
      <c r="A268" s="131">
        <v>40608.0</v>
      </c>
      <c r="B268" s="196" t="s">
        <v>678</v>
      </c>
      <c r="C268" s="133" t="s">
        <v>163</v>
      </c>
      <c r="D268" s="133" t="s">
        <v>322</v>
      </c>
      <c r="E268" s="196" t="s">
        <v>311</v>
      </c>
      <c r="F268" s="196" t="s">
        <v>311</v>
      </c>
      <c r="G268" s="149" t="s">
        <v>90</v>
      </c>
      <c r="H268" s="152" t="s">
        <v>112</v>
      </c>
      <c r="I268" s="152" t="s">
        <v>173</v>
      </c>
      <c r="J268" s="220"/>
      <c r="K268" s="220"/>
      <c r="L268" s="168" t="s">
        <v>679</v>
      </c>
      <c r="M268" s="220"/>
      <c r="N268" s="168" t="s">
        <v>343</v>
      </c>
    </row>
    <row r="269" ht="14.25" customHeight="1">
      <c r="A269" s="131">
        <v>40608.0</v>
      </c>
      <c r="B269" s="196" t="s">
        <v>678</v>
      </c>
      <c r="C269" s="133" t="s">
        <v>163</v>
      </c>
      <c r="D269" s="133" t="s">
        <v>322</v>
      </c>
      <c r="E269" s="196" t="s">
        <v>311</v>
      </c>
      <c r="F269" s="196" t="s">
        <v>311</v>
      </c>
      <c r="G269" s="149" t="s">
        <v>90</v>
      </c>
      <c r="H269" s="152" t="s">
        <v>112</v>
      </c>
      <c r="I269" s="152" t="s">
        <v>123</v>
      </c>
      <c r="J269" s="220"/>
      <c r="K269" s="220"/>
      <c r="L269" s="168" t="s">
        <v>679</v>
      </c>
      <c r="M269" s="220"/>
      <c r="N269" s="168" t="s">
        <v>343</v>
      </c>
    </row>
    <row r="270" ht="14.25" customHeight="1">
      <c r="A270" s="131">
        <v>40607.0</v>
      </c>
      <c r="B270" s="196" t="s">
        <v>678</v>
      </c>
      <c r="C270" s="133" t="s">
        <v>163</v>
      </c>
      <c r="D270" s="133" t="s">
        <v>322</v>
      </c>
      <c r="E270" s="196" t="s">
        <v>311</v>
      </c>
      <c r="F270" s="196" t="s">
        <v>311</v>
      </c>
      <c r="G270" s="149" t="s">
        <v>90</v>
      </c>
      <c r="H270" s="152" t="s">
        <v>112</v>
      </c>
      <c r="I270" s="152" t="s">
        <v>173</v>
      </c>
      <c r="J270" s="220"/>
      <c r="K270" s="220"/>
      <c r="L270" s="168" t="s">
        <v>679</v>
      </c>
      <c r="M270" s="220"/>
      <c r="N270" s="168" t="s">
        <v>343</v>
      </c>
    </row>
    <row r="271" ht="14.25" customHeight="1">
      <c r="A271" s="131">
        <v>40607.0</v>
      </c>
      <c r="B271" s="196" t="s">
        <v>678</v>
      </c>
      <c r="C271" s="133" t="s">
        <v>163</v>
      </c>
      <c r="D271" s="133" t="s">
        <v>322</v>
      </c>
      <c r="E271" s="196" t="s">
        <v>311</v>
      </c>
      <c r="F271" s="196" t="s">
        <v>311</v>
      </c>
      <c r="G271" s="149" t="s">
        <v>90</v>
      </c>
      <c r="H271" s="152" t="s">
        <v>112</v>
      </c>
      <c r="I271" s="152" t="s">
        <v>123</v>
      </c>
      <c r="J271" s="220"/>
      <c r="K271" s="220"/>
      <c r="L271" s="168" t="s">
        <v>679</v>
      </c>
      <c r="M271" s="220"/>
      <c r="N271" s="168" t="s">
        <v>343</v>
      </c>
    </row>
    <row r="272" ht="14.25" customHeight="1">
      <c r="A272" s="131">
        <v>40606.0</v>
      </c>
      <c r="B272" s="196" t="s">
        <v>678</v>
      </c>
      <c r="C272" s="133" t="s">
        <v>163</v>
      </c>
      <c r="D272" s="133" t="s">
        <v>322</v>
      </c>
      <c r="E272" s="196" t="s">
        <v>311</v>
      </c>
      <c r="F272" s="196" t="s">
        <v>311</v>
      </c>
      <c r="G272" s="149" t="s">
        <v>90</v>
      </c>
      <c r="H272" s="152" t="s">
        <v>112</v>
      </c>
      <c r="I272" s="152" t="s">
        <v>123</v>
      </c>
      <c r="J272" s="220"/>
      <c r="K272" s="220"/>
      <c r="L272" s="168" t="s">
        <v>679</v>
      </c>
      <c r="M272" s="220"/>
      <c r="N272" s="168" t="s">
        <v>343</v>
      </c>
    </row>
    <row r="273" ht="14.25" customHeight="1">
      <c r="A273" s="273">
        <v>40606.0</v>
      </c>
      <c r="B273" s="196" t="s">
        <v>678</v>
      </c>
      <c r="C273" s="133" t="s">
        <v>163</v>
      </c>
      <c r="D273" s="133" t="s">
        <v>322</v>
      </c>
      <c r="E273" s="196" t="s">
        <v>311</v>
      </c>
      <c r="F273" s="196" t="s">
        <v>311</v>
      </c>
      <c r="G273" s="149" t="s">
        <v>90</v>
      </c>
      <c r="H273" s="152" t="s">
        <v>112</v>
      </c>
      <c r="I273" s="152" t="s">
        <v>123</v>
      </c>
      <c r="J273" s="220"/>
      <c r="K273" s="220"/>
      <c r="L273" s="168" t="s">
        <v>679</v>
      </c>
      <c r="M273" s="220"/>
      <c r="N273" s="168" t="s">
        <v>343</v>
      </c>
    </row>
    <row r="274" ht="14.25" customHeight="1">
      <c r="A274" s="131">
        <v>40601.0</v>
      </c>
      <c r="B274" s="137"/>
      <c r="C274" s="133" t="s">
        <v>431</v>
      </c>
      <c r="D274" s="133" t="s">
        <v>87</v>
      </c>
      <c r="E274" s="133" t="s">
        <v>676</v>
      </c>
      <c r="F274" s="133" t="s">
        <v>341</v>
      </c>
      <c r="G274" s="149" t="s">
        <v>90</v>
      </c>
      <c r="H274" s="149" t="s">
        <v>34</v>
      </c>
      <c r="I274" s="152" t="s">
        <v>118</v>
      </c>
      <c r="J274" s="220"/>
      <c r="K274" s="220"/>
      <c r="L274" s="168" t="s">
        <v>311</v>
      </c>
      <c r="M274" s="220"/>
      <c r="N274" s="220"/>
    </row>
    <row r="275" ht="14.25" customHeight="1">
      <c r="A275" s="131">
        <v>40593.0</v>
      </c>
      <c r="B275" s="137"/>
      <c r="C275" s="133" t="s">
        <v>174</v>
      </c>
      <c r="D275" s="133" t="s">
        <v>87</v>
      </c>
      <c r="E275" s="133" t="s">
        <v>662</v>
      </c>
      <c r="F275" s="133" t="s">
        <v>674</v>
      </c>
      <c r="G275" s="149" t="s">
        <v>90</v>
      </c>
      <c r="H275" s="152" t="s">
        <v>112</v>
      </c>
      <c r="I275" s="152" t="s">
        <v>173</v>
      </c>
      <c r="J275" s="220"/>
      <c r="K275" s="220"/>
      <c r="L275" s="168" t="s">
        <v>311</v>
      </c>
      <c r="M275" s="220"/>
      <c r="N275" s="168" t="s">
        <v>343</v>
      </c>
    </row>
    <row r="276" ht="14.25" customHeight="1">
      <c r="A276" s="131">
        <v>40593.0</v>
      </c>
      <c r="B276" s="137"/>
      <c r="C276" s="133" t="s">
        <v>174</v>
      </c>
      <c r="D276" s="133" t="s">
        <v>87</v>
      </c>
      <c r="E276" s="133" t="s">
        <v>662</v>
      </c>
      <c r="F276" s="133" t="s">
        <v>674</v>
      </c>
      <c r="G276" s="149" t="s">
        <v>90</v>
      </c>
      <c r="H276" s="152" t="s">
        <v>112</v>
      </c>
      <c r="I276" s="152" t="s">
        <v>118</v>
      </c>
      <c r="J276" s="220"/>
      <c r="K276" s="220"/>
      <c r="L276" s="168" t="s">
        <v>311</v>
      </c>
      <c r="M276" s="220"/>
      <c r="N276" s="168" t="s">
        <v>343</v>
      </c>
    </row>
  </sheetData>
  <autoFilter ref="$G$1:$K$276"/>
  <mergeCells count="6">
    <mergeCell ref="L2:L3"/>
    <mergeCell ref="M2:M3"/>
    <mergeCell ref="N2:N3"/>
    <mergeCell ref="L1:N1"/>
    <mergeCell ref="D2:F2"/>
    <mergeCell ref="B1:F1"/>
  </mergeCells>
  <dataValidations>
    <dataValidation type="list" showInputMessage="1" showErrorMessage="1" prompt="Enter Y if you used association-endorsed software. Otherwise leave this cell blank." sqref="K4:K276">
      <formula1>Instructions!$K$45</formula1>
    </dataValidation>
    <dataValidation type="list" showInputMessage="1" showErrorMessage="1" prompt="You must use the game types as listed in the Instructions." sqref="H4:H276">
      <formula1>Instructions!$A$60:$A$64</formula1>
    </dataValidation>
    <dataValidation type="list" showInputMessage="1" showErrorMessage="1" prompt="You must use the association abbreviations as listed in the Instructions." sqref="G4:G276">
      <formula1>Instructions!$A$55:$A$56</formula1>
    </dataValidation>
    <dataValidation type="list" showInputMessage="1" showErrorMessage="1" prompt="You must use the positional abbreviations as listed in the Instructions." sqref="J4:J276">
      <formula1>Instructions!$A$74:$A$86</formula1>
    </dataValidation>
    <dataValidation type="list" showInputMessage="1" showErrorMessage="1" prompt="You must use the positional abbreviations as listed in the Instructions." sqref="I4:I276">
      <formula1>Instructions!$A$67:$A$88</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9.57"/>
    <col customWidth="1" min="2" max="2" width="19.86"/>
    <col customWidth="1" min="3" max="3" width="7.0"/>
    <col customWidth="1" min="4" max="7" width="9.0"/>
    <col customWidth="1" min="8" max="8" width="1.86"/>
    <col customWidth="1" min="9" max="9" width="22.0"/>
    <col customWidth="1" min="10" max="10" width="6.71"/>
    <col customWidth="1" min="11" max="14" width="8.86"/>
  </cols>
  <sheetData>
    <row r="1" ht="44.25" customHeight="1">
      <c r="A1" s="2" t="s">
        <v>3</v>
      </c>
      <c r="L1" s="26" t="str">
        <f>image("http://wftda.com/wftda-logo.png", 4, 50, 50)</f>
        <v/>
      </c>
      <c r="M1" s="31"/>
      <c r="N1" s="31" t="str">
        <f>image("http://wftda.com/mrda.jpg", 4, 50, 34)</f>
        <v/>
      </c>
    </row>
    <row r="2" ht="12.0" customHeight="1">
      <c r="A2" s="33"/>
      <c r="B2" s="33"/>
      <c r="C2" s="33"/>
      <c r="D2" s="33"/>
      <c r="E2" s="33"/>
      <c r="F2" s="33"/>
      <c r="G2" s="33"/>
      <c r="H2" s="33"/>
      <c r="I2" s="33"/>
      <c r="J2" s="33"/>
      <c r="K2" s="33"/>
      <c r="L2" s="42"/>
      <c r="M2" s="42"/>
      <c r="N2" s="49"/>
    </row>
    <row r="3" ht="16.5" customHeight="1">
      <c r="A3" s="50" t="s">
        <v>67</v>
      </c>
      <c r="B3" s="50"/>
      <c r="C3" s="52" t="s">
        <v>69</v>
      </c>
      <c r="D3" s="5"/>
      <c r="E3" s="5"/>
      <c r="F3" s="5"/>
      <c r="G3" s="5"/>
      <c r="H3" s="27"/>
      <c r="I3" s="50" t="s">
        <v>71</v>
      </c>
      <c r="J3" s="55" t="str">
        <f>TODAY()</f>
        <v>2015-05-15</v>
      </c>
      <c r="K3" s="27"/>
      <c r="L3" s="57"/>
      <c r="M3" s="59"/>
      <c r="N3" s="61"/>
    </row>
    <row r="4" ht="16.5" customHeight="1">
      <c r="A4" s="50" t="s">
        <v>77</v>
      </c>
      <c r="B4" s="50"/>
      <c r="C4" s="52" t="s">
        <v>78</v>
      </c>
      <c r="D4" s="5"/>
      <c r="E4" s="5"/>
      <c r="F4" s="5"/>
      <c r="G4" s="5"/>
      <c r="H4" s="27"/>
      <c r="I4" s="50" t="s">
        <v>80</v>
      </c>
      <c r="J4" s="64">
        <v>40238.0</v>
      </c>
      <c r="K4" s="27"/>
      <c r="L4" s="69"/>
      <c r="M4" s="70"/>
      <c r="N4" s="70"/>
    </row>
    <row r="5" ht="16.5" customHeight="1">
      <c r="A5" s="50" t="s">
        <v>86</v>
      </c>
      <c r="B5" s="50"/>
      <c r="C5" s="72" t="s">
        <v>87</v>
      </c>
      <c r="D5" s="5"/>
      <c r="E5" s="5"/>
      <c r="F5" s="5"/>
      <c r="G5" s="5"/>
      <c r="H5" s="5"/>
      <c r="I5" s="5"/>
      <c r="J5" s="5"/>
      <c r="K5" s="27"/>
      <c r="L5" s="69"/>
      <c r="M5" s="74"/>
      <c r="N5" s="74"/>
    </row>
    <row r="6" ht="16.5" customHeight="1">
      <c r="A6" s="50" t="s">
        <v>88</v>
      </c>
      <c r="B6" s="50"/>
      <c r="C6" s="72">
        <v>82670.0</v>
      </c>
      <c r="D6" s="76"/>
      <c r="E6" s="77"/>
      <c r="F6" s="79" t="s">
        <v>89</v>
      </c>
      <c r="G6" s="27"/>
      <c r="H6" s="72" t="s">
        <v>90</v>
      </c>
      <c r="I6" s="5"/>
      <c r="J6" s="5"/>
      <c r="K6" s="27"/>
      <c r="L6" s="69"/>
      <c r="M6" s="59"/>
      <c r="N6" s="70"/>
    </row>
    <row r="7" ht="16.5" customHeight="1">
      <c r="A7" s="50" t="s">
        <v>91</v>
      </c>
      <c r="B7" s="50"/>
      <c r="C7" s="72">
        <v>3.0</v>
      </c>
      <c r="D7" s="27"/>
      <c r="E7" s="79" t="s">
        <v>92</v>
      </c>
      <c r="F7" s="27"/>
      <c r="G7" s="83" t="s">
        <v>93</v>
      </c>
      <c r="H7" s="5"/>
      <c r="I7" s="5"/>
      <c r="J7" s="5"/>
      <c r="K7" s="27"/>
      <c r="L7" s="69"/>
      <c r="M7" s="59"/>
      <c r="N7" s="61"/>
    </row>
    <row r="8" ht="16.5" customHeight="1">
      <c r="A8" s="85" t="s">
        <v>96</v>
      </c>
      <c r="B8" s="85"/>
      <c r="C8" s="72" t="s">
        <v>97</v>
      </c>
      <c r="D8" s="27"/>
      <c r="E8" s="87" t="s">
        <v>92</v>
      </c>
      <c r="F8" s="27"/>
      <c r="G8" s="89" t="s">
        <v>97</v>
      </c>
      <c r="H8" s="5"/>
      <c r="I8" s="5"/>
      <c r="J8" s="5"/>
      <c r="K8" s="27"/>
      <c r="L8" s="69"/>
      <c r="M8" s="49"/>
      <c r="N8" s="49"/>
    </row>
    <row r="9" ht="9.75" customHeight="1">
      <c r="A9" s="101"/>
      <c r="B9" s="101"/>
      <c r="C9" s="101"/>
      <c r="D9" s="101"/>
      <c r="E9" s="101"/>
      <c r="F9" s="101"/>
      <c r="G9" s="102"/>
      <c r="H9" s="102"/>
      <c r="I9" s="101"/>
      <c r="J9" s="101"/>
      <c r="K9" s="101"/>
      <c r="L9" s="33"/>
      <c r="M9" s="103"/>
      <c r="N9" s="103"/>
    </row>
    <row r="10" ht="18.0" customHeight="1">
      <c r="A10" s="105" t="s">
        <v>90</v>
      </c>
      <c r="B10" s="5"/>
      <c r="C10" s="5"/>
      <c r="D10" s="5"/>
      <c r="E10" s="5"/>
      <c r="F10" s="5"/>
      <c r="G10" s="5"/>
      <c r="H10" s="5"/>
      <c r="I10" s="5"/>
      <c r="J10" s="5"/>
      <c r="K10" s="5"/>
      <c r="L10" s="5"/>
      <c r="M10" s="5"/>
      <c r="N10" s="27"/>
    </row>
    <row r="11" ht="18.0" customHeight="1">
      <c r="A11" s="113" t="s">
        <v>30</v>
      </c>
      <c r="B11" s="115"/>
      <c r="C11" s="117" t="s">
        <v>64</v>
      </c>
      <c r="D11" s="119" t="s">
        <v>94</v>
      </c>
      <c r="E11" s="5"/>
      <c r="F11" s="5"/>
      <c r="G11" s="27"/>
      <c r="H11" s="121"/>
      <c r="I11" s="134" t="s">
        <v>98</v>
      </c>
      <c r="J11" s="143" t="s">
        <v>64</v>
      </c>
      <c r="K11" s="145" t="s">
        <v>94</v>
      </c>
      <c r="L11" s="5"/>
      <c r="M11" s="5"/>
      <c r="N11" s="27"/>
    </row>
    <row r="12" ht="28.5" customHeight="1">
      <c r="A12" s="112"/>
      <c r="B12" s="86"/>
      <c r="C12" s="147"/>
      <c r="D12" s="156" t="s">
        <v>32</v>
      </c>
      <c r="E12" s="157" t="s">
        <v>33</v>
      </c>
      <c r="F12" s="157" t="s">
        <v>34</v>
      </c>
      <c r="G12" s="157" t="s">
        <v>112</v>
      </c>
      <c r="H12" s="121"/>
      <c r="I12" s="147"/>
      <c r="J12" s="147"/>
      <c r="K12" s="159" t="s">
        <v>32</v>
      </c>
      <c r="L12" s="163" t="s">
        <v>33</v>
      </c>
      <c r="M12" s="163" t="s">
        <v>34</v>
      </c>
      <c r="N12" s="163" t="s">
        <v>112</v>
      </c>
    </row>
    <row r="13" ht="15.0" customHeight="1">
      <c r="A13" s="165" t="s">
        <v>114</v>
      </c>
      <c r="B13" s="27"/>
      <c r="C13" s="170" t="s">
        <v>109</v>
      </c>
      <c r="D13" s="172" t="s">
        <v>124</v>
      </c>
      <c r="E13" s="175" t="str">
        <f>COUNTIFS('Game History'!G:G,"WFTDA",'Game History'!H:H,"Sanc",'Game History'!I:I,Instructions!A70)</f>
        <v>10</v>
      </c>
      <c r="F13" s="178" t="str">
        <f>COUNTIFS('Game History'!G:G,"WFTDA",'Game History'!H:H,"Reg",'Game History'!I:I,Instructions!A70)</f>
        <v>13</v>
      </c>
      <c r="G13" s="178" t="str">
        <f>COUNTIFS('Game History'!G:G,"WFTDA",'Game History'!H:H,"Other",'Game History'!I:I,Instructions!A70)</f>
        <v>24</v>
      </c>
      <c r="H13" s="121"/>
      <c r="I13" s="36" t="s">
        <v>201</v>
      </c>
      <c r="J13" s="170" t="s">
        <v>203</v>
      </c>
      <c r="K13" s="181" t="s">
        <v>124</v>
      </c>
      <c r="L13" s="184" t="str">
        <f>COUNTIFS('Game History'!G:G,"WFTDA",'Game History'!H:H,"Sanc",'Game History'!I:I,Instructions!A73)</f>
        <v>0</v>
      </c>
      <c r="M13" s="96" t="str">
        <f>COUNTIFS('Game History'!G:G,"WFTDA",'Game History'!H:H,"Reg",'Game History'!I:I,Instructions!A73)</f>
        <v>0</v>
      </c>
      <c r="N13" s="96" t="str">
        <f>COUNTIFS('Game History'!G:G,"WFTDA",'Game History'!H:H,"Other",'Game History'!I:I,Instructions!A73)</f>
        <v>0</v>
      </c>
    </row>
    <row r="14" ht="15.0" customHeight="1">
      <c r="A14" s="187" t="s">
        <v>222</v>
      </c>
      <c r="B14" s="27"/>
      <c r="C14" s="189" t="s">
        <v>123</v>
      </c>
      <c r="D14" s="192" t="str">
        <f>COUNTIFS('Game History'!G:G,"WFTDA",'Game History'!H:H,"Champs",'Game History'!I:I,Instructions!A74)+COUNTIFS('Game History'!G:G,"WFTDA",'Game History'!H:H,"Playoff",'Game History'!I:I,Instructions!A74)</f>
        <v>11</v>
      </c>
      <c r="E14" s="161" t="str">
        <f>COUNTIFS('Game History'!G:G,"WFTDA",'Game History'!H:H,"Sanc",'Game History'!I:I,Instructions!A74)</f>
        <v>32</v>
      </c>
      <c r="F14" s="166" t="str">
        <f>COUNTIFS('Game History'!G:G,"WFTDA",'Game History'!H:H,"Reg",'Game History'!I:I,Instructions!A74)</f>
        <v>9</v>
      </c>
      <c r="G14" s="166" t="str">
        <f>COUNTIFS('Game History'!G:G,"WFTDA",'Game History'!H:H,"Other",'Game History'!I:I,Instructions!A74)</f>
        <v>26</v>
      </c>
      <c r="H14" s="121"/>
      <c r="I14" s="195" t="s">
        <v>261</v>
      </c>
      <c r="J14" s="189" t="s">
        <v>263</v>
      </c>
      <c r="K14" s="198" t="str">
        <f>COUNTIFS('Game History'!G:G,"WFTDA",'Game History'!H:H,"Champs",'Game History'!I:I,Instructions!A77)+COUNTIFS('Game History'!G:G,"WFTDA",'Game History'!H:H,"Playoff",'Game History'!I:I,Instructions!A77)</f>
        <v>0</v>
      </c>
      <c r="L14" s="184" t="str">
        <f>COUNTIFS('Game History'!G:G,"WFTDA",'Game History'!H:H,"Sanc",'Game History'!I:I,Instructions!A77)</f>
        <v>0</v>
      </c>
      <c r="M14" s="96" t="str">
        <f>COUNTIFS('Game History'!G:G,"WFTDA",'Game History'!H:H,"Reg",'Game History'!I:I,Instructions!A77)</f>
        <v>0</v>
      </c>
      <c r="N14" s="96" t="str">
        <f>COUNTIFS('Game History'!G:G,"WFTDA",'Game History'!H:H,"Other",'Game History'!I:I,Instructions!A77)</f>
        <v>0</v>
      </c>
    </row>
    <row r="15" ht="15.0" customHeight="1">
      <c r="A15" s="200" t="s">
        <v>283</v>
      </c>
      <c r="B15" s="201"/>
      <c r="C15" s="189" t="s">
        <v>173</v>
      </c>
      <c r="D15" s="192" t="str">
        <f>COUNTIFS('Game History'!G:G,"WFTDA",'Game History'!H:H,"Champs",'Game History'!I:I,Instructions!A75)+COUNTIFS('Game History'!G:G,"WFTDA",'Game History'!H:H,"Playoff",'Game History'!I:I,Instructions!A75)</f>
        <v>0</v>
      </c>
      <c r="E15" s="161" t="str">
        <f>COUNTIFS('Game History'!G:G,"WFTDA",'Game History'!H:H,"Sanc",'Game History'!I:I,Instructions!A75)</f>
        <v>10</v>
      </c>
      <c r="F15" s="166" t="str">
        <f>COUNTIFS('Game History'!G:G,"WFTDA",'Game History'!H:H,"Reg",'Game History'!I:I,Instructions!A75)</f>
        <v>7</v>
      </c>
      <c r="G15" s="166" t="str">
        <f>COUNTIFS('Game History'!G:G,"WFTDA",'Game History'!H:H,"Other",'Game History'!I:I,Instructions!A75)</f>
        <v>16</v>
      </c>
      <c r="H15" s="121"/>
      <c r="I15" s="205" t="s">
        <v>306</v>
      </c>
      <c r="J15" s="170" t="s">
        <v>307</v>
      </c>
      <c r="K15" s="198" t="str">
        <f>COUNTIFS('Game History'!G:G,"WFTDA",'Game History'!H:H,"Champs",'Game History'!I:I,Instructions!A78)+COUNTIFS('Game History'!G:G,"WFTDA",'Game History'!H:H,"Playoff",'Game History'!I:I,Instructions!A78)</f>
        <v>0</v>
      </c>
      <c r="L15" s="184" t="str">
        <f>COUNTIFS('Game History'!G:G,"WFTDA",'Game History'!H:H,"Sanc",'Game History'!I:I,Instructions!A78)</f>
        <v>0</v>
      </c>
      <c r="M15" s="96" t="str">
        <f>COUNTIFS('Game History'!G:G,"WFTDA",'Game History'!H:H,"Reg",'Game History'!I:I,Instructions!A78)</f>
        <v>0</v>
      </c>
      <c r="N15" s="96" t="str">
        <f>COUNTIFS('Game History'!G:G,"WFTDA",'Game History'!H:H,"Other",'Game History'!I:I,Instructions!A78)</f>
        <v>0</v>
      </c>
    </row>
    <row r="16" ht="15.0" customHeight="1">
      <c r="A16" s="165" t="s">
        <v>320</v>
      </c>
      <c r="B16" s="27"/>
      <c r="C16" s="170" t="s">
        <v>118</v>
      </c>
      <c r="D16" s="192" t="str">
        <f>COUNTIFS('Game History'!G:G,"WFTDA",'Game History'!H:H,"Champs",'Game History'!I:I,Instructions!A76)+COUNTIFS('Game History'!G:G,"WFTDA",'Game History'!H:H,"Playoff",'Game History'!I:I,Instructions!A76)</f>
        <v>21</v>
      </c>
      <c r="E16" s="161" t="str">
        <f>COUNTIFS('Game History'!G:G,"WFTDA",'Game History'!H:H,"Sanc",'Game History'!I:I,Instructions!A76)</f>
        <v>20</v>
      </c>
      <c r="F16" s="166" t="str">
        <f>COUNTIFS('Game History'!G:G,"WFTDA",'Game History'!H:H,"Reg",'Game History'!I:I,Instructions!A76)</f>
        <v>9</v>
      </c>
      <c r="G16" s="166" t="str">
        <f>COUNTIFS('Game History'!G:G,"WFTDA",'Game History'!H:H,"Other",'Game History'!I:I,Instructions!A76)</f>
        <v>19</v>
      </c>
      <c r="H16" s="121"/>
      <c r="I16" s="205" t="s">
        <v>337</v>
      </c>
      <c r="J16" s="170" t="s">
        <v>338</v>
      </c>
      <c r="K16" s="198" t="str">
        <f>COUNTIFS('Game History'!G:G,"WFTDA",'Game History'!H:H,"Champs",'Game History'!I:I,Instructions!A79)+COUNTIFS('Game History'!G:G,"WFTDA",'Game History'!H:H,"Playoff",'Game History'!I:I,Instructions!A79)</f>
        <v>0</v>
      </c>
      <c r="L16" s="184" t="str">
        <f>COUNTIFS('Game History'!G:G,"WFTDA",'Game History'!H:H,"Sanc",'Game History'!I:I,Instructions!A79)</f>
        <v>0</v>
      </c>
      <c r="M16" s="96" t="str">
        <f>COUNTIFS('Game History'!G:G,"WFTDA",'Game History'!H:H,"Reg",'Game History'!I:I,Instructions!A79)</f>
        <v>0</v>
      </c>
      <c r="N16" s="96" t="str">
        <f>COUNTIFS('Game History'!G:G,"WFTDA",'Game History'!H:H,"Other",'Game History'!I:I,Instructions!A79)</f>
        <v>0</v>
      </c>
    </row>
    <row r="17" ht="15.0" customHeight="1">
      <c r="A17" s="165" t="s">
        <v>344</v>
      </c>
      <c r="B17" s="27"/>
      <c r="C17" s="189" t="s">
        <v>312</v>
      </c>
      <c r="D17" s="192" t="str">
        <f>COUNTIFS('Game History'!G:G,"WFTDA",'Game History'!H:H,"Champs",'Game History'!I:I,Instructions!A87)+COUNTIFS('Game History'!G:G,"WFTDA",'Game History'!H:H,"Playoff",'Game History'!I:I,Instructions!A87)</f>
        <v>0</v>
      </c>
      <c r="E17" s="161" t="str">
        <f>COUNTIFS('Game History'!G:G,"WFTDA",'Game History'!H:H,"Sanc",'Game History'!I:I,Instructions!A87)</f>
        <v>1</v>
      </c>
      <c r="F17" s="166" t="str">
        <f>COUNTIFS('Game History'!G:G,"WFTDA",'Game History'!H:H,"Reg",'Game History'!I:I,Instructions!A87)</f>
        <v>1</v>
      </c>
      <c r="G17" s="166" t="str">
        <f>COUNTIFS('Game History'!G:G,"WFTDA",'Game History'!H:H,"Other",'Game History'!I:I,Instructions!A87)</f>
        <v>1</v>
      </c>
      <c r="H17" s="121"/>
      <c r="I17" s="205" t="s">
        <v>367</v>
      </c>
      <c r="J17" s="170" t="s">
        <v>368</v>
      </c>
      <c r="K17" s="198" t="str">
        <f>COUNTIFS('Game History'!G:G,"WFTDA",'Game History'!H:H,"Champs",'Game History'!I:I,Instructions!A80)+COUNTIFS('Game History'!G:G,"WFTDA",'Game History'!H:H,"Playoff",'Game History'!I:I,Instructions!A80)</f>
        <v>0</v>
      </c>
      <c r="L17" s="184" t="str">
        <f>COUNTIFS('Game History'!G:G,"WFTDA",'Game History'!H:H,"Sanc",'Game History'!I:I,Instructions!A80)</f>
        <v>0</v>
      </c>
      <c r="M17" s="96" t="str">
        <f>COUNTIFS('Game History'!G:G,"WFTDA",'Game History'!H:H,"Reg",'Game History'!I:I,Instructions!A80)</f>
        <v>0</v>
      </c>
      <c r="N17" s="96" t="str">
        <f>COUNTIFS('Game History'!G:G,"WFTDA",'Game History'!H:H,"Other",'Game History'!I:I,Instructions!A80)</f>
        <v>0</v>
      </c>
    </row>
    <row r="18" ht="15.0" customHeight="1">
      <c r="A18" s="215" t="s">
        <v>386</v>
      </c>
      <c r="B18" s="5"/>
      <c r="C18" s="27"/>
      <c r="D18" s="216" t="str">
        <f>SUM(D14:D17)</f>
        <v>32</v>
      </c>
      <c r="E18" s="216" t="str">
        <f t="shared" ref="E18:G18" si="1">SUM(E13:E17)</f>
        <v>73</v>
      </c>
      <c r="F18" s="216" t="str">
        <f t="shared" si="1"/>
        <v>39</v>
      </c>
      <c r="G18" s="216" t="str">
        <f t="shared" si="1"/>
        <v>86</v>
      </c>
      <c r="H18" s="121"/>
      <c r="I18" s="205" t="s">
        <v>399</v>
      </c>
      <c r="J18" s="189" t="s">
        <v>400</v>
      </c>
      <c r="K18" s="198" t="str">
        <f>COUNTIFS('Game History'!G:G,"WFTDA",'Game History'!H:H,"Champs",'Game History'!I:I,Instructions!A81)+COUNTIFS('Game History'!G:G,"WFTDA",'Game History'!H:H,"Playoff",'Game History'!I:I,Instructions!A81)</f>
        <v>0</v>
      </c>
      <c r="L18" s="184" t="str">
        <f>COUNTIFS('Game History'!G:G,"WFTDA",'Game History'!H:H,"Sanc",'Game History'!I:I,Instructions!A81)</f>
        <v>0</v>
      </c>
      <c r="M18" s="96" t="str">
        <f>COUNTIFS('Game History'!G:G,"WFTDA",'Game History'!H:H,"Reg",'Game History'!I:I,Instructions!A81)</f>
        <v>0</v>
      </c>
      <c r="N18" s="96" t="str">
        <f>COUNTIFS('Game History'!G:G,"WFTDA",'Game History'!H:H,"Other",'Game History'!I:I,Instructions!A81)</f>
        <v>0</v>
      </c>
    </row>
    <row r="19" ht="15.0" customHeight="1">
      <c r="A19" s="101"/>
      <c r="B19" s="101"/>
      <c r="C19" s="218"/>
      <c r="D19" s="101"/>
      <c r="E19" s="101"/>
      <c r="F19" s="101"/>
      <c r="G19" s="101"/>
      <c r="H19" s="219"/>
      <c r="I19" s="205" t="s">
        <v>415</v>
      </c>
      <c r="J19" s="189" t="s">
        <v>416</v>
      </c>
      <c r="K19" s="198" t="str">
        <f>COUNTIFS('Game History'!G:G,"WFTDA",'Game History'!H:H,"Champs",'Game History'!I:I,Instructions!A82)+COUNTIFS('Game History'!G:G,"WFTDA",'Game History'!H:H,"Playoff",'Game History'!I:I,Instructions!A82)</f>
        <v>0</v>
      </c>
      <c r="L19" s="184" t="str">
        <f>COUNTIFS('Game History'!G:G,"WFTDA",'Game History'!H:H,"Sanc",'Game History'!I:I,Instructions!A82)</f>
        <v>0</v>
      </c>
      <c r="M19" s="96" t="str">
        <f>COUNTIFS('Game History'!G:G,"WFTDA",'Game History'!H:H,"Reg",'Game History'!I:I,Instructions!A82)</f>
        <v>0</v>
      </c>
      <c r="N19" s="96" t="str">
        <f>COUNTIFS('Game History'!G:G,"WFTDA",'Game History'!H:H,"Other",'Game History'!I:I,Instructions!A82)</f>
        <v>0</v>
      </c>
    </row>
    <row r="20" ht="15.0" customHeight="1">
      <c r="A20" s="165" t="s">
        <v>402</v>
      </c>
      <c r="B20" s="27"/>
      <c r="C20" s="170" t="s">
        <v>85</v>
      </c>
      <c r="D20" s="198" t="str">
        <f>COUNTIFS('Game History'!G:G,"WFTDA",'Game History'!H:H,"Champs",'Game History'!I:I,Instructions!A68)+COUNTIFS('Game History'!G:G,"WFTDA",'Game History'!H:H,"Playoff",'Game History'!I:I,Instructions!A68)</f>
        <v>0</v>
      </c>
      <c r="E20" s="96" t="str">
        <f>COUNTIFS('Game History'!G:G,"WFTDA",'Game History'!H:H,"Sanc",'Game History'!I:I,Instructions!A68)</f>
        <v>0</v>
      </c>
      <c r="F20" s="96" t="str">
        <f>COUNTIFS('Game History'!G:G,"WFTDA",'Game History'!H:H,"Reg",'Game History'!I:I,Instructions!A68)</f>
        <v>0</v>
      </c>
      <c r="G20" s="96" t="str">
        <f>COUNTIFS('Game History'!G:G,"WFTDA",'Game History'!H:H,"Other",'Game History'!I:I,Instructions!A68)</f>
        <v>0</v>
      </c>
      <c r="H20" s="121"/>
      <c r="I20" s="205" t="s">
        <v>447</v>
      </c>
      <c r="J20" s="189" t="s">
        <v>448</v>
      </c>
      <c r="K20" s="198" t="str">
        <f>COUNTIFS('Game History'!G:G,"WFTDA",'Game History'!H:H,"Champs",'Game History'!I:I,Instructions!A83)+COUNTIFS('Game History'!G:G,"WFTDA",'Game History'!H:H,"Playoff",'Game History'!I:I,Instructions!A83)</f>
        <v>0</v>
      </c>
      <c r="L20" s="184" t="str">
        <f>COUNTIFS('Game History'!G:G,"WFTDA",'Game History'!H:H,"Sanc",'Game History'!I:I,Instructions!A83)</f>
        <v>0</v>
      </c>
      <c r="M20" s="96" t="str">
        <f>COUNTIFS('Game History'!G:G,"WFTDA",'Game History'!H:H,"Reg",'Game History'!I:I,Instructions!A83)</f>
        <v>0</v>
      </c>
      <c r="N20" s="96" t="str">
        <f>COUNTIFS('Game History'!G:G,"WFTDA",'Game History'!H:H,"Other",'Game History'!I:I,Instructions!A83)</f>
        <v>0</v>
      </c>
    </row>
    <row r="21" ht="15.0" customHeight="1">
      <c r="A21" s="165" t="s">
        <v>404</v>
      </c>
      <c r="B21" s="27"/>
      <c r="C21" s="170" t="s">
        <v>117</v>
      </c>
      <c r="D21" s="198" t="str">
        <f>COUNTIFS('Game History'!G:G,"WFTDA",'Game History'!H:H,"Champs",'Game History'!I:I,Instructions!A69)+COUNTIFS('Game History'!G:G,"WFTDA",'Game History'!H:H,"Playoff",'Game History'!I:I,Instructions!A69)+COUNTIFS('Game History'!G:G,"WFTDA",'Game History'!H:H,"Champs",'Game History'!I:I,Instructions!A70)+COUNTIFS('Game History'!G:G,"WFTDA",'Game History'!H:H,"Playoff",'Game History'!I:I,Instructions!A70)</f>
        <v>6</v>
      </c>
      <c r="E21" s="96" t="str">
        <f>COUNTIFS('Game History'!G:G,"WFTDA",'Game History'!H:H,"Sanc",'Game History'!I:I,Instructions!A69)</f>
        <v>16</v>
      </c>
      <c r="F21" s="96" t="str">
        <f>COUNTIFS('Game History'!G:G,"WFTDA",'Game History'!H:H,"Reg",'Game History'!I:I,Instructions!A69)</f>
        <v>5</v>
      </c>
      <c r="G21" s="96" t="str">
        <f>COUNTIFS('Game History'!G:G,"WFTDA",'Game History'!H:H,"Other",'Game History'!I:I,Instructions!A69)</f>
        <v>5</v>
      </c>
      <c r="H21" s="121"/>
      <c r="I21" s="205" t="s">
        <v>458</v>
      </c>
      <c r="J21" s="189" t="s">
        <v>457</v>
      </c>
      <c r="K21" s="198" t="str">
        <f>COUNTIFS('Game History'!G:G,"WFTDA",'Game History'!H:H,"Champs",'Game History'!I:I,Instructions!A84)+COUNTIFS('Game History'!G:G,"WFTDA",'Game History'!H:H,"Playoff",'Game History'!I:I,Instructions!A84)</f>
        <v>0</v>
      </c>
      <c r="L21" s="184" t="str">
        <f>COUNTIFS('Game History'!G:G,"WFTDA",'Game History'!H:H,"Sanc",'Game History'!I:I,Instructions!A84)</f>
        <v>0</v>
      </c>
      <c r="M21" s="96" t="str">
        <f>COUNTIFS('Game History'!G:G,"WFTDA",'Game History'!H:H,"Reg",'Game History'!I:I,Instructions!A84)</f>
        <v>0</v>
      </c>
      <c r="N21" s="96" t="str">
        <f>COUNTIFS('Game History'!G:G,"WFTDA",'Game History'!H:H,"Other",'Game History'!I:I,Instructions!A84)</f>
        <v>0</v>
      </c>
    </row>
    <row r="22" ht="15.0" customHeight="1">
      <c r="A22" s="235" t="s">
        <v>510</v>
      </c>
      <c r="B22" s="27"/>
      <c r="C22" s="237" t="s">
        <v>145</v>
      </c>
      <c r="D22" s="198" t="str">
        <f>COUNTIFS('Game History'!G:G,"WFTDA",'Game History'!H:H,"Champs",'Game History'!I:I,Instructions!A67)+COUNTIFS('Game History'!G:G,"WFTDA",'Game History'!H:H,"Playoff",'Game History'!I:I,Instructions!A67)</f>
        <v>0</v>
      </c>
      <c r="E22" s="96" t="str">
        <f>COUNTIFS('Game History'!G:G,"WFTDA",'Game History'!H:H,"Sanc",'Game History'!I:I,Instructions!A67)</f>
        <v>2</v>
      </c>
      <c r="F22" s="96" t="str">
        <f>COUNTIFS('Game History'!G:G,"WFTDA",'Game History'!H:H,"Reg",'Game History'!I:I,Instructions!A67)</f>
        <v>1</v>
      </c>
      <c r="G22" s="96" t="str">
        <f>COUNTIFS('Game History'!G:G,"WFTDA",'Game History'!H:H,"Other",'Game History'!I:I,Instructions!A67)</f>
        <v>8</v>
      </c>
      <c r="H22" s="121"/>
      <c r="I22" s="205" t="s">
        <v>463</v>
      </c>
      <c r="J22" s="170" t="s">
        <v>462</v>
      </c>
      <c r="K22" s="198" t="str">
        <f>COUNTIFS('Game History'!G:G,"WFTDA",'Game History'!H:H,"Champs",'Game History'!I:I,Instructions!A85)+COUNTIFS('Game History'!G:G,"WFTDA",'Game History'!H:H,"Playoff",'Game History'!I:I,Instructions!A85)</f>
        <v>0</v>
      </c>
      <c r="L22" s="184" t="str">
        <f>COUNTIFS('Game History'!G:G,"WFTDA",'Game History'!H:H,"Sanc",'Game History'!I:I,Instructions!A85)</f>
        <v>0</v>
      </c>
      <c r="M22" s="96" t="str">
        <f>COUNTIFS('Game History'!G:G,"WFTDA",'Game History'!H:H,"Reg",'Game History'!I:I,Instructions!A85)</f>
        <v>0</v>
      </c>
      <c r="N22" s="96" t="str">
        <f>COUNTIFS('Game History'!G:G,"WFTDA",'Game History'!H:H,"Other",'Game History'!I:I,Instructions!A85)</f>
        <v>0</v>
      </c>
    </row>
    <row r="23" ht="15.0" customHeight="1">
      <c r="A23" s="240" t="s">
        <v>410</v>
      </c>
      <c r="B23" s="27"/>
      <c r="C23" s="170" t="s">
        <v>395</v>
      </c>
      <c r="D23" s="198" t="str">
        <f>COUNTIFS('Game History'!G:G,"WFTDA",'Game History'!H:H,"Champs",'Game History'!I:I,Instructions!A71)+COUNTIFS('Game History'!G:G,"WFTDA",'Game History'!H:H,"Playoff",'Game History'!I:I,Instructions!A71)</f>
        <v>0</v>
      </c>
      <c r="E23" s="96" t="str">
        <f>COUNTIFS('Game History'!G:G,"WFTDA",'Game History'!H:H,"Sanc",'Game History'!I:I,Instructions!A71)</f>
        <v>0</v>
      </c>
      <c r="F23" s="96" t="str">
        <f>COUNTIFS('Game History'!G:G,"WFTDA",'Game History'!H:H,"Reg",'Game History'!I:I,Instructions!A71)</f>
        <v>0</v>
      </c>
      <c r="G23" s="96" t="str">
        <f>COUNTIFS('Game History'!G:G,"WFTDA",'Game History'!H:H,"Other",'Game History'!I:I,Instructions!A71)</f>
        <v>0</v>
      </c>
      <c r="H23" s="121"/>
      <c r="I23" s="205" t="s">
        <v>469</v>
      </c>
      <c r="J23" s="189" t="s">
        <v>468</v>
      </c>
      <c r="K23" s="198" t="str">
        <f>COUNTIFS('Game History'!G:G,"WFTDA",'Game History'!H:H,"Champs",'Game History'!I:I,Instructions!A86)+COUNTIFS('Game History'!G:G,"WFTDA",'Game History'!H:H,"Playoff",'Game History'!I:I,Instructions!A86)</f>
        <v>0</v>
      </c>
      <c r="L23" s="184" t="str">
        <f>COUNTIFS('Game History'!G:G,"WFTDA",'Game History'!H:H,"Sanc",'Game History'!I:I,Instructions!A86)</f>
        <v>0</v>
      </c>
      <c r="M23" s="96" t="str">
        <f>COUNTIFS('Game History'!G:G,"WFTDA",'Game History'!H:H,"Reg",'Game History'!I:I,Instructions!A86)</f>
        <v>0</v>
      </c>
      <c r="N23" s="96" t="str">
        <f>COUNTIFS('Game History'!G:G,"WFTDA",'Game History'!H:H,"Other",'Game History'!I:I,Instructions!A86)</f>
        <v>0</v>
      </c>
    </row>
    <row r="24" ht="15.0" customHeight="1">
      <c r="A24" s="240" t="s">
        <v>418</v>
      </c>
      <c r="B24" s="27"/>
      <c r="C24" s="170" t="s">
        <v>417</v>
      </c>
      <c r="D24" s="198" t="str">
        <f>COUNTIFS('Game History'!G:G,"WFTDA",'Game History'!H:H,"Champs",'Game History'!I:I,Instructions!A72)+COUNTIFS('Game History'!G:G,"WFTDA",'Game History'!H:H,"Playoff",'Game History'!I:I,Instructions!A72)+COUNTIFS('Game History'!G:G,"WFTDA",'Game History'!H:H,"Champs",'Game History'!I:I,Instructions!A73)+COUNTIFS('Game History'!G:G,"WFTDA",'Game History'!H:H,"Playoff",'Game History'!I:I,Instructions!A73)</f>
        <v>0</v>
      </c>
      <c r="E24" s="96" t="str">
        <f>COUNTIFS('Game History'!G:G,"WFTDA",'Game History'!H:H,"Sanc",'Game History'!I:I,Instructions!A72)</f>
        <v>0</v>
      </c>
      <c r="F24" s="96" t="str">
        <f>COUNTIFS('Game History'!G:G,"WFTDA",'Game History'!H:H,"Reg",'Game History'!I:I,Instructions!A72)</f>
        <v>0</v>
      </c>
      <c r="G24" s="96" t="str">
        <f>COUNTIFS('Game History'!G:G,"WFTDA",'Game History'!H:H,"Other",'Game History'!I:I,Instructions!A72)</f>
        <v>0</v>
      </c>
      <c r="H24" s="121"/>
      <c r="I24" s="205" t="s">
        <v>477</v>
      </c>
      <c r="J24" s="189" t="s">
        <v>476</v>
      </c>
      <c r="K24" s="198" t="str">
        <f>COUNTIFS('Game History'!G:G,"WFTDA",'Game History'!H:H,"Champs",'Game History'!I:I,Instructions!A88)+COUNTIFS('Game History'!G:G,"WFTDA",'Game History'!H:H,"Playoff",'Game History'!I:I,Instructions!A88)</f>
        <v>0</v>
      </c>
      <c r="L24" s="184" t="str">
        <f>COUNTIFS('Game History'!G:G,"WFTDA",'Game History'!H:H,"Sanc",'Game History'!I:I,Instructions!A88)</f>
        <v>0</v>
      </c>
      <c r="M24" s="96" t="str">
        <f>COUNTIFS('Game History'!G:G,"WFTDA",'Game History'!H:H,"Reg",'Game History'!I:I,Instructions!A88)</f>
        <v>0</v>
      </c>
      <c r="N24" s="96" t="str">
        <f>COUNTIFS('Game History'!G:G,"WFTDA",'Game History'!H:H,"Other",'Game History'!I:I,Instructions!A88)</f>
        <v>0</v>
      </c>
    </row>
    <row r="25" ht="15.0" customHeight="1">
      <c r="A25" s="255"/>
      <c r="B25" s="101"/>
      <c r="C25" s="101"/>
      <c r="D25" s="101"/>
      <c r="E25" s="101"/>
      <c r="F25" s="101"/>
      <c r="G25" s="101"/>
      <c r="H25" s="219"/>
      <c r="I25" s="256" t="s">
        <v>570</v>
      </c>
      <c r="J25" s="27"/>
      <c r="K25" s="257" t="str">
        <f>SUM(K14:K24)</f>
        <v>0</v>
      </c>
      <c r="L25" s="257" t="str">
        <f t="shared" ref="L25:N25" si="2">SUM(L13:L24)</f>
        <v>0</v>
      </c>
      <c r="M25" s="257" t="str">
        <f t="shared" si="2"/>
        <v>0</v>
      </c>
      <c r="N25" s="257" t="str">
        <f t="shared" si="2"/>
        <v>0</v>
      </c>
    </row>
    <row r="26" ht="15.75" customHeight="1">
      <c r="A26" s="240" t="s">
        <v>632</v>
      </c>
      <c r="B26" s="5"/>
      <c r="C26" s="5"/>
      <c r="D26" s="5"/>
      <c r="E26" s="5"/>
      <c r="F26" s="5"/>
      <c r="G26" s="27"/>
      <c r="H26" s="121"/>
      <c r="I26" s="258" t="s">
        <v>577</v>
      </c>
      <c r="J26" s="5"/>
      <c r="K26" s="5"/>
      <c r="L26" s="27"/>
      <c r="M26" s="261" t="str">
        <f>COUNTIFS('Game History'!G:G,"WFTDA",'Game History'!K:K,"Y")</f>
        <v>0</v>
      </c>
      <c r="N26" s="27"/>
    </row>
    <row r="27" ht="1.5" customHeight="1">
      <c r="A27" s="262" t="s">
        <v>582</v>
      </c>
      <c r="B27" s="263" t="s">
        <v>72</v>
      </c>
      <c r="C27" s="263" t="s">
        <v>585</v>
      </c>
      <c r="D27" s="262" t="s">
        <v>582</v>
      </c>
      <c r="E27" s="264" t="s">
        <v>72</v>
      </c>
      <c r="F27" s="5"/>
      <c r="G27" s="263" t="s">
        <v>585</v>
      </c>
      <c r="H27" s="57"/>
      <c r="I27" s="101"/>
      <c r="J27" s="101"/>
      <c r="K27" s="101"/>
      <c r="L27" s="101"/>
      <c r="M27" s="265"/>
      <c r="N27" s="101"/>
    </row>
    <row r="28">
      <c r="A28" s="221" t="s">
        <v>644</v>
      </c>
      <c r="B28" s="221" t="s">
        <v>645</v>
      </c>
      <c r="C28" s="221">
        <v>2011.0</v>
      </c>
      <c r="D28" s="249"/>
      <c r="E28" s="249"/>
      <c r="F28" s="5"/>
      <c r="G28" s="266"/>
      <c r="H28" s="121"/>
      <c r="I28" s="267" t="s">
        <v>647</v>
      </c>
      <c r="J28" s="115"/>
      <c r="K28" s="268" t="s">
        <v>596</v>
      </c>
      <c r="L28" s="27"/>
      <c r="M28" s="269" t="s">
        <v>599</v>
      </c>
      <c r="N28" s="27"/>
    </row>
    <row r="29" ht="16.5" customHeight="1">
      <c r="A29" s="221" t="s">
        <v>644</v>
      </c>
      <c r="B29" s="221" t="s">
        <v>645</v>
      </c>
      <c r="C29" s="221">
        <v>2011.0</v>
      </c>
      <c r="D29" s="249"/>
      <c r="E29" s="249"/>
      <c r="F29" s="5"/>
      <c r="G29" s="266"/>
      <c r="H29" s="121"/>
      <c r="I29" s="270"/>
      <c r="J29" s="46"/>
      <c r="K29" s="271" t="s">
        <v>601</v>
      </c>
      <c r="L29" s="271" t="s">
        <v>602</v>
      </c>
      <c r="M29" s="271" t="s">
        <v>601</v>
      </c>
      <c r="N29" s="271" t="s">
        <v>602</v>
      </c>
    </row>
    <row r="30">
      <c r="A30" s="272"/>
      <c r="B30" s="272"/>
      <c r="C30" s="272"/>
      <c r="D30" s="254"/>
      <c r="E30" s="254"/>
      <c r="F30" s="5"/>
      <c r="G30" s="272"/>
      <c r="H30" s="121"/>
      <c r="I30" s="112"/>
      <c r="J30" s="86"/>
      <c r="K30" s="198" t="str">
        <f>COUNTIFS('Game History'!A:A,("&gt;="&amp;Instructions!B103),'Game History'!G:G,"WFTDA",'Game History'!I:I,Instructions!A68)+COUNTIFS('Game History'!A:A,("&gt;="&amp;Instructions!B103),'Game History'!G:G,"WFTDA",'Game History'!I:I,Instructions!A69)+COUNTIFS('Game History'!A:A,("&gt;="&amp;Instructions!B103),'Game History'!G:G,"WFTDA",'Game History'!I:I,Instructions!A70)+COUNTIFS('Game History'!A:A,("&gt;="&amp;Instructions!B103),'Game History'!G:G,"WFTDA",'Game History'!I:I,Instructions!A74)+COUNTIFS('Game History'!A:A,("&gt;="&amp;Instructions!B103),'Game History'!G:G,"WFTDA",'Game History'!I:I,Instructions!A75)+COUNTIFS('Game History'!A:A,("&gt;="&amp;Instructions!B103),'Game History'!G:G,"WFTDA",'Game History'!I:I,Instructions!A76)+COUNTIFS('Game History'!A:A,("&gt;="&amp;Instructions!B103),'Game History'!G:G,"WFTDA",'Game History'!I:I,Instructions!A87)</f>
        <v>17</v>
      </c>
      <c r="L30" s="198" t="str">
        <f>COUNTIFS('Game History'!A:A,("&gt;="&amp;Instructions!B103),'Game History'!G:G,"WFTDA",'Game History'!I:I,Instructions!A71)+COUNTIFS('Game History'!A:A,("&gt;="&amp;Instructions!B103),'Game History'!G:G,"WFTDA",'Game History'!I:I,Instructions!A72)+COUNTIFS('Game History'!A:A,("&gt;="&amp;Instructions!B103),'Game History'!G:G,"WFTDA",'Game History'!I:I,Instructions!A73)+COUNTIFS('Game History'!A:A,("&gt;="&amp;Instructions!B103),'Game History'!G:G,"WFTDA",'Game History'!I:I,Instructions!A77)+COUNTIFS('Game History'!A:A,("&gt;="&amp;Instructions!B103),'Game History'!G:G,"WFTDA",'Game History'!I:I,Instructions!A78)+COUNTIFS('Game History'!A:A,("&gt;="&amp;Instructions!B103),'Game History'!G:G,"WFTDA",'Game History'!I:I,Instructions!A79)+COUNTIFS('Game History'!A:A,("&gt;="&amp;Instructions!B103),'Game History'!G:G,"WFTDA",'Game History'!I:I,Instructions!A80)+COUNTIFS('Game History'!A:A,("&gt;="&amp;Instructions!B103),'Game History'!G:G,"WFTDA",'Game History'!I:I,Instructions!A81)+COUNTIFS('Game History'!A:A,("&gt;="&amp;Instructions!B103),'Game History'!G:G,"WFTDA",'Game History'!I:I,Instructions!A82)+COUNTIFS('Game History'!A:A,("&gt;="&amp;Instructions!B103),'Game History'!G:G,"WFTDA",'Game History'!I:I,Instructions!A83)+COUNTIFS('Game History'!A:A,("&gt;="&amp;Instructions!B103),'Game History'!G:G,"WFTDA",'Game History'!I:I,Instructions!A84)+COUNTIFS('Game History'!A:A,("&gt;="&amp;Instructions!B103),'Game History'!G:G,"WFTDA",'Game History'!I:I,Instructions!A85)+COUNTIFS('Game History'!A:A,("&gt;="&amp;Instructions!B103),'Game History'!G:G,"WFTDA",'Game History'!I:I,Instructions!A86)+COUNTIFS('Game History'!A:A,("&gt;="&amp;Instructions!B103),'Game History'!G:G,"WFTDA",'Game History'!I:I,Instructions!A88)</f>
        <v>0</v>
      </c>
      <c r="M30" s="274" t="str">
        <f>SUM(D18+E18+F18+G18+D20+E20+F20+G20+D21+E21+F21+G21)</f>
        <v>262</v>
      </c>
      <c r="N30" s="274" t="str">
        <f>SUM(K25+L25+M25+N25+D23+E23+F23+G23+D24+E24+F24+G24)</f>
        <v>0</v>
      </c>
    </row>
    <row r="31" ht="16.5" customHeight="1">
      <c r="A31" s="275"/>
      <c r="B31" s="275"/>
      <c r="C31" s="275"/>
      <c r="D31" s="275"/>
      <c r="E31" s="275"/>
      <c r="F31" s="275"/>
      <c r="G31" s="276"/>
      <c r="H31" s="276"/>
      <c r="I31" s="275"/>
      <c r="J31" s="275"/>
      <c r="K31" s="275"/>
      <c r="L31" s="42"/>
      <c r="M31" s="49"/>
      <c r="N31" s="49"/>
    </row>
    <row r="32" ht="13.5" customHeight="1">
      <c r="A32" s="33"/>
      <c r="B32" s="33"/>
      <c r="C32" s="33"/>
      <c r="D32" s="33"/>
      <c r="E32" s="33"/>
      <c r="F32" s="33"/>
      <c r="G32" s="277"/>
      <c r="H32" s="277"/>
      <c r="I32" s="33"/>
      <c r="J32" s="33"/>
      <c r="K32" s="33"/>
      <c r="L32" s="33"/>
      <c r="M32" s="103"/>
      <c r="N32" s="103"/>
    </row>
    <row r="33" ht="18.0" customHeight="1">
      <c r="A33" s="278" t="s">
        <v>304</v>
      </c>
      <c r="B33" s="5"/>
      <c r="C33" s="5"/>
      <c r="D33" s="5"/>
      <c r="E33" s="5"/>
      <c r="F33" s="5"/>
      <c r="G33" s="5"/>
      <c r="H33" s="5"/>
      <c r="I33" s="5"/>
      <c r="J33" s="5"/>
      <c r="K33" s="5"/>
      <c r="L33" s="5"/>
      <c r="M33" s="5"/>
      <c r="N33" s="27"/>
    </row>
    <row r="34" ht="18.0" customHeight="1">
      <c r="A34" s="113" t="s">
        <v>30</v>
      </c>
      <c r="B34" s="115"/>
      <c r="C34" s="117" t="s">
        <v>64</v>
      </c>
      <c r="D34" s="119" t="s">
        <v>94</v>
      </c>
      <c r="E34" s="5"/>
      <c r="F34" s="5"/>
      <c r="G34" s="27"/>
      <c r="H34" s="121"/>
      <c r="I34" s="134" t="s">
        <v>98</v>
      </c>
      <c r="J34" s="143" t="s">
        <v>64</v>
      </c>
      <c r="K34" s="145" t="s">
        <v>94</v>
      </c>
      <c r="L34" s="5"/>
      <c r="M34" s="5"/>
      <c r="N34" s="27"/>
    </row>
    <row r="35" ht="28.5" customHeight="1">
      <c r="A35" s="112"/>
      <c r="B35" s="86"/>
      <c r="C35" s="147"/>
      <c r="D35" s="156" t="s">
        <v>32</v>
      </c>
      <c r="E35" s="157" t="s">
        <v>33</v>
      </c>
      <c r="F35" s="157" t="s">
        <v>34</v>
      </c>
      <c r="G35" s="157" t="s">
        <v>112</v>
      </c>
      <c r="H35" s="121"/>
      <c r="I35" s="147"/>
      <c r="J35" s="147"/>
      <c r="K35" s="159" t="s">
        <v>32</v>
      </c>
      <c r="L35" s="163" t="s">
        <v>33</v>
      </c>
      <c r="M35" s="163" t="s">
        <v>34</v>
      </c>
      <c r="N35" s="163" t="s">
        <v>112</v>
      </c>
    </row>
    <row r="36" ht="15.0" customHeight="1">
      <c r="A36" s="165" t="s">
        <v>114</v>
      </c>
      <c r="B36" s="27"/>
      <c r="C36" s="170" t="s">
        <v>109</v>
      </c>
      <c r="D36" s="172" t="s">
        <v>124</v>
      </c>
      <c r="E36" s="175" t="str">
        <f>COUNTIFS('Game History'!G:G,"MRDA",'Game History'!H:H,"Sanc",'Game History'!I:I,Instructions!A70)</f>
        <v>0</v>
      </c>
      <c r="F36" s="178" t="str">
        <f>COUNTIFS('Game History'!G:G,"MRDA",'Game History'!H:H,"Reg",'Game History'!I:I,Instructions!A70)</f>
        <v>0</v>
      </c>
      <c r="G36" s="178" t="str">
        <f>COUNTIFS('Game History'!G:G,"MRDA",'Game History'!H:H,"Other",'Game History'!I:I,Instructions!A70)</f>
        <v>0</v>
      </c>
      <c r="H36" s="121"/>
      <c r="I36" s="36" t="s">
        <v>201</v>
      </c>
      <c r="J36" s="170" t="s">
        <v>203</v>
      </c>
      <c r="K36" s="181" t="s">
        <v>124</v>
      </c>
      <c r="L36" s="184" t="str">
        <f>COUNTIFS('Game History'!G:G,"MRDA",'Game History'!H:H,"Sanc",'Game History'!I:I,Instructions!A73)</f>
        <v>0</v>
      </c>
      <c r="M36" s="96" t="str">
        <f>COUNTIFS('Game History'!G:G,"MRDA",'Game History'!H:H,"Reg",'Game History'!I:I,Instructions!A73)</f>
        <v>0</v>
      </c>
      <c r="N36" s="96" t="str">
        <f>COUNTIFS('Game History'!G:G,"MRDA",'Game History'!H:H,"Other",'Game History'!I:I,Instructions!A73)</f>
        <v>0</v>
      </c>
    </row>
    <row r="37" ht="15.0" customHeight="1">
      <c r="A37" s="187" t="s">
        <v>222</v>
      </c>
      <c r="B37" s="27"/>
      <c r="C37" s="189" t="s">
        <v>123</v>
      </c>
      <c r="D37" s="192" t="str">
        <f>COUNTIFS('Game History'!G:G,"MRDA",'Game History'!H:H,"Champs",'Game History'!I:I,Instructions!A74)+COUNTIFS('Game History'!G:G,"MRDA",'Game History'!H:H,"Playoff",'Game History'!I:I,Instructions!A74)</f>
        <v>0</v>
      </c>
      <c r="E37" s="161" t="str">
        <f>COUNTIFS('Game History'!G:G,"MRDA",'Game History'!H:H,"Sanc",'Game History'!I:I,Instructions!A74)</f>
        <v>0</v>
      </c>
      <c r="F37" s="166" t="str">
        <f>COUNTIFS('Game History'!G:G,"MRDA",'Game History'!H:H,"Reg",'Game History'!I:I,Instructions!A74)</f>
        <v>0</v>
      </c>
      <c r="G37" s="166" t="str">
        <f>COUNTIFS('Game History'!G:G,"MRDA",'Game History'!H:H,"Other",'Game History'!I:I,Instructions!A74)</f>
        <v>0</v>
      </c>
      <c r="H37" s="121"/>
      <c r="I37" s="195" t="s">
        <v>261</v>
      </c>
      <c r="J37" s="189" t="s">
        <v>263</v>
      </c>
      <c r="K37" s="198" t="str">
        <f>COUNTIFS('Game History'!G:G,"MRDA",'Game History'!H:H,"Champs",'Game History'!I:I,Instructions!A77)+COUNTIFS('Game History'!G:G,"MRDA",'Game History'!H:H,"Playoff",'Game History'!I:I,Instructions!A77)</f>
        <v>0</v>
      </c>
      <c r="L37" s="184" t="str">
        <f>COUNTIFS('Game History'!G:G,"MRDA",'Game History'!H:H,"Sanc",'Game History'!I:I,Instructions!A77)</f>
        <v>0</v>
      </c>
      <c r="M37" s="96" t="str">
        <f>COUNTIFS('Game History'!G:G,"MRDA",'Game History'!H:H,"Reg",'Game History'!I:I,Instructions!A77)</f>
        <v>0</v>
      </c>
      <c r="N37" s="96" t="str">
        <f>COUNTIFS('Game History'!G:G,"MRDA",'Game History'!H:H,"Other",'Game History'!I:I,Instructions!A77)</f>
        <v>0</v>
      </c>
    </row>
    <row r="38" ht="15.0" customHeight="1">
      <c r="A38" s="200" t="s">
        <v>283</v>
      </c>
      <c r="B38" s="201"/>
      <c r="C38" s="189" t="s">
        <v>173</v>
      </c>
      <c r="D38" s="192" t="str">
        <f>COUNTIFS('Game History'!G:G,"MRDA",'Game History'!H:H,"Champs",'Game History'!I:I,Instructions!A75)+COUNTIFS('Game History'!G:G,"MRDA",'Game History'!H:H,"Playoff",'Game History'!I:I,Instructions!A75)</f>
        <v>0</v>
      </c>
      <c r="E38" s="161" t="str">
        <f>COUNTIFS('Game History'!G:G,"MRDA",'Game History'!H:H,"Sanc",'Game History'!I:I,Instructions!A75)</f>
        <v>0</v>
      </c>
      <c r="F38" s="166" t="str">
        <f>COUNTIFS('Game History'!G:G,"MRDA",'Game History'!H:H,"Reg",'Game History'!I:I,Instructions!A75)</f>
        <v>0</v>
      </c>
      <c r="G38" s="166" t="str">
        <f>COUNTIFS('Game History'!G:G,"MRDA",'Game History'!H:H,"Other",'Game History'!I:I,Instructions!A75)</f>
        <v>0</v>
      </c>
      <c r="H38" s="121"/>
      <c r="I38" s="205" t="s">
        <v>306</v>
      </c>
      <c r="J38" s="170" t="s">
        <v>307</v>
      </c>
      <c r="K38" s="198" t="str">
        <f>COUNTIFS('Game History'!G:G,"MRDA",'Game History'!H:H,"Champs",'Game History'!I:I,Instructions!A78)+COUNTIFS('Game History'!G:G,"MRDA",'Game History'!H:H,"Playoff",'Game History'!I:I,Instructions!A78)</f>
        <v>0</v>
      </c>
      <c r="L38" s="184" t="str">
        <f>COUNTIFS('Game History'!G:G,"MRDA",'Game History'!H:H,"Sanc",'Game History'!I:I,Instructions!A78)</f>
        <v>0</v>
      </c>
      <c r="M38" s="96" t="str">
        <f>COUNTIFS('Game History'!G:G,"MRDA",'Game History'!H:H,"Reg",'Game History'!I:I,Instructions!A78)</f>
        <v>0</v>
      </c>
      <c r="N38" s="96" t="str">
        <f>COUNTIFS('Game History'!G:G,"MRDA",'Game History'!H:H,"Other",'Game History'!I:I,Instructions!A78)</f>
        <v>0</v>
      </c>
    </row>
    <row r="39" ht="15.0" customHeight="1">
      <c r="A39" s="165" t="s">
        <v>320</v>
      </c>
      <c r="B39" s="27"/>
      <c r="C39" s="170" t="s">
        <v>118</v>
      </c>
      <c r="D39" s="192" t="str">
        <f>COUNTIFS('Game History'!G:G,"MRDA",'Game History'!H:H,"Champs",'Game History'!I:I,Instructions!A76)+COUNTIFS('Game History'!G:G,"MRDA",'Game History'!H:H,"Playoff",'Game History'!I:I,Instructions!A76)</f>
        <v>0</v>
      </c>
      <c r="E39" s="161" t="str">
        <f>COUNTIFS('Game History'!G:G,"MRDA",'Game History'!H:H,"Sanc",'Game History'!I:I,Instructions!A76)</f>
        <v>0</v>
      </c>
      <c r="F39" s="166" t="str">
        <f>COUNTIFS('Game History'!G:G,"MRDA",'Game History'!H:H,"Reg",'Game History'!I:I,Instructions!A76)</f>
        <v>0</v>
      </c>
      <c r="G39" s="166" t="str">
        <f>COUNTIFS('Game History'!G:G,"MRDA",'Game History'!H:H,"Other",'Game History'!I:I,Instructions!A76)</f>
        <v>0</v>
      </c>
      <c r="H39" s="121"/>
      <c r="I39" s="205" t="s">
        <v>337</v>
      </c>
      <c r="J39" s="170" t="s">
        <v>338</v>
      </c>
      <c r="K39" s="198" t="str">
        <f>COUNTIFS('Game History'!G:G,"MRDA",'Game History'!H:H,"Champs",'Game History'!I:I,Instructions!A79)+COUNTIFS('Game History'!G:G,"MRDA",'Game History'!H:H,"Playoff",'Game History'!I:I,Instructions!A79)</f>
        <v>0</v>
      </c>
      <c r="L39" s="184" t="str">
        <f>COUNTIFS('Game History'!G:G,"MRDA",'Game History'!H:H,"Sanc",'Game History'!I:I,Instructions!A79)</f>
        <v>0</v>
      </c>
      <c r="M39" s="96" t="str">
        <f>COUNTIFS('Game History'!G:G,"MRDA",'Game History'!H:H,"Reg",'Game History'!I:I,Instructions!A79)</f>
        <v>0</v>
      </c>
      <c r="N39" s="96" t="str">
        <f>COUNTIFS('Game History'!G:G,"MRDA",'Game History'!H:H,"Other",'Game History'!I:I,Instructions!A79)</f>
        <v>0</v>
      </c>
    </row>
    <row r="40" ht="15.0" customHeight="1">
      <c r="A40" s="165" t="s">
        <v>344</v>
      </c>
      <c r="B40" s="27"/>
      <c r="C40" s="189" t="s">
        <v>312</v>
      </c>
      <c r="D40" s="192" t="str">
        <f>COUNTIFS('Game History'!G:G,"MRDA",'Game History'!H:H,"Champs",'Game History'!I:I,Instructions!A87)+COUNTIFS('Game History'!G:G,"MRDA",'Game History'!H:H,"Playoff",'Game History'!I:I,Instructions!A87)</f>
        <v>0</v>
      </c>
      <c r="E40" s="161" t="str">
        <f>COUNTIFS('Game History'!G:G,"MRDA",'Game History'!H:H,"Sanc",'Game History'!I:I,Instructions!A87)</f>
        <v>0</v>
      </c>
      <c r="F40" s="166" t="str">
        <f>COUNTIFS('Game History'!G:G,"MRDA",'Game History'!H:H,"Reg",'Game History'!I:I,Instructions!A87)</f>
        <v>0</v>
      </c>
      <c r="G40" s="166" t="str">
        <f>COUNTIFS('Game History'!G:G,"MRDA",'Game History'!H:H,"Other",'Game History'!I:I,Instructions!A87)</f>
        <v>0</v>
      </c>
      <c r="H40" s="121"/>
      <c r="I40" s="205" t="s">
        <v>367</v>
      </c>
      <c r="J40" s="170" t="s">
        <v>368</v>
      </c>
      <c r="K40" s="198" t="str">
        <f>COUNTIFS('Game History'!G:G,"MRDA",'Game History'!H:H,"Champs",'Game History'!I:I,Instructions!A80)+COUNTIFS('Game History'!G:G,"MRDA",'Game History'!H:H,"Playoff",'Game History'!I:I,Instructions!A80)</f>
        <v>0</v>
      </c>
      <c r="L40" s="184" t="str">
        <f>COUNTIFS('Game History'!G:G,"MRDA",'Game History'!H:H,"Sanc",'Game History'!I:I,Instructions!A80)</f>
        <v>0</v>
      </c>
      <c r="M40" s="96" t="str">
        <f>COUNTIFS('Game History'!G:G,"MRDA",'Game History'!H:H,"Reg",'Game History'!I:I,Instructions!A80)</f>
        <v>0</v>
      </c>
      <c r="N40" s="96" t="str">
        <f>COUNTIFS('Game History'!G:G,"MRDA",'Game History'!H:H,"Other",'Game History'!I:I,Instructions!A80)</f>
        <v>0</v>
      </c>
    </row>
    <row r="41" ht="15.0" customHeight="1">
      <c r="A41" s="215" t="s">
        <v>386</v>
      </c>
      <c r="B41" s="5"/>
      <c r="C41" s="27"/>
      <c r="D41" s="216" t="str">
        <f t="shared" ref="D41:G41" si="3">SUM(D36:D40)</f>
        <v>0</v>
      </c>
      <c r="E41" s="216" t="str">
        <f t="shared" si="3"/>
        <v>0</v>
      </c>
      <c r="F41" s="216" t="str">
        <f t="shared" si="3"/>
        <v>0</v>
      </c>
      <c r="G41" s="216" t="str">
        <f t="shared" si="3"/>
        <v>0</v>
      </c>
      <c r="H41" s="121"/>
      <c r="I41" s="205" t="s">
        <v>399</v>
      </c>
      <c r="J41" s="189" t="s">
        <v>400</v>
      </c>
      <c r="K41" s="198" t="str">
        <f>COUNTIFS('Game History'!G:G,"MRDA",'Game History'!H:H,"Champs",'Game History'!I:I,Instructions!A81)+COUNTIFS('Game History'!G:G,"MRDA",'Game History'!H:H,"Playoff",'Game History'!I:I,Instructions!A81)</f>
        <v>0</v>
      </c>
      <c r="L41" s="184" t="str">
        <f>COUNTIFS('Game History'!G:G,"MRDA",'Game History'!H:H,"Sanc",'Game History'!I:I,Instructions!A81)</f>
        <v>0</v>
      </c>
      <c r="M41" s="96" t="str">
        <f>COUNTIFS('Game History'!G:G,"MRDA",'Game History'!H:H,"Reg",'Game History'!I:I,Instructions!A81)</f>
        <v>0</v>
      </c>
      <c r="N41" s="96" t="str">
        <f>COUNTIFS('Game History'!G:G,"MRDA",'Game History'!H:H,"Other",'Game History'!I:I,Instructions!A81)</f>
        <v>0</v>
      </c>
    </row>
    <row r="42" ht="15.0" customHeight="1">
      <c r="A42" s="101"/>
      <c r="B42" s="101"/>
      <c r="C42" s="218"/>
      <c r="D42" s="101"/>
      <c r="E42" s="101"/>
      <c r="F42" s="101"/>
      <c r="G42" s="101"/>
      <c r="H42" s="219"/>
      <c r="I42" s="205" t="s">
        <v>415</v>
      </c>
      <c r="J42" s="189" t="s">
        <v>416</v>
      </c>
      <c r="K42" s="198" t="str">
        <f>COUNTIFS('Game History'!G:G,"MRDA",'Game History'!H:H,"Champs",'Game History'!I:I,Instructions!A82)+COUNTIFS('Game History'!G:G,"MRDA",'Game History'!H:H,"Playoff",'Game History'!I:I,Instructions!A82)</f>
        <v>0</v>
      </c>
      <c r="L42" s="184" t="str">
        <f>COUNTIFS('Game History'!G:G,"MRDA",'Game History'!H:H,"Sanc",'Game History'!I:I,Instructions!A82)</f>
        <v>0</v>
      </c>
      <c r="M42" s="96" t="str">
        <f>COUNTIFS('Game History'!G:G,"MRDA",'Game History'!H:H,"Reg",'Game History'!I:I,Instructions!A82)</f>
        <v>0</v>
      </c>
      <c r="N42" s="96" t="str">
        <f>COUNTIFS('Game History'!G:G,"MRDA",'Game History'!H:H,"Other",'Game History'!I:I,Instructions!A82)</f>
        <v>0</v>
      </c>
    </row>
    <row r="43" ht="15.0" customHeight="1">
      <c r="A43" s="165" t="s">
        <v>402</v>
      </c>
      <c r="B43" s="27"/>
      <c r="C43" s="170" t="s">
        <v>85</v>
      </c>
      <c r="D43" s="198" t="str">
        <f>COUNTIFS('Game History'!G:G,"MRDA",'Game History'!H:H,"Champs",'Game History'!I:I,Instructions!A68)+COUNTIFS('Game History'!G:G,"MRDA",'Game History'!H:H,"Playoff",'Game History'!I:I,Instructions!A68)</f>
        <v>0</v>
      </c>
      <c r="E43" s="96" t="str">
        <f>COUNTIFS('Game History'!G:G,"MRDA",'Game History'!H:H,"Sanc",'Game History'!I:I,Instructions!A68)</f>
        <v>0</v>
      </c>
      <c r="F43" s="96" t="str">
        <f>COUNTIFS('Game History'!G:G,"MRDA",'Game History'!H:H,"Reg",'Game History'!I:I,Instructions!A68)</f>
        <v>0</v>
      </c>
      <c r="G43" s="96" t="str">
        <f>COUNTIFS('Game History'!G:G,"MRDA",'Game History'!H:H,"Other",'Game History'!I:I,Instructions!A68)</f>
        <v>0</v>
      </c>
      <c r="H43" s="121"/>
      <c r="I43" s="205" t="s">
        <v>447</v>
      </c>
      <c r="J43" s="189" t="s">
        <v>448</v>
      </c>
      <c r="K43" s="198" t="str">
        <f>COUNTIFS('Game History'!G:G,"MRDA",'Game History'!H:H,"Champs",'Game History'!I:I,Instructions!A83)+COUNTIFS('Game History'!G:G,"MRDA",'Game History'!H:H,"Playoff",'Game History'!I:I,Instructions!A83)</f>
        <v>0</v>
      </c>
      <c r="L43" s="184" t="str">
        <f>COUNTIFS('Game History'!G:G,"MRDA",'Game History'!H:H,"Sanc",'Game History'!I:I,Instructions!A83)</f>
        <v>0</v>
      </c>
      <c r="M43" s="96" t="str">
        <f>COUNTIFS('Game History'!G:G,"MRDA",'Game History'!H:H,"Reg",'Game History'!I:I,Instructions!A83)</f>
        <v>0</v>
      </c>
      <c r="N43" s="96" t="str">
        <f>COUNTIFS('Game History'!G:G,"MRDA",'Game History'!H:H,"Other",'Game History'!I:I,Instructions!A83)</f>
        <v>0</v>
      </c>
    </row>
    <row r="44" ht="15.0" customHeight="1">
      <c r="A44" s="165" t="s">
        <v>404</v>
      </c>
      <c r="B44" s="27"/>
      <c r="C44" s="170" t="s">
        <v>117</v>
      </c>
      <c r="D44" s="198" t="str">
        <f>COUNTIFS('Game History'!G:G,"MRDA",'Game History'!H:H,"Champs",'Game History'!I:I,Instructions!A69)+COUNTIFS('Game History'!G:G,"MRDA",'Game History'!H:H,"Playoff",'Game History'!I:I,Instructions!A69)+COUNTIFS('Game History'!G:G,"MRDA",'Game History'!H:H,"Champs",'Game History'!I:I,Instructions!A70)+COUNTIFS('Game History'!G:G,"MRDA",'Game History'!H:H,"Playoff",'Game History'!I:I,Instructions!A70)</f>
        <v>0</v>
      </c>
      <c r="E44" s="96" t="str">
        <f>COUNTIFS('Game History'!G:G,"MRDA",'Game History'!H:H,"Sanc",'Game History'!I:I,Instructions!A69)</f>
        <v>0</v>
      </c>
      <c r="F44" s="96" t="str">
        <f>COUNTIFS('Game History'!G:G,"MRDA",'Game History'!H:H,"Reg",'Game History'!I:I,Instructions!A69)</f>
        <v>0</v>
      </c>
      <c r="G44" s="96" t="str">
        <f>COUNTIFS('Game History'!G:G,"MRDA",'Game History'!H:H,"Other",'Game History'!I:I,Instructions!A69)</f>
        <v>0</v>
      </c>
      <c r="H44" s="121"/>
      <c r="I44" s="205" t="s">
        <v>458</v>
      </c>
      <c r="J44" s="189" t="s">
        <v>457</v>
      </c>
      <c r="K44" s="198" t="str">
        <f>COUNTIFS('Game History'!G:G,"MRDA",'Game History'!H:H,"Champs",'Game History'!I:I,Instructions!A84)+COUNTIFS('Game History'!G:G,"MRDA",'Game History'!H:H,"Playoff",'Game History'!I:I,Instructions!A84)</f>
        <v>0</v>
      </c>
      <c r="L44" s="184" t="str">
        <f>COUNTIFS('Game History'!G:G,"MRDA",'Game History'!H:H,"Sanc",'Game History'!I:I,Instructions!A84)</f>
        <v>0</v>
      </c>
      <c r="M44" s="96" t="str">
        <f>COUNTIFS('Game History'!G:G,"MRDA",'Game History'!H:H,"Reg",'Game History'!I:I,Instructions!A84)</f>
        <v>0</v>
      </c>
      <c r="N44" s="96" t="str">
        <f>COUNTIFS('Game History'!G:G,"MRDA",'Game History'!H:H,"Other",'Game History'!I:I,Instructions!A84)</f>
        <v>0</v>
      </c>
    </row>
    <row r="45" ht="15.0" customHeight="1">
      <c r="A45" s="235" t="s">
        <v>510</v>
      </c>
      <c r="B45" s="27"/>
      <c r="C45" s="237" t="s">
        <v>145</v>
      </c>
      <c r="D45" s="198" t="str">
        <f>COUNTIFS('Game History'!G:G,"MRDA",'Game History'!H:H,"Champs",'Game History'!I:I,Instructions!A67)+COUNTIFS('Game History'!G:G,"MRDA",'Game History'!H:H,"Playoff",'Game History'!I:I,Instructions!A67)</f>
        <v>0</v>
      </c>
      <c r="E45" s="96" t="str">
        <f>COUNTIFS('Game History'!G:G,"MRDA",'Game History'!H:H,"Sanc",'Game History'!I:I,Instructions!A67)</f>
        <v>0</v>
      </c>
      <c r="F45" s="96" t="str">
        <f>COUNTIFS('Game History'!G:G,"MRDA",'Game History'!H:H,"Reg",'Game History'!I:I,Instructions!A67)</f>
        <v>0</v>
      </c>
      <c r="G45" s="96" t="str">
        <f>COUNTIFS('Game History'!G:G,"MRDA",'Game History'!H:H,"Other",'Game History'!I:I,Instructions!A67)</f>
        <v>0</v>
      </c>
      <c r="H45" s="121"/>
      <c r="I45" s="205" t="s">
        <v>463</v>
      </c>
      <c r="J45" s="170" t="s">
        <v>462</v>
      </c>
      <c r="K45" s="198" t="str">
        <f>COUNTIFS('Game History'!G:G,"MRDA",'Game History'!H:H,"Champs",'Game History'!I:I,Instructions!A85)+COUNTIFS('Game History'!G:G,"MRDA",'Game History'!H:H,"Playoff",'Game History'!I:I,Instructions!A85)</f>
        <v>0</v>
      </c>
      <c r="L45" s="184" t="str">
        <f>COUNTIFS('Game History'!G:G,"MRDA",'Game History'!H:H,"Sanc",'Game History'!I:I,Instructions!A85)</f>
        <v>0</v>
      </c>
      <c r="M45" s="96" t="str">
        <f>COUNTIFS('Game History'!G:G,"MRDA",'Game History'!H:H,"Reg",'Game History'!I:I,Instructions!A85)</f>
        <v>0</v>
      </c>
      <c r="N45" s="96" t="str">
        <f>COUNTIFS('Game History'!G:G,"MRDA",'Game History'!H:H,"Other",'Game History'!I:I,Instructions!A85)</f>
        <v>0</v>
      </c>
    </row>
    <row r="46" ht="15.0" customHeight="1">
      <c r="A46" s="240" t="s">
        <v>410</v>
      </c>
      <c r="B46" s="27"/>
      <c r="C46" s="170" t="s">
        <v>395</v>
      </c>
      <c r="D46" s="198" t="str">
        <f>COUNTIFS('Game History'!G:G,"MRDA",'Game History'!H:H,"Champs",'Game History'!I:I,Instructions!A71)+COUNTIFS('Game History'!G:G,"MRDA",'Game History'!H:H,"Playoff",'Game History'!I:I,Instructions!A71)</f>
        <v>0</v>
      </c>
      <c r="E46" s="96" t="str">
        <f>COUNTIFS('Game History'!G:G,"MRDA",'Game History'!H:H,"Sanc",'Game History'!I:I,Instructions!A71)</f>
        <v>0</v>
      </c>
      <c r="F46" s="96" t="str">
        <f>COUNTIFS('Game History'!G:G,"MRDA",'Game History'!H:H,"Reg",'Game History'!I:I,Instructions!A71)</f>
        <v>0</v>
      </c>
      <c r="G46" s="96" t="str">
        <f>COUNTIFS('Game History'!G:G,"MRDA",'Game History'!H:H,"Other",'Game History'!I:I,Instructions!A71)</f>
        <v>0</v>
      </c>
      <c r="H46" s="121"/>
      <c r="I46" s="205" t="s">
        <v>469</v>
      </c>
      <c r="J46" s="189" t="s">
        <v>468</v>
      </c>
      <c r="K46" s="198" t="str">
        <f>COUNTIFS('Game History'!G:G,"MRDA",'Game History'!H:H,"Champs",'Game History'!I:I,Instructions!A86)+COUNTIFS('Game History'!G:G,"MRDA",'Game History'!H:H,"Playoff",'Game History'!I:I,Instructions!A86)</f>
        <v>0</v>
      </c>
      <c r="L46" s="184" t="str">
        <f>COUNTIFS('Game History'!G:G,"MRDA",'Game History'!H:H,"Sanc",'Game History'!I:I,Instructions!A86)</f>
        <v>0</v>
      </c>
      <c r="M46" s="96" t="str">
        <f>COUNTIFS('Game History'!G:G,"MRDA",'Game History'!H:H,"Reg",'Game History'!I:I,Instructions!A86)</f>
        <v>0</v>
      </c>
      <c r="N46" s="96" t="str">
        <f>COUNTIFS('Game History'!G:G,"MRDA",'Game History'!H:H,"Other",'Game History'!I:I,Instructions!A86)</f>
        <v>0</v>
      </c>
    </row>
    <row r="47" ht="15.0" customHeight="1">
      <c r="A47" s="240" t="s">
        <v>418</v>
      </c>
      <c r="B47" s="27"/>
      <c r="C47" s="170" t="s">
        <v>417</v>
      </c>
      <c r="D47" s="198" t="str">
        <f>COUNTIFS('Game History'!G:G,"MRDA",'Game History'!H:H,"Champs",'Game History'!I:I,Instructions!A72)+COUNTIFS('Game History'!G:G,"MRDA",'Game History'!H:H,"Playoff",'Game History'!I:I,Instructions!A72)+COUNTIFS('Game History'!G:G,"MRDA",'Game History'!H:H,"Champs",'Game History'!I:I,Instructions!A73)+COUNTIFS('Game History'!G:G,"MRDA",'Game History'!H:H,"Playoff",'Game History'!I:I,Instructions!A73)</f>
        <v>0</v>
      </c>
      <c r="E47" s="96" t="str">
        <f>COUNTIFS('Game History'!G:G,"MRDA",'Game History'!H:H,"Sanc",'Game History'!I:I,Instructions!A72)</f>
        <v>0</v>
      </c>
      <c r="F47" s="96" t="str">
        <f>COUNTIFS('Game History'!G:G,"MRDA",'Game History'!H:H,"Reg",'Game History'!I:I,Instructions!A72)</f>
        <v>0</v>
      </c>
      <c r="G47" s="96" t="str">
        <f>COUNTIFS('Game History'!G:G,"MRDA",'Game History'!H:H,"Other",'Game History'!I:I,Instructions!A72)</f>
        <v>0</v>
      </c>
      <c r="H47" s="121"/>
      <c r="I47" s="205" t="s">
        <v>477</v>
      </c>
      <c r="J47" s="189" t="s">
        <v>476</v>
      </c>
      <c r="K47" s="198" t="str">
        <f>COUNTIFS('Game History'!G:G,"MRDA",'Game History'!H:H,"Champs",'Game History'!I:I,Instructions!A88)+COUNTIFS('Game History'!G:G,"MRDA",'Game History'!H:H,"Playoff",'Game History'!I:I,Instructions!A88)</f>
        <v>0</v>
      </c>
      <c r="L47" s="184" t="str">
        <f>COUNTIFS('Game History'!G:G,"MRDA",'Game History'!H:H,"Sanc",'Game History'!I:I,Instructions!A88)</f>
        <v>0</v>
      </c>
      <c r="M47" s="96" t="str">
        <f>COUNTIFS('Game History'!G:G,"MRDA",'Game History'!H:H,"Reg",'Game History'!I:I,Instructions!A88)</f>
        <v>0</v>
      </c>
      <c r="N47" s="96" t="str">
        <f>COUNTIFS('Game History'!G:G,"MRDA",'Game History'!H:H,"Other",'Game History'!I:I,Instructions!A88)</f>
        <v>0</v>
      </c>
    </row>
    <row r="48" ht="15.0" customHeight="1">
      <c r="A48" s="255"/>
      <c r="B48" s="101"/>
      <c r="C48" s="101"/>
      <c r="D48" s="101"/>
      <c r="E48" s="101"/>
      <c r="F48" s="101"/>
      <c r="G48" s="101"/>
      <c r="H48" s="219"/>
      <c r="I48" s="256" t="s">
        <v>570</v>
      </c>
      <c r="J48" s="27"/>
      <c r="K48" s="257" t="str">
        <f t="shared" ref="K48:N48" si="4">SUM(K36:K47)</f>
        <v>0</v>
      </c>
      <c r="L48" s="257" t="str">
        <f t="shared" si="4"/>
        <v>0</v>
      </c>
      <c r="M48" s="257" t="str">
        <f t="shared" si="4"/>
        <v>0</v>
      </c>
      <c r="N48" s="257" t="str">
        <f t="shared" si="4"/>
        <v>0</v>
      </c>
    </row>
    <row r="49" ht="15.75" customHeight="1">
      <c r="A49" s="296" t="s">
        <v>686</v>
      </c>
      <c r="B49" s="5"/>
      <c r="C49" s="5"/>
      <c r="D49" s="5"/>
      <c r="E49" s="5"/>
      <c r="F49" s="5"/>
      <c r="G49" s="27"/>
      <c r="H49" s="121"/>
      <c r="I49" s="258" t="s">
        <v>577</v>
      </c>
      <c r="J49" s="5"/>
      <c r="K49" s="5"/>
      <c r="L49" s="27"/>
      <c r="M49" s="261" t="str">
        <f>COUNTIFS('Game History'!G:G,"MRDA",'Game History'!K:K,"Y")</f>
        <v>0</v>
      </c>
      <c r="N49" s="27"/>
    </row>
    <row r="50" ht="1.5" customHeight="1">
      <c r="A50" s="262" t="s">
        <v>582</v>
      </c>
      <c r="B50" s="263" t="s">
        <v>72</v>
      </c>
      <c r="C50" s="263" t="s">
        <v>585</v>
      </c>
      <c r="D50" s="262" t="s">
        <v>582</v>
      </c>
      <c r="E50" s="264" t="s">
        <v>72</v>
      </c>
      <c r="F50" s="5"/>
      <c r="G50" s="263" t="s">
        <v>585</v>
      </c>
      <c r="H50" s="57"/>
      <c r="I50" s="101"/>
      <c r="J50" s="101"/>
      <c r="K50" s="101"/>
      <c r="L50" s="101"/>
      <c r="M50" s="265"/>
      <c r="N50" s="101"/>
    </row>
    <row r="51">
      <c r="A51" s="266"/>
      <c r="B51" s="221"/>
      <c r="C51" s="221"/>
      <c r="D51" s="249"/>
      <c r="E51" s="249"/>
      <c r="F51" s="5"/>
      <c r="G51" s="266"/>
      <c r="H51" s="121"/>
      <c r="I51" s="267" t="s">
        <v>687</v>
      </c>
      <c r="J51" s="115"/>
      <c r="K51" s="268" t="s">
        <v>596</v>
      </c>
      <c r="L51" s="27"/>
      <c r="M51" s="269" t="s">
        <v>599</v>
      </c>
      <c r="N51" s="27"/>
    </row>
    <row r="52" ht="16.5" customHeight="1">
      <c r="A52" s="266"/>
      <c r="B52" s="266"/>
      <c r="C52" s="266"/>
      <c r="D52" s="249"/>
      <c r="E52" s="249"/>
      <c r="F52" s="5"/>
      <c r="G52" s="266"/>
      <c r="H52" s="121"/>
      <c r="I52" s="270"/>
      <c r="J52" s="46"/>
      <c r="K52" s="271" t="s">
        <v>601</v>
      </c>
      <c r="L52" s="271" t="s">
        <v>602</v>
      </c>
      <c r="M52" s="271" t="s">
        <v>601</v>
      </c>
      <c r="N52" s="271" t="s">
        <v>602</v>
      </c>
    </row>
    <row r="53">
      <c r="A53" s="272"/>
      <c r="B53" s="272"/>
      <c r="C53" s="272"/>
      <c r="D53" s="254"/>
      <c r="E53" s="254"/>
      <c r="F53" s="5"/>
      <c r="G53" s="272"/>
      <c r="H53" s="121"/>
      <c r="I53" s="112"/>
      <c r="J53" s="86"/>
      <c r="K53" s="198" t="str">
        <f>COUNTIFS('Game History'!A:A,("&gt;="&amp;Instructions!B103),'Game History'!G:G,"MRDA",'Game History'!I:I,Instructions!A68)+COUNTIFS('Game History'!A:A,("&gt;="&amp;Instructions!B103),'Game History'!G:G,"MRDA",'Game History'!I:I,Instructions!A69)+COUNTIFS('Game History'!A:A,("&gt;="&amp;Instructions!B103),'Game History'!G:G,"MRDA",'Game History'!I:I,Instructions!A70)+COUNTIFS('Game History'!A:A,("&gt;="&amp;Instructions!B103),'Game History'!G:G,"MRDA",'Game History'!I:I,Instructions!A74)+COUNTIFS('Game History'!A:A,("&gt;="&amp;Instructions!B103),'Game History'!G:G,"MRDA",'Game History'!I:I,Instructions!A75)+COUNTIFS('Game History'!A:A,("&gt;="&amp;Instructions!B103),'Game History'!G:G,"MRDA",'Game History'!I:I,Instructions!A76)+COUNTIFS('Game History'!A:A,("&gt;="&amp;Instructions!B103),'Game History'!G:G,"MRDA",'Game History'!I:I,Instructions!A87)</f>
        <v>0</v>
      </c>
      <c r="L53" s="198" t="str">
        <f>COUNTIFS('Game History'!A:A,("&gt;="&amp;Instructions!B103),'Game History'!G:G,"MRDA",'Game History'!I:I,Instructions!A71)+COUNTIFS('Game History'!A:A,("&gt;="&amp;Instructions!B103),'Game History'!G:G,"MRDA",'Game History'!I:I,Instructions!A72)+COUNTIFS('Game History'!A:A,("&gt;="&amp;Instructions!B103),'Game History'!G:G,"MRDA",'Game History'!I:I,Instructions!A73)+COUNTIFS('Game History'!A:A,("&gt;="&amp;Instructions!B103),'Game History'!G:G,"MRDA",'Game History'!I:I,Instructions!A77)+COUNTIFS('Game History'!A:A,("&gt;="&amp;Instructions!B103),'Game History'!G:G,"MRDA",'Game History'!I:I,Instructions!A78)+COUNTIFS('Game History'!A:A,("&gt;="&amp;Instructions!B103),'Game History'!G:G,"MRDA",'Game History'!I:I,Instructions!A79)+COUNTIFS('Game History'!A:A,("&gt;="&amp;Instructions!B103),'Game History'!G:G,"MRDA",'Game History'!I:I,Instructions!A80)+COUNTIFS('Game History'!A:A,("&gt;="&amp;Instructions!B103),'Game History'!G:G,"MRDA",'Game History'!I:I,Instructions!A81)+COUNTIFS('Game History'!A:A,("&gt;="&amp;Instructions!B103),'Game History'!G:G,"MRDA",'Game History'!I:I,Instructions!A82)+COUNTIFS('Game History'!A:A,("&gt;="&amp;Instructions!B103),'Game History'!G:G,"MRDA",'Game History'!I:I,Instructions!A83)+COUNTIFS('Game History'!A:A,("&gt;="&amp;Instructions!B103),'Game History'!G:G,"MRDA",'Game History'!I:I,Instructions!A84)+COUNTIFS('Game History'!A:A,("&gt;="&amp;Instructions!B103),'Game History'!G:G,"MRDA",'Game History'!I:I,Instructions!A85)+COUNTIFS('Game History'!A:A,("&gt;="&amp;Instructions!B103),'Game History'!G:G,"MRDA",'Game History'!I:I,Instructions!A86)+COUNTIFS('Game History'!A:A,("&gt;="&amp;Instructions!B103),'Game History'!G:G,"MRDA",'Game History'!I:I,Instructions!A88)</f>
        <v>0</v>
      </c>
      <c r="M53" s="274" t="str">
        <f>SUM(D41+E41+F41+G41+D43+E43+F43+G43+D44+E44+F44+G44)</f>
        <v>0</v>
      </c>
      <c r="N53" s="274" t="str">
        <f>SUM(K48+L48+M48+N48+D46+E46+F46+G46+D47+E47+F47+G47)</f>
        <v>0</v>
      </c>
    </row>
    <row r="54">
      <c r="A54" s="42"/>
      <c r="B54" s="42"/>
      <c r="C54" s="42"/>
      <c r="D54" s="42"/>
      <c r="E54" s="42"/>
      <c r="F54" s="42"/>
      <c r="G54" s="42"/>
      <c r="H54" s="42"/>
      <c r="I54" s="42"/>
      <c r="J54" s="42"/>
      <c r="K54" s="42"/>
      <c r="L54" s="42"/>
      <c r="M54" s="42"/>
      <c r="N54" s="42"/>
    </row>
  </sheetData>
  <mergeCells count="70">
    <mergeCell ref="J11:J12"/>
    <mergeCell ref="I11:I12"/>
    <mergeCell ref="A13:B13"/>
    <mergeCell ref="A11:B12"/>
    <mergeCell ref="E29:F29"/>
    <mergeCell ref="E28:F28"/>
    <mergeCell ref="E30:F30"/>
    <mergeCell ref="E27:F27"/>
    <mergeCell ref="A36:B36"/>
    <mergeCell ref="A34:B35"/>
    <mergeCell ref="A33:N33"/>
    <mergeCell ref="I28:J30"/>
    <mergeCell ref="I34:I35"/>
    <mergeCell ref="C11:C12"/>
    <mergeCell ref="A17:B17"/>
    <mergeCell ref="A16:B16"/>
    <mergeCell ref="A14:B14"/>
    <mergeCell ref="A18:C18"/>
    <mergeCell ref="A22:B22"/>
    <mergeCell ref="A21:B21"/>
    <mergeCell ref="A20:B20"/>
    <mergeCell ref="A24:B24"/>
    <mergeCell ref="A23:B23"/>
    <mergeCell ref="M28:N28"/>
    <mergeCell ref="K28:L28"/>
    <mergeCell ref="G8:K8"/>
    <mergeCell ref="A10:N10"/>
    <mergeCell ref="G7:K7"/>
    <mergeCell ref="C8:D8"/>
    <mergeCell ref="C7:D7"/>
    <mergeCell ref="A41:C41"/>
    <mergeCell ref="A43:B43"/>
    <mergeCell ref="A44:B44"/>
    <mergeCell ref="A45:B45"/>
    <mergeCell ref="A37:B37"/>
    <mergeCell ref="A49:G49"/>
    <mergeCell ref="A47:B47"/>
    <mergeCell ref="E51:F51"/>
    <mergeCell ref="E50:F50"/>
    <mergeCell ref="E52:F52"/>
    <mergeCell ref="E53:F53"/>
    <mergeCell ref="A46:B46"/>
    <mergeCell ref="A26:G26"/>
    <mergeCell ref="I26:L26"/>
    <mergeCell ref="M26:N26"/>
    <mergeCell ref="I25:J25"/>
    <mergeCell ref="K34:N34"/>
    <mergeCell ref="J34:J35"/>
    <mergeCell ref="I49:L49"/>
    <mergeCell ref="M49:N49"/>
    <mergeCell ref="M51:N51"/>
    <mergeCell ref="K51:L51"/>
    <mergeCell ref="I48:J48"/>
    <mergeCell ref="I51:J53"/>
    <mergeCell ref="C34:C35"/>
    <mergeCell ref="D34:G34"/>
    <mergeCell ref="E7:F7"/>
    <mergeCell ref="E8:F8"/>
    <mergeCell ref="H6:K6"/>
    <mergeCell ref="C5:K5"/>
    <mergeCell ref="F6:G6"/>
    <mergeCell ref="J4:K4"/>
    <mergeCell ref="J3:K3"/>
    <mergeCell ref="C4:H4"/>
    <mergeCell ref="A1:K1"/>
    <mergeCell ref="C3:H3"/>
    <mergeCell ref="K11:N11"/>
    <mergeCell ref="D11:G11"/>
    <mergeCell ref="A39:B39"/>
    <mergeCell ref="A40:B4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0"/>
    <col customWidth="1" min="2" max="2" width="7.14"/>
    <col customWidth="1" min="3" max="3" width="5.57"/>
    <col customWidth="1" min="4" max="4" width="5.0"/>
    <col customWidth="1" min="5" max="5" width="5.29"/>
    <col customWidth="1" min="6" max="6" width="8.57"/>
    <col customWidth="1" min="7" max="7" width="7.43"/>
    <col customWidth="1" min="8" max="8" width="12.43"/>
    <col customWidth="1" min="9" max="9" width="7.29"/>
    <col customWidth="1" min="10" max="10" width="5.57"/>
    <col customWidth="1" min="11" max="11" width="5.0"/>
    <col customWidth="1" min="12" max="12" width="5.86"/>
    <col customWidth="1" min="13" max="13" width="8.43"/>
    <col customWidth="1" min="14" max="14" width="5.43"/>
    <col customWidth="1" min="15" max="15" width="8.57"/>
    <col customWidth="1" min="16" max="16" width="10.71"/>
    <col customWidth="1" min="17" max="17" width="6.14"/>
    <col customWidth="1" min="18" max="18" width="11.43"/>
  </cols>
  <sheetData>
    <row r="1">
      <c r="A1" s="6" t="s">
        <v>1</v>
      </c>
      <c r="N1" s="7"/>
      <c r="O1" s="7"/>
      <c r="P1" s="7"/>
      <c r="Q1" s="7"/>
      <c r="R1" s="7"/>
      <c r="S1" s="7"/>
      <c r="T1" s="7"/>
    </row>
    <row r="2">
      <c r="A2" s="19" t="s">
        <v>6</v>
      </c>
      <c r="B2" s="13"/>
      <c r="C2" s="13"/>
      <c r="D2" s="13"/>
      <c r="E2" s="13"/>
      <c r="F2" s="13"/>
      <c r="G2" s="13"/>
      <c r="H2" s="13"/>
      <c r="I2" s="13"/>
      <c r="J2" s="13"/>
      <c r="K2" s="13"/>
      <c r="L2" s="13"/>
      <c r="M2" s="13"/>
      <c r="N2" s="7"/>
      <c r="O2" s="7"/>
      <c r="P2" s="7"/>
      <c r="Q2" s="7"/>
      <c r="R2" s="7"/>
      <c r="S2" s="7"/>
      <c r="T2" s="7"/>
    </row>
    <row r="3">
      <c r="A3" s="21"/>
      <c r="B3" s="21"/>
      <c r="C3" s="21"/>
      <c r="D3" s="21"/>
      <c r="E3" s="21"/>
      <c r="F3" s="23"/>
      <c r="G3" s="23"/>
      <c r="H3" s="21"/>
      <c r="I3" s="21"/>
      <c r="J3" s="21"/>
      <c r="K3" s="21"/>
      <c r="L3" s="21"/>
      <c r="M3" s="23"/>
      <c r="N3" s="7"/>
      <c r="O3" s="7"/>
      <c r="P3" s="7"/>
      <c r="Q3" s="7"/>
      <c r="R3" s="7"/>
      <c r="S3" s="7"/>
      <c r="T3" s="7"/>
    </row>
    <row r="4">
      <c r="A4" s="35" t="s">
        <v>28</v>
      </c>
      <c r="B4" s="36" t="s">
        <v>32</v>
      </c>
      <c r="C4" s="36" t="s">
        <v>33</v>
      </c>
      <c r="D4" s="36" t="s">
        <v>34</v>
      </c>
      <c r="E4" s="36" t="s">
        <v>35</v>
      </c>
      <c r="F4" s="17"/>
      <c r="G4" s="39"/>
      <c r="H4" s="65" t="s">
        <v>46</v>
      </c>
      <c r="I4" s="66" t="s">
        <v>32</v>
      </c>
      <c r="J4" s="66" t="s">
        <v>33</v>
      </c>
      <c r="K4" s="66" t="s">
        <v>34</v>
      </c>
      <c r="L4" s="68" t="s">
        <v>35</v>
      </c>
      <c r="M4" s="67"/>
      <c r="N4" s="7"/>
      <c r="O4" s="7"/>
      <c r="P4" s="7"/>
      <c r="Q4" s="7"/>
      <c r="R4" s="7"/>
      <c r="S4" s="7"/>
      <c r="T4" s="7"/>
    </row>
    <row r="5">
      <c r="A5" s="93" t="s">
        <v>85</v>
      </c>
      <c r="B5" s="97" t="str">
        <f>COUNTIFS('Game History'!A:A,("&gt;"&amp;(TODAY()-365)),'Game History'!G:G,"WFTDA",'Game History'!H:H,"Champs",'Game History'!I:I,Instructions!A68)+COUNTIFS('Game History'!A:A,("&gt;"&amp;(TODAY()-365)),'Game History'!G:G,"WFTDA",'Game History'!H:H,"Playoff",'Game History'!I:I,Instructions!A68)</f>
        <v>0</v>
      </c>
      <c r="C5" s="108" t="str">
        <f>COUNTIFS('Game History'!A:A,("&gt;"&amp;(TODAY()-365)),'Game History'!G:G,"WFTDA",'Game History'!H:H,"Sanc",'Game History'!I:I,Instructions!A68)</f>
        <v>0</v>
      </c>
      <c r="D5" s="108" t="str">
        <f>COUNTIFS('Game History'!A:A,("&gt;"&amp;(TODAY()-365)),'Game History'!G:G,"WFTDA",'Game History'!H:H,"Reg",'Game History'!I:I,Instructions!A68)</f>
        <v>0</v>
      </c>
      <c r="E5" s="125" t="str">
        <f t="shared" ref="E5:E6" si="1">SUM(B5,C5,D5)</f>
        <v>0</v>
      </c>
      <c r="F5" s="7"/>
      <c r="G5" s="39"/>
      <c r="H5" s="130" t="s">
        <v>85</v>
      </c>
      <c r="I5" s="97" t="str">
        <f>COUNTIFS('Game History'!A:A,("&gt;"&amp;(TODAY()-730)),'Game History'!G:G,"WFTDA",'Game History'!H:H,"Champs",'Game History'!I:I,Instructions!A68)+COUNTIFS('Game History'!A:A,("&gt;"&amp;(TODAY()-730)),'Game History'!G:G,"WFTDA",'Game History'!H:H,"Playoff",'Game History'!I:I,Instructions!A68)</f>
        <v>0</v>
      </c>
      <c r="J5" s="108" t="str">
        <f>COUNTIFS('Game History'!A:A,("&gt;"&amp;(TODAY()-730)),'Game History'!G:G,"WFTDA",'Game History'!H:H,"Sanc",'Game History'!I:I,Instructions!A68)</f>
        <v>0</v>
      </c>
      <c r="K5" s="108" t="str">
        <f>COUNTIFS('Game History'!A:A,("&gt;"&amp;(TODAY()-730)),'Game History'!G:G,"WFTDA",'Game History'!H:H,"Reg",'Game History'!I:I,Instructions!A68)</f>
        <v>0</v>
      </c>
      <c r="L5" s="125" t="str">
        <f t="shared" ref="L5:L6" si="2">SUM(I5,J5,K5)</f>
        <v>0</v>
      </c>
      <c r="M5" s="7"/>
      <c r="N5" s="7"/>
      <c r="O5" s="7"/>
      <c r="P5" s="7"/>
      <c r="Q5" s="7"/>
      <c r="R5" s="7"/>
      <c r="S5" s="7"/>
      <c r="T5" s="7"/>
    </row>
    <row r="6">
      <c r="A6" s="136" t="s">
        <v>117</v>
      </c>
      <c r="B6" s="97" t="str">
        <f>COUNTIFS('Game History'!A:A,("&gt;"&amp;(TODAY()-365)),'Game History'!G:G,"WFTDA",'Game History'!H:H,"Champs",'Game History'!I:I,Instructions!A69)+COUNTIFS('Game History'!A:A,("&gt;"&amp;(TODAY()-365)),'Game History'!G:G,"WFTDA",'Game History'!H:H,"Playoff",'Game History'!I:I,Instructions!A69)+COUNTIFS('Game History'!A:A,("&gt;"&amp;(TODAY()-365)),'Game History'!G:G,"WFTDA",'Game History'!H:H,"Champs",'Game History'!I:I,Instructions!A70)+COUNTIFS('Game History'!A:A,("&gt;"&amp;(TODAY()-365)),'Game History'!G:G,"WFTDA",'Game History'!H:H,"Playoff",'Game History'!I:I,Instructions!A70)</f>
        <v>6</v>
      </c>
      <c r="C6" s="108" t="str">
        <f>COUNTIFS('Game History'!A:A,("&gt;"&amp;(TODAY()-365)),'Game History'!G:G,"WFTDA",'Game History'!H:H,"Sanc",'Game History'!I:I,Instructions!A69)</f>
        <v>4</v>
      </c>
      <c r="D6" s="108" t="str">
        <f>COUNTIFS('Game History'!A:A,("&gt;"&amp;(TODAY()-365)),'Game History'!G:G,"WFTDA",'Game History'!H:H,"Reg",'Game History'!I:I,Instructions!A69)</f>
        <v>0</v>
      </c>
      <c r="E6" s="125" t="str">
        <f t="shared" si="1"/>
        <v>10</v>
      </c>
      <c r="F6" s="7"/>
      <c r="G6" s="39"/>
      <c r="H6" s="148" t="s">
        <v>117</v>
      </c>
      <c r="I6" s="97" t="str">
        <f>COUNTIFS('Game History'!A:A,("&gt;"&amp;(TODAY()-730)),'Game History'!G:G,"WFTDA",'Game History'!H:H,"Champs",'Game History'!I:I,Instructions!A69)+COUNTIFS('Game History'!A:A,("&gt;"&amp;(TODAY()-730)),'Game History'!G:G,"WFTDA",'Game History'!H:H,"Playoff",'Game History'!I:I,Instructions!A69)+COUNTIFS('Game History'!A:A,("&gt;"&amp;(TODAY()-730)),'Game History'!G:G,"WFTDA",'Game History'!H:H,"Champs",'Game History'!I:I,Instructions!A70)+COUNTIFS('Game History'!A:A,("&gt;"&amp;(TODAY()-730)),'Game History'!G:G,"WFTDA",'Game History'!H:H,"Playoff",'Game History'!I:I,Instructions!A70)</f>
        <v>6</v>
      </c>
      <c r="J6" s="108" t="str">
        <f>COUNTIFS('Game History'!A:A,("&gt;"&amp;(TODAY()-730)),'Game History'!G:G,"WFTDA",'Game History'!H:H,"Sanc",'Game History'!I:I,Instructions!A69)</f>
        <v>16</v>
      </c>
      <c r="K6" s="108" t="str">
        <f>COUNTIFS('Game History'!A:A,("&gt;"&amp;(TODAY()-730)),'Game History'!G:G,"WFTDA",'Game History'!H:H,"Reg",'Game History'!I:I,Instructions!A69)</f>
        <v>5</v>
      </c>
      <c r="L6" s="125" t="str">
        <f t="shared" si="2"/>
        <v>27</v>
      </c>
      <c r="M6" s="7"/>
      <c r="N6" s="7"/>
      <c r="O6" s="7"/>
      <c r="P6" s="7"/>
      <c r="Q6" s="7"/>
      <c r="R6" s="7"/>
      <c r="S6" s="7"/>
      <c r="T6" s="7"/>
    </row>
    <row r="7">
      <c r="A7" s="136" t="s">
        <v>109</v>
      </c>
      <c r="B7" s="155" t="s">
        <v>124</v>
      </c>
      <c r="C7" s="108" t="str">
        <f>COUNTIFS('Game History'!A:A,("&gt;"&amp;(TODAY()-365)),'Game History'!G:G,"WFTDA",'Game History'!H:H,"Sanc",'Game History'!I:I,Instructions!A70)</f>
        <v>4</v>
      </c>
      <c r="D7" s="108" t="str">
        <f>COUNTIFS('Game History'!A:A,("&gt;"&amp;(TODAY()-365)),'Game History'!G:G,"WFTDA",'Game History'!H:H,"Reg",'Game History'!I:I,Instructions!A70)</f>
        <v>2</v>
      </c>
      <c r="E7" s="125" t="str">
        <f>SUM(C7+D7)</f>
        <v>6</v>
      </c>
      <c r="F7" s="7"/>
      <c r="G7" s="39"/>
      <c r="H7" s="148" t="s">
        <v>109</v>
      </c>
      <c r="I7" s="155" t="s">
        <v>124</v>
      </c>
      <c r="J7" s="108" t="str">
        <f>COUNTIFS('Game History'!A:A,("&gt;"&amp;(TODAY()-730)),'Game History'!G:G,"WFTDA",'Game History'!H:H,"Sanc",'Game History'!I:I,Instructions!A70)</f>
        <v>6</v>
      </c>
      <c r="K7" s="108" t="str">
        <f>COUNTIFS('Game History'!A:A,("&gt;"&amp;(TODAY()-730)),'Game History'!G:G,"WFTDA",'Game History'!H:H,"Reg",'Game History'!I:I,Instructions!A70)</f>
        <v>8</v>
      </c>
      <c r="L7" s="125" t="str">
        <f>SUM(J7+K7)</f>
        <v>14</v>
      </c>
      <c r="M7" s="7"/>
      <c r="N7" s="7"/>
      <c r="O7" s="7"/>
      <c r="P7" s="7"/>
      <c r="Q7" s="7"/>
      <c r="R7" s="7"/>
      <c r="S7" s="7"/>
      <c r="T7" s="7"/>
    </row>
    <row r="8">
      <c r="A8" s="136" t="s">
        <v>123</v>
      </c>
      <c r="B8" s="97" t="str">
        <f>COUNTIFS('Game History'!A:A,("&gt;"&amp;(TODAY()-365)),'Game History'!G:G,"WFTDA",'Game History'!H:H,"Champs",'Game History'!I:I,Instructions!A74)+COUNTIFS('Game History'!A:A,("&gt;"&amp;(TODAY()-365)),'Game History'!G:G,"WFTDA",'Game History'!H:H,"Playoff",'Game History'!I:I,Instructions!A74)+COUNTIFS('Game History'!A:A,("&gt;"&amp;(TODAY()-365)),'Game History'!G:G,"WFTDA",'Game History'!H:H,"Champs",'Game History'!J:J,Instructions!A74)+COUNTIFS('Game History'!A:A,("&gt;"&amp;(TODAY()-365)),'Game History'!G:G,"WFTDA",'Game History'!H:H,"Playoff",'Game History'!J:J,Instructions!A74)</f>
        <v>5</v>
      </c>
      <c r="C8" s="97" t="str">
        <f>COUNTIFS('Game History'!A:A,("&gt;"&amp;(TODAY()-365)),'Game History'!G:G,"WFTDA",'Game History'!H:H,"Sanc",'Game History'!I:I,Instructions!A74)+COUNTIFS('Game History'!A:A,("&gt;"&amp;(TODAY()-365)),'Game History'!G:G,"WFTDA",'Game History'!H:H,"Sanc",'Game History'!J:J,Instructions!A74)</f>
        <v>7</v>
      </c>
      <c r="D8" s="97" t="str">
        <f>COUNTIFS('Game History'!A:A,("&gt;"&amp;(TODAY()-365)),'Game History'!G:G,"WFTDA",'Game History'!H:H,"Reg",'Game History'!I:I,Instructions!A74)+COUNTIFS('Game History'!A:A,("&gt;"&amp;(TODAY()-365)),'Game History'!G:G,"WFTDA",'Game History'!H:H,"Reg",'Game History'!J:J,Instructions!A74)</f>
        <v>0</v>
      </c>
      <c r="E8" s="125" t="str">
        <f t="shared" ref="E8:E11" si="3">SUM(B8,C8,D8)</f>
        <v>12</v>
      </c>
      <c r="F8" s="128"/>
      <c r="G8" s="39"/>
      <c r="H8" s="130" t="s">
        <v>123</v>
      </c>
      <c r="I8" s="97" t="str">
        <f>COUNTIFS('Game History'!A:A,("&gt;"&amp;(TODAY()-730)),'Game History'!G:G,"WFTDA",'Game History'!H:H,"Champs",'Game History'!I:I,Instructions!A74)+COUNTIFS('Game History'!A:A,("&gt;"&amp;(TODAY()-730)),'Game History'!G:G,"WFTDA",'Game History'!H:H,"Playoff",'Game History'!I:I,Instructions!A74)+COUNTIFS('Game History'!A:A,("&gt;"&amp;(TODAY()-730)),'Game History'!G:G,"WFTDA",'Game History'!H:H,"Champs",'Game History'!J:J,Instructions!A74)+COUNTIFS('Game History'!A:A,("&gt;"&amp;(TODAY()-730)),'Game History'!G:G,"WFTDA",'Game History'!H:H,"Playoff",'Game History'!J:J,Instructions!A74)</f>
        <v>11</v>
      </c>
      <c r="J8" s="97" t="str">
        <f>COUNTIFS('Game History'!A:A,("&gt;"&amp;(TODAY()-730)),'Game History'!G:G,"WFTDA",'Game History'!H:H,"Sanc",'Game History'!I:I,Instructions!A74)+COUNTIFS('Game History'!A:A,("&gt;"&amp;(TODAY()-730)),'Game History'!G:G,"WFTDA",'Game History'!H:H,"Sanc",'Game History'!J:J,Instructions!A74)</f>
        <v>15</v>
      </c>
      <c r="K8" s="97" t="str">
        <f>COUNTIFS('Game History'!A:A,("&gt;"&amp;(TODAY()-730)),'Game History'!G:G,"WFTDA",'Game History'!H:H,"Reg",'Game History'!I:I,Instructions!A74)+COUNTIFS('Game History'!A:A,("&gt;"&amp;(TODAY()-730)),'Game History'!G:G,"WFTDA",'Game History'!H:H,"Reg",'Game History'!J:J,Instructions!A74)</f>
        <v>3</v>
      </c>
      <c r="L8" s="125" t="str">
        <f t="shared" ref="L8:L11" si="4">SUM(I8,J8,K8)</f>
        <v>29</v>
      </c>
      <c r="M8" s="128"/>
      <c r="N8" s="7"/>
      <c r="O8" s="7"/>
      <c r="P8" s="7"/>
      <c r="Q8" s="7"/>
      <c r="R8" s="7"/>
      <c r="S8" s="7"/>
      <c r="T8" s="7"/>
    </row>
    <row r="9">
      <c r="A9" s="93" t="s">
        <v>173</v>
      </c>
      <c r="B9" s="97" t="str">
        <f>COUNTIFS('Game History'!A:A,("&gt;"&amp;(TODAY()-365)),'Game History'!G:G,"WFTDA",'Game History'!H:H,"Champs",'Game History'!I:I,Instructions!A75)+COUNTIFS('Game History'!A:A,("&gt;"&amp;(TODAY()-365)),'Game History'!G:G,"WFTDA",'Game History'!H:H,"Playoff",'Game History'!I:I,Instructions!A75)+COUNTIFS('Game History'!A:A,("&gt;"&amp;(TODAY()-365)),'Game History'!G:G,"WFTDA",'Game History'!H:H,"Champs",'Game History'!J:J,Instructions!A75)+COUNTIFS('Game History'!A:A,("&gt;"&amp;(TODAY()-365)),'Game History'!G:G,"WFTDA",'Game History'!H:H,"Playoff",'Game History'!J:J,Instructions!A75)</f>
        <v>0</v>
      </c>
      <c r="C9" s="97" t="str">
        <f>COUNTIFS('Game History'!A:A,("&gt;"&amp;(TODAY()-365)),'Game History'!G:G,"WFTDA",'Game History'!H:H,"Sanc",'Game History'!I:I,Instructions!A75)+COUNTIFS('Game History'!A:A,("&gt;"&amp;(TODAY()-365)),'Game History'!G:G,"WFTDA",'Game History'!H:H,"Sanc",'Game History'!J:J,Instructions!A75)</f>
        <v>1</v>
      </c>
      <c r="D9" s="97" t="str">
        <f>COUNTIFS('Game History'!A:A,("&gt;"&amp;(TODAY()-365)),'Game History'!G:G,"WFTDA",'Game History'!H:H,"Reg",'Game History'!I:I,Instructions!A75)+COUNTIFS('Game History'!A:A,("&gt;"&amp;(TODAY()-365)),'Game History'!G:G,"WFTDA",'Game History'!H:H,"Reg",'Game History'!J:J,Instructions!A75)</f>
        <v>1</v>
      </c>
      <c r="E9" s="125" t="str">
        <f t="shared" si="3"/>
        <v>2</v>
      </c>
      <c r="F9" s="128"/>
      <c r="G9" s="39"/>
      <c r="H9" s="130" t="s">
        <v>173</v>
      </c>
      <c r="I9" s="97" t="str">
        <f>COUNTIFS('Game History'!A:A,("&gt;"&amp;(TODAY()-730)),'Game History'!G:G,"WFTDA",'Game History'!H:H,"Champs",'Game History'!I:I,Instructions!A75)+COUNTIFS('Game History'!A:A,("&gt;"&amp;(TODAY()-730)),'Game History'!G:G,"WFTDA",'Game History'!H:H,"Playoff",'Game History'!I:I,Instructions!A75)+COUNTIFS('Game History'!A:A,("&gt;"&amp;(TODAY()-730)),'Game History'!G:G,"WFTDA",'Game History'!H:H,"Champs",'Game History'!J:J,Instructions!A75)+COUNTIFS('Game History'!A:A,("&gt;"&amp;(TODAY()-730)),'Game History'!G:G,"WFTDA",'Game History'!H:H,"Playoff",'Game History'!J:J,Instructions!A75)</f>
        <v>0</v>
      </c>
      <c r="J9" s="97" t="str">
        <f>COUNTIFS('Game History'!A:A,("&gt;"&amp;(TODAY()-730)),'Game History'!G:G,"WFTDA",'Game History'!H:H,"Sanc",'Game History'!I:I,Instructions!A75)+COUNTIFS('Game History'!A:A,("&gt;"&amp;(TODAY()-730)),'Game History'!G:G,"WFTDA",'Game History'!H:H,"Sanc",'Game History'!J:J,Instructions!A75)</f>
        <v>3</v>
      </c>
      <c r="K9" s="97" t="str">
        <f>COUNTIFS('Game History'!A:A,("&gt;"&amp;(TODAY()-730)),'Game History'!G:G,"WFTDA",'Game History'!H:H,"Reg",'Game History'!I:I,Instructions!A75)+COUNTIFS('Game History'!A:A,("&gt;"&amp;(TODAY()-730)),'Game History'!G:G,"WFTDA",'Game History'!H:H,"Reg",'Game History'!J:J,Instructions!A75)</f>
        <v>1</v>
      </c>
      <c r="L9" s="125" t="str">
        <f t="shared" si="4"/>
        <v>4</v>
      </c>
      <c r="M9" s="128"/>
      <c r="N9" s="7"/>
      <c r="O9" s="7"/>
      <c r="P9" s="7"/>
      <c r="Q9" s="7"/>
      <c r="R9" s="7"/>
      <c r="S9" s="7"/>
      <c r="T9" s="7"/>
    </row>
    <row r="10">
      <c r="A10" s="136" t="s">
        <v>118</v>
      </c>
      <c r="B10" s="97" t="str">
        <f>COUNTIFS('Game History'!A:A,("&gt;"&amp;(TODAY()-365)),'Game History'!G:G,"WFTDA",'Game History'!H:H,"Champs",'Game History'!I:I,Instructions!A76)+COUNTIFS('Game History'!A:A,("&gt;"&amp;(TODAY()-365)),'Game History'!G:G,"WFTDA",'Game History'!H:H,"Playoff",'Game History'!I:I,Instructions!A76)+COUNTIFS('Game History'!A:A,("&gt;"&amp;(TODAY()-365)),'Game History'!G:G,"WFTDA",'Game History'!H:H,"Champs",'Game History'!J:J,Instructions!A76)+COUNTIFS('Game History'!A:A,("&gt;"&amp;(TODAY()-365)),'Game History'!G:G,"WFTDA",'Game History'!H:H,"Playoff",'Game History'!J:J,Instructions!A76)</f>
        <v>0</v>
      </c>
      <c r="C10" s="97" t="str">
        <f>COUNTIFS('Game History'!A:A,("&gt;"&amp;(TODAY()-365)),'Game History'!G:G,"WFTDA",'Game History'!H:H,"Sanc",'Game History'!I:I,Instructions!A76)+COUNTIFS('Game History'!A:A,("&gt;"&amp;(TODAY()-365)),'Game History'!G:G,"WFTDA",'Game History'!H:H,"Sanc",'Game History'!J:J,Instructions!A76)</f>
        <v>2</v>
      </c>
      <c r="D10" s="97" t="str">
        <f>COUNTIFS('Game History'!A:A,("&gt;"&amp;(TODAY()-365)),'Game History'!G:G,"WFTDA",'Game History'!H:H,"Reg",'Game History'!I:I,Instructions!A76)+COUNTIFS('Game History'!A:A,("&gt;"&amp;(TODAY()-365)),'Game History'!G:G,"WFTDA",'Game History'!H:H,"Reg",'Game History'!J:J,Instructions!A76)</f>
        <v>0</v>
      </c>
      <c r="E10" s="125" t="str">
        <f t="shared" si="3"/>
        <v>2</v>
      </c>
      <c r="F10" s="7"/>
      <c r="G10" s="39"/>
      <c r="H10" s="148" t="s">
        <v>118</v>
      </c>
      <c r="I10" s="97" t="str">
        <f>COUNTIFS('Game History'!A:A,("&gt;"&amp;(TODAY()-730)),'Game History'!G:G,"WFTDA",'Game History'!H:H,"Champs",'Game History'!I:I,Instructions!A76)+COUNTIFS('Game History'!A:A,("&gt;"&amp;(TODAY()-730)),'Game History'!G:G,"WFTDA",'Game History'!H:H,"Playoff",'Game History'!I:I,Instructions!A76)+COUNTIFS('Game History'!A:A,("&gt;"&amp;(TODAY()-730)),'Game History'!G:G,"WFTDA",'Game History'!H:H,"Champs",'Game History'!J:J,Instructions!A76)+COUNTIFS('Game History'!A:A,("&gt;"&amp;(TODAY()-730)),'Game History'!G:G,"WFTDA",'Game History'!H:H,"Playoff",'Game History'!J:J,Instructions!A76)</f>
        <v>11</v>
      </c>
      <c r="J10" s="97" t="str">
        <f>COUNTIFS('Game History'!A:A,("&gt;"&amp;(TODAY()-730)),'Game History'!G:G,"WFTDA",'Game History'!H:H,"Sanc",'Game History'!I:I,Instructions!A76)+COUNTIFS('Game History'!A:A,("&gt;"&amp;(TODAY()-730)),'Game History'!G:G,"WFTDA",'Game History'!H:H,"Sanc",'Game History'!J:J,Instructions!A76)</f>
        <v>7</v>
      </c>
      <c r="K10" s="97" t="str">
        <f>COUNTIFS('Game History'!A:A,("&gt;"&amp;(TODAY()-730)),'Game History'!G:G,"WFTDA",'Game History'!H:H,"Reg",'Game History'!I:I,Instructions!A76)+COUNTIFS('Game History'!A:A,("&gt;"&amp;(TODAY()-730)),'Game History'!G:G,"WFTDA",'Game History'!H:H,"Reg",'Game History'!J:J,Instructions!A76)</f>
        <v>2</v>
      </c>
      <c r="L10" s="125" t="str">
        <f t="shared" si="4"/>
        <v>20</v>
      </c>
      <c r="M10" s="7"/>
      <c r="N10" s="7"/>
      <c r="O10" s="7"/>
      <c r="P10" s="7"/>
      <c r="Q10" s="7"/>
      <c r="R10" s="7"/>
      <c r="S10" s="7"/>
      <c r="T10" s="7"/>
    </row>
    <row r="11">
      <c r="A11" s="136" t="s">
        <v>328</v>
      </c>
      <c r="B11" s="97" t="str">
        <f>COUNTIFS('Game History'!A:A,("&gt;"&amp;(TODAY()-365)),'Game History'!G:G,"WFTDA",'Game History'!H:H,"Champs",'Game History'!I:I,Instructions!A87)+COUNTIFS('Game History'!A:A,("&gt;"&amp;(TODAY()-365)),'Game History'!G:G,"WFTDA",'Game History'!H:H,"Playoff",'Game History'!I:I,Instructions!A87)</f>
        <v>0</v>
      </c>
      <c r="C11" s="108" t="str">
        <f>COUNTIFS('Game History'!A:A,("&gt;"&amp;(TODAY()-365)),'Game History'!G:G,"WFTDA",'Game History'!H:H,"Sanc",'Game History'!I:I,Instructions!A87)</f>
        <v>0</v>
      </c>
      <c r="D11" s="108" t="str">
        <f>COUNTIFS('Game History'!A:A,("&gt;"&amp;(TODAY()-365)),'Game History'!G:G,"WFTDA",'Game History'!H:H,"Reg",'Game History'!I:I,Instructions!A87)</f>
        <v>0</v>
      </c>
      <c r="E11" s="125" t="str">
        <f t="shared" si="3"/>
        <v>0</v>
      </c>
      <c r="F11" s="7"/>
      <c r="G11" s="39"/>
      <c r="H11" s="148" t="s">
        <v>328</v>
      </c>
      <c r="I11" s="97" t="str">
        <f>COUNTIFS('Game History'!A:A,("&gt;"&amp;(TODAY()-730)),'Game History'!G:G,"WFTDA",'Game History'!H:H,"Champs",'Game History'!I:I,Instructions!A87)+COUNTIFS('Game History'!A:A,("&gt;"&amp;(TODAY()-730)),'Game History'!G:G,"WFTDA",'Game History'!H:H,"Playoff",'Game History'!I:I,Instructions!A87)</f>
        <v>0</v>
      </c>
      <c r="J11" s="108" t="str">
        <f>COUNTIFS('Game History'!A:A,("&gt;"&amp;(TODAY()-730)),'Game History'!G:G,"WFTDA",'Game History'!H:H,"Sanc",'Game History'!I:I,Instructions!A87)</f>
        <v>1</v>
      </c>
      <c r="K11" s="108" t="str">
        <f>COUNTIFS('Game History'!A:A,("&gt;"&amp;(TODAY()-730)),'Game History'!G:G,"WFTDA",'Game History'!H:H,"Reg",'Game History'!I:I,Instructions!A87)</f>
        <v>0</v>
      </c>
      <c r="L11" s="125" t="str">
        <f t="shared" si="4"/>
        <v>1</v>
      </c>
      <c r="M11" s="7"/>
      <c r="N11" s="7"/>
      <c r="O11" s="7"/>
      <c r="P11" s="7"/>
      <c r="Q11" s="7"/>
      <c r="R11" s="7"/>
      <c r="S11" s="7"/>
      <c r="T11" s="7"/>
    </row>
    <row r="12">
      <c r="A12" s="93" t="s">
        <v>365</v>
      </c>
      <c r="B12" s="125" t="str">
        <f t="shared" ref="B12:E12" si="5">SUM(B5:B11)</f>
        <v>11</v>
      </c>
      <c r="C12" s="125" t="str">
        <f t="shared" si="5"/>
        <v>18</v>
      </c>
      <c r="D12" s="125" t="str">
        <f t="shared" si="5"/>
        <v>3</v>
      </c>
      <c r="E12" s="125" t="str">
        <f t="shared" si="5"/>
        <v>32</v>
      </c>
      <c r="F12" s="7"/>
      <c r="G12" s="39"/>
      <c r="H12" s="130" t="s">
        <v>365</v>
      </c>
      <c r="I12" s="125" t="str">
        <f t="shared" ref="I12:L12" si="6">SUM(I5:I11)</f>
        <v>28</v>
      </c>
      <c r="J12" s="125" t="str">
        <f t="shared" si="6"/>
        <v>48</v>
      </c>
      <c r="K12" s="125" t="str">
        <f t="shared" si="6"/>
        <v>19</v>
      </c>
      <c r="L12" s="125" t="str">
        <f t="shared" si="6"/>
        <v>95</v>
      </c>
      <c r="M12" s="7"/>
      <c r="N12" s="7"/>
      <c r="O12" s="7"/>
      <c r="P12" s="7"/>
      <c r="Q12" s="7"/>
      <c r="R12" s="7"/>
      <c r="S12" s="7"/>
      <c r="T12" s="7"/>
    </row>
    <row r="13">
      <c r="A13" s="23"/>
      <c r="B13" s="23"/>
      <c r="C13" s="23"/>
      <c r="D13" s="23"/>
      <c r="E13" s="23"/>
      <c r="F13" s="7"/>
      <c r="G13" s="7"/>
      <c r="H13" s="23"/>
      <c r="I13" s="23"/>
      <c r="J13" s="23"/>
      <c r="K13" s="23"/>
      <c r="L13" s="23"/>
      <c r="M13" s="7"/>
      <c r="N13" s="7"/>
      <c r="O13" s="7"/>
      <c r="P13" s="7"/>
      <c r="Q13" s="7"/>
      <c r="R13" s="7"/>
      <c r="S13" s="7"/>
      <c r="T13" s="7"/>
    </row>
    <row r="14">
      <c r="A14" s="7"/>
      <c r="B14" s="7"/>
      <c r="C14" s="7"/>
      <c r="D14" s="7"/>
      <c r="E14" s="7"/>
      <c r="F14" s="7"/>
      <c r="G14" s="7"/>
      <c r="H14" s="7"/>
      <c r="I14" s="7"/>
      <c r="J14" s="7"/>
      <c r="K14" s="7"/>
      <c r="L14" s="7"/>
      <c r="M14" s="7"/>
      <c r="N14" s="7"/>
      <c r="O14" s="7"/>
      <c r="P14" s="7"/>
      <c r="Q14" s="7"/>
      <c r="R14" s="7"/>
      <c r="S14" s="7"/>
      <c r="T14" s="7"/>
    </row>
    <row r="15">
      <c r="A15" s="19" t="s">
        <v>384</v>
      </c>
      <c r="B15" s="13"/>
      <c r="C15" s="13"/>
      <c r="D15" s="13"/>
      <c r="E15" s="13"/>
      <c r="F15" s="13"/>
      <c r="G15" s="13"/>
      <c r="H15" s="13"/>
      <c r="I15" s="13"/>
      <c r="J15" s="13"/>
      <c r="K15" s="13"/>
      <c r="L15" s="13"/>
      <c r="M15" s="13"/>
      <c r="N15" s="7"/>
      <c r="O15" s="7"/>
      <c r="P15" s="7"/>
      <c r="Q15" s="7"/>
      <c r="R15" s="7"/>
      <c r="S15" s="7"/>
      <c r="T15" s="7"/>
    </row>
    <row r="16">
      <c r="A16" s="21"/>
      <c r="B16" s="21"/>
      <c r="C16" s="21"/>
      <c r="D16" s="21"/>
      <c r="E16" s="21"/>
      <c r="F16" s="23"/>
      <c r="G16" s="23"/>
      <c r="H16" s="21"/>
      <c r="I16" s="21"/>
      <c r="J16" s="21"/>
      <c r="K16" s="21"/>
      <c r="L16" s="21"/>
      <c r="M16" s="23"/>
      <c r="N16" s="7"/>
      <c r="O16" s="7"/>
      <c r="P16" s="7"/>
      <c r="Q16" s="7"/>
      <c r="R16" s="7"/>
      <c r="S16" s="7"/>
      <c r="T16" s="7"/>
    </row>
    <row r="17">
      <c r="A17" s="208" t="s">
        <v>28</v>
      </c>
      <c r="B17" s="36" t="s">
        <v>32</v>
      </c>
      <c r="C17" s="36" t="s">
        <v>33</v>
      </c>
      <c r="D17" s="36" t="s">
        <v>34</v>
      </c>
      <c r="E17" s="36" t="s">
        <v>35</v>
      </c>
      <c r="F17" s="67"/>
      <c r="G17" s="39"/>
      <c r="H17" s="65" t="s">
        <v>46</v>
      </c>
      <c r="I17" s="66" t="s">
        <v>32</v>
      </c>
      <c r="J17" s="66" t="s">
        <v>33</v>
      </c>
      <c r="K17" s="66" t="s">
        <v>34</v>
      </c>
      <c r="L17" s="68" t="s">
        <v>35</v>
      </c>
      <c r="M17" s="67"/>
      <c r="N17" s="7"/>
      <c r="O17" s="7"/>
      <c r="P17" s="7"/>
      <c r="Q17" s="7"/>
      <c r="R17" s="7"/>
      <c r="S17" s="7"/>
      <c r="T17" s="7"/>
    </row>
    <row r="18">
      <c r="A18" s="93" t="s">
        <v>395</v>
      </c>
      <c r="B18" s="97" t="str">
        <f>COUNTIFS('Game History'!A:A,("&gt;"&amp;(TODAY()-365)),'Game History'!G:G,"WFTDA",'Game History'!H:H,"Champs",'Game History'!I:I,Instructions!A71)+COUNTIFS('Game History'!A:A,("&gt;"&amp;(TODAY()-365)),'Game History'!G:G,"WFTDA",'Game History'!H:H,"Playoff",'Game History'!I:I,Instructions!A71)</f>
        <v>0</v>
      </c>
      <c r="C18" s="108" t="str">
        <f>COUNTIFS('Game History'!A:A,("&gt;"&amp;(TODAY()-365)),'Game History'!G:G,"WFTDA",'Game History'!H:H,"Sanc",'Game History'!I:I,Instructions!A71)</f>
        <v>0</v>
      </c>
      <c r="D18" s="211" t="str">
        <f>COUNTIFS('Game History'!A:A,("&gt;"&amp;(TODAY()-365)),'Game History'!G:G,"WFTDA",'Game History'!H:H,"Reg",'Game History'!I:I,Instructions!A71)</f>
        <v>0</v>
      </c>
      <c r="E18" s="125" t="str">
        <f t="shared" ref="E18:E19" si="7">SUM(B18+C18+D18)</f>
        <v>0</v>
      </c>
      <c r="F18" s="7"/>
      <c r="G18" s="39"/>
      <c r="H18" s="130" t="s">
        <v>395</v>
      </c>
      <c r="I18" s="97" t="str">
        <f>COUNTIFS('Game History'!A:A,("&gt;"&amp;(TODAY()-730)),'Game History'!G:G,"WFTDA",'Game History'!H:H,"Champs",'Game History'!I:I,Instructions!A71)+COUNTIFS('Game History'!A:A,("&gt;"&amp;(TODAY()-730)),'Game History'!G:G,"WFTDA",'Game History'!H:H,"Playoff",'Game History'!I:I,Instructions!A71)</f>
        <v>0</v>
      </c>
      <c r="J18" s="108" t="str">
        <f>COUNTIFS('Game History'!A:A,("&gt;"&amp;(TODAY()-730)),'Game History'!G:G,"WFTDA",'Game History'!H:H,"Sanc",'Game History'!I:I,Instructions!A71)</f>
        <v>0</v>
      </c>
      <c r="K18" s="211" t="str">
        <f>COUNTIFS('Game History'!A:A,("&gt;"&amp;(TODAY()-730)),'Game History'!G:G,"WFTDA",'Game History'!H:H,"Reg",'Game History'!I:I,Instructions!A71)</f>
        <v>0</v>
      </c>
      <c r="L18" s="125" t="str">
        <f t="shared" ref="L18:L19" si="8">SUM(I18+J18+K18)</f>
        <v>0</v>
      </c>
      <c r="M18" s="7"/>
      <c r="N18" s="7"/>
      <c r="O18" s="7"/>
      <c r="P18" s="7"/>
      <c r="Q18" s="7"/>
      <c r="R18" s="7"/>
      <c r="S18" s="7"/>
      <c r="T18" s="7"/>
    </row>
    <row r="19">
      <c r="A19" s="136" t="s">
        <v>417</v>
      </c>
      <c r="B19" s="214" t="str">
        <f>COUNTIFS('Game History'!A:A,("&gt;"&amp;(TODAY()-365)),'Game History'!G:G,"WFTDA",'Game History'!H:H,"Champs",'Game History'!I:I,Instructions!A72)+COUNTIFS('Game History'!A:A,("&gt;"&amp;(TODAY()-365)),'Game History'!G:G,"WFTDA",'Game History'!H:H,"Playoff",'Game History'!I:I,Instructions!A72)+COUNTIFS('Game History'!A:A,("&gt;"&amp;(TODAY()-365)),'Game History'!G:G,"WFTDA",'Game History'!H:H,"Champs",'Game History'!I:I,Instructions!A73)+COUNTIFS('Game History'!A:A,("&gt;"&amp;(TODAY()-365)),'Game History'!G:G,"WFTDA",'Game History'!H:H,"Playoff",'Game History'!I:I,Instructions!A73)</f>
        <v>0</v>
      </c>
      <c r="C19" s="211" t="str">
        <f>COUNTIFS('Game History'!A:A,("&gt;"&amp;(TODAY()-365)),'Game History'!G:G,"WFTDA",'Game History'!H:H,"Sanc",'Game History'!I:I,Instructions!A72)</f>
        <v>0</v>
      </c>
      <c r="D19" s="211" t="str">
        <f>COUNTIFS('Game History'!A:A,("&gt;"&amp;(TODAY()-365)),'Game History'!G:G,"WFTDA",'Game History'!H:H,"Reg",'Game History'!I:I,Instructions!A72)</f>
        <v>0</v>
      </c>
      <c r="E19" s="217" t="str">
        <f t="shared" si="7"/>
        <v>0</v>
      </c>
      <c r="F19" s="7"/>
      <c r="G19" s="39"/>
      <c r="H19" s="148" t="s">
        <v>417</v>
      </c>
      <c r="I19" s="214" t="str">
        <f>COUNTIFS('Game History'!A:A,("&gt;"&amp;(TODAY()-730)),'Game History'!G:G,"WFTDA",'Game History'!H:H,"Champs",'Game History'!I:I,Instructions!A72)+COUNTIFS('Game History'!A:A,("&gt;"&amp;(TODAY()-730)),'Game History'!G:G,"WFTDA",'Game History'!H:H,"Playoff",'Game History'!I:I,Instructions!A72)+COUNTIFS('Game History'!A:A,("&gt;"&amp;(TODAY()-730)),'Game History'!G:G,"WFTDA",'Game History'!H:H,"Champs",'Game History'!I:I,Instructions!A73)+COUNTIFS('Game History'!A:A,("&gt;"&amp;(TODAY()-730)),'Game History'!G:G,"WFTDA",'Game History'!H:H,"Playoff",'Game History'!I:I,Instructions!A73)</f>
        <v>0</v>
      </c>
      <c r="J19" s="108" t="str">
        <f>COUNTIFS('Game History'!A:A,("&gt;"&amp;(TODAY()-730)),'Game History'!G:G,"WFTDA",'Game History'!H:H,"Sanc",'Game History'!I:I,Instructions!A72)</f>
        <v>0</v>
      </c>
      <c r="K19" s="211" t="str">
        <f>COUNTIFS('Game History'!A:A,("&gt;"&amp;(TODAY()-730)),'Game History'!G:G,"WFTDA",'Game History'!H:H,"Reg",'Game History'!I:I,Instructions!A72)</f>
        <v>0</v>
      </c>
      <c r="L19" s="217" t="str">
        <f t="shared" si="8"/>
        <v>0</v>
      </c>
      <c r="M19" s="7"/>
      <c r="N19" s="7"/>
      <c r="O19" s="7"/>
      <c r="P19" s="7"/>
      <c r="Q19" s="7"/>
      <c r="R19" s="7"/>
      <c r="S19" s="7"/>
      <c r="T19" s="7"/>
    </row>
    <row r="20">
      <c r="A20" s="136" t="s">
        <v>203</v>
      </c>
      <c r="B20" s="221" t="s">
        <v>124</v>
      </c>
      <c r="C20" s="211" t="str">
        <f>COUNTIFS('Game History'!A:A,("&gt;"&amp;(TODAY()-365)),'Game History'!G:G,"WFTDA",'Game History'!H:H,"Sanc",'Game History'!I:I,Instructions!A73)</f>
        <v>0</v>
      </c>
      <c r="D20" s="211" t="str">
        <f>COUNTIFS('Game History'!A:A,("&gt;"&amp;(TODAY()-365)),'Game History'!G:G,"WFTDA",'Game History'!H:H,"Reg",'Game History'!I:I,Instructions!A73)</f>
        <v>0</v>
      </c>
      <c r="E20" s="125" t="str">
        <f>SUM(C20+D20)</f>
        <v>0</v>
      </c>
      <c r="F20" s="226" t="s">
        <v>505</v>
      </c>
      <c r="G20" s="227"/>
      <c r="H20" s="148" t="s">
        <v>203</v>
      </c>
      <c r="I20" s="231" t="s">
        <v>124</v>
      </c>
      <c r="J20" s="108" t="str">
        <f>COUNTIFS('Game History'!A:A,("&gt;"&amp;(TODAY()-730)),'Game History'!G:G,"WFTDA",'Game History'!H:H,"Sanc",'Game History'!I:I,Instructions!A73)</f>
        <v>0</v>
      </c>
      <c r="K20" s="211" t="str">
        <f>COUNTIFS('Game History'!A:A,("&gt;"&amp;(TODAY()-730)),'Game History'!G:G,"WFTDA",'Game History'!H:H,"Reg",'Game History'!I:I,Instructions!A73)</f>
        <v>0</v>
      </c>
      <c r="L20" s="125" t="str">
        <f>SUM(J20+K20)</f>
        <v>0</v>
      </c>
      <c r="M20" s="232" t="s">
        <v>505</v>
      </c>
      <c r="N20" s="7"/>
      <c r="O20" s="7"/>
      <c r="P20" s="7"/>
      <c r="Q20" s="7"/>
      <c r="R20" s="7"/>
      <c r="S20" s="7"/>
      <c r="T20" s="7"/>
    </row>
    <row r="21">
      <c r="A21" s="136" t="s">
        <v>263</v>
      </c>
      <c r="B21" s="233" t="str">
        <f>COUNTIFS('Game History'!A:A,("&gt;"&amp;(TODAY()-365)),'Game History'!G:G,"WFTDA",'Game History'!H:H,"Champs",'Game History'!I:I,Instructions!A77)+COUNTIFS('Game History'!A:A,("&gt;"&amp;(TODAY()-365)),'Game History'!G:G,"WFTDA",'Game History'!H:H,"Playoff",'Game History'!I:I,Instructions!A77)+COUNTIFS('Game History'!A:A,("&gt;"&amp;(TODAY()-365)),'Game History'!G:G,"WFTDA",'Game History'!H:H,"Champs",'Game History'!J:J,Instructions!A77)+COUNTIFS('Game History'!A:A,("&gt;"&amp;(TODAY()-365)),'Game History'!G:G,"WFTDA",'Game History'!H:H,"Playoff",'Game History'!J:J,Instructions!A77)</f>
        <v>0</v>
      </c>
      <c r="C21" s="233" t="str">
        <f>COUNTIFS('Game History'!A:A,("&gt;"&amp;(TODAY()-365)),'Game History'!G:G,"WFTDA",'Game History'!H:H,"Sanc",'Game History'!I:I,Instructions!A77)+COUNTIFS('Game History'!A:A,("&gt;"&amp;(TODAY()-365)),'Game History'!G:G,"WFTDA",'Game History'!H:H,"Sanc",'Game History'!J:J,Instructions!A77)</f>
        <v>0</v>
      </c>
      <c r="D21" s="233" t="str">
        <f>COUNTIFS('Game History'!A:A,("&gt;"&amp;(TODAY()-365)),'Game History'!G:G,"WFTDA",'Game History'!H:H,"Reg",'Game History'!I:I,Instructions!A77)+COUNTIFS('Game History'!A:A,("&gt;"&amp;(TODAY()-365)),'Game History'!G:G,"WFTDA",'Game History'!H:H,"Reg",'Game History'!J:J,Instructions!A77)</f>
        <v>0</v>
      </c>
      <c r="E21" s="125" t="str">
        <f t="shared" ref="E21:E31" si="9">SUM(B21+C21+D21)</f>
        <v>0</v>
      </c>
      <c r="F21" s="97" t="str">
        <f>COUNTIFS('Game History'!A:A,("&gt;"&amp;(TODAY()-365)),'Game History'!G:G,"WFTDA",'Game History'!I:I,A21,'Game History'!K:K,"Y")+COUNTIFS('Game History'!A:A,("&gt;"&amp;(TODAY()-365)),'Game History'!G:G,"WFTDA",'Game History'!J:J,A21,'Game History'!K:K,"Y")</f>
        <v>0</v>
      </c>
      <c r="G21" s="227"/>
      <c r="H21" s="148" t="s">
        <v>263</v>
      </c>
      <c r="I21" s="233" t="str">
        <f>COUNTIFS('Game History'!A:A,("&gt;"&amp;(TODAY()-730)),'Game History'!G:G,"WFTDA",'Game History'!H:H,"Champs",'Game History'!I:I,Instructions!A77)+COUNTIFS('Game History'!A:A,("&gt;"&amp;(TODAY()-730)),'Game History'!G:G,"WFTDA",'Game History'!H:H,"Playoff",'Game History'!I:I,Instructions!A77)+COUNTIFS('Game History'!A:A,("&gt;"&amp;(TODAY()-730)),'Game History'!G:G,"WFTDA",'Game History'!H:H,"Champs",'Game History'!J:J,Instructions!A77)+COUNTIFS('Game History'!A:A,("&gt;"&amp;(TODAY()-730)),'Game History'!G:G,"WFTDA",'Game History'!H:H,"Playoff",'Game History'!J:J,Instructions!A77)</f>
        <v>0</v>
      </c>
      <c r="J21" s="97" t="str">
        <f>COUNTIFS('Game History'!A:A,("&gt;"&amp;(TODAY()-730)),'Game History'!G:G,"WFTDA",'Game History'!H:H,"Sanc",'Game History'!I:I,Instructions!A77)+COUNTIFS('Game History'!A:A,("&gt;"&amp;(TODAY()-730)),'Game History'!G:G,"WFTDA",'Game History'!H:H,"Sanc",'Game History'!J:J,Instructions!A77)</f>
        <v>0</v>
      </c>
      <c r="K21" s="233" t="str">
        <f>COUNTIFS('Game History'!A:A,("&gt;"&amp;(TODAY()-730)),'Game History'!G:G,"WFTDA",'Game History'!H:H,"Reg",'Game History'!I:I,Instructions!A77)+COUNTIFS('Game History'!A:A,("&gt;"&amp;(TODAY()-730)),'Game History'!G:G,"WFTDA",'Game History'!H:H,"Reg",'Game History'!J:J,Instructions!A77)</f>
        <v>0</v>
      </c>
      <c r="L21" s="125" t="str">
        <f t="shared" ref="L21:L31" si="10">SUM(I21+J21+K21)</f>
        <v>0</v>
      </c>
      <c r="M21" s="97" t="str">
        <f>COUNTIFS('Game History'!A:A,("&gt;"&amp;(TODAY()-730)),'Game History'!G:G,"WFTDA",'Game History'!I:I,A21,'Game History'!K:K,"Y")+COUNTIFS('Game History'!A:A,("&gt;"&amp;(TODAY()-730)),'Game History'!G:G,"WFTDA",'Game History'!J:J,A21,'Game History'!K:K,"Y")</f>
        <v>0</v>
      </c>
      <c r="N21" s="7"/>
      <c r="O21" s="7"/>
      <c r="P21" s="7"/>
      <c r="Q21" s="7"/>
      <c r="R21" s="7"/>
      <c r="S21" s="7"/>
      <c r="T21" s="7"/>
    </row>
    <row r="22">
      <c r="A22" s="136" t="s">
        <v>307</v>
      </c>
      <c r="B22" s="233" t="str">
        <f>COUNTIFS('Game History'!A:A,("&gt;"&amp;(TODAY()-365)),'Game History'!G:G,"WFTDA",'Game History'!H:H,"Champs",'Game History'!I:I,Instructions!A78)+COUNTIFS('Game History'!A:A,("&gt;"&amp;(TODAY()-365)),'Game History'!G:G,"WFTDA",'Game History'!H:H,"Playoff",'Game History'!I:I,Instructions!A78)+COUNTIFS('Game History'!A:A,("&gt;"&amp;(TODAY()-365)),'Game History'!G:G,"WFTDA",'Game History'!H:H,"Champs",'Game History'!J:J,Instructions!A78)+COUNTIFS('Game History'!A:A,("&gt;"&amp;(TODAY()-365)),'Game History'!G:G,"WFTDA",'Game History'!H:H,"Playoff",'Game History'!J:J,Instructions!A78)</f>
        <v>0</v>
      </c>
      <c r="C22" s="233" t="str">
        <f>COUNTIFS('Game History'!A:A,("&gt;"&amp;(TODAY()-365)),'Game History'!G:G,"WFTDA",'Game History'!H:H,"Sanc",'Game History'!I:I,Instructions!A78)+COUNTIFS('Game History'!A:A,("&gt;"&amp;(TODAY()-365)),'Game History'!G:G,"WFTDA",'Game History'!H:H,"Sanc",'Game History'!J:J,Instructions!A78)</f>
        <v>0</v>
      </c>
      <c r="D22" s="233" t="str">
        <f>COUNTIFS('Game History'!A:A,("&gt;"&amp;(TODAY()-365)),'Game History'!G:G,"WFTDA",'Game History'!H:H,"Reg",'Game History'!I:I,Instructions!A78)+COUNTIFS('Game History'!A:A,("&gt;"&amp;(TODAY()-365)),'Game History'!G:G,"WFTDA",'Game History'!H:H,"Reg",'Game History'!J:J,Instructions!A78)</f>
        <v>0</v>
      </c>
      <c r="E22" s="125" t="str">
        <f t="shared" si="9"/>
        <v>0</v>
      </c>
      <c r="F22" s="97" t="str">
        <f>COUNTIFS('Game History'!A:A,("&gt;"&amp;(TODAY()-365)),'Game History'!G:G,"WFTDA",'Game History'!I:I,A22,'Game History'!K:K,"Y")+COUNTIFS('Game History'!A:A,("&gt;"&amp;(TODAY()-365)),'Game History'!G:G,"WFTDA",'Game History'!J:J,A22,'Game History'!K:K,"Y")</f>
        <v>0</v>
      </c>
      <c r="G22" s="227"/>
      <c r="H22" s="148" t="s">
        <v>307</v>
      </c>
      <c r="I22" s="233" t="str">
        <f>COUNTIFS('Game History'!A:A,("&gt;"&amp;(TODAY()-730)),'Game History'!G:G,"WFTDA",'Game History'!H:H,"Champs",'Game History'!I:I,Instructions!A78)+COUNTIFS('Game History'!A:A,("&gt;"&amp;(TODAY()-730)),'Game History'!G:G,"WFTDA",'Game History'!H:H,"Playoff",'Game History'!I:I,Instructions!A78)+COUNTIFS('Game History'!A:A,("&gt;"&amp;(TODAY()-730)),'Game History'!G:G,"WFTDA",'Game History'!H:H,"Champs",'Game History'!J:J,Instructions!A78)+COUNTIFS('Game History'!A:A,("&gt;"&amp;(TODAY()-730)),'Game History'!G:G,"WFTDA",'Game History'!H:H,"Playoff",'Game History'!J:J,Instructions!A78)</f>
        <v>0</v>
      </c>
      <c r="J22" s="97" t="str">
        <f>COUNTIFS('Game History'!A:A,("&gt;"&amp;(TODAY()-730)),'Game History'!G:G,"WFTDA",'Game History'!H:H,"Sanc",'Game History'!I:I,Instructions!A78)+COUNTIFS('Game History'!A:A,("&gt;"&amp;(TODAY()-730)),'Game History'!G:G,"WFTDA",'Game History'!H:H,"Sanc",'Game History'!J:J,Instructions!A78)</f>
        <v>0</v>
      </c>
      <c r="K22" s="233" t="str">
        <f>COUNTIFS('Game History'!A:A,("&gt;"&amp;(TODAY()-730)),'Game History'!G:G,"WFTDA",'Game History'!H:H,"Reg",'Game History'!I:I,Instructions!A78)+COUNTIFS('Game History'!A:A,("&gt;"&amp;(TODAY()-730)),'Game History'!G:G,"WFTDA",'Game History'!H:H,"Reg",'Game History'!J:J,Instructions!A78)</f>
        <v>0</v>
      </c>
      <c r="L22" s="125" t="str">
        <f t="shared" si="10"/>
        <v>0</v>
      </c>
      <c r="M22" s="97" t="str">
        <f>COUNTIFS('Game History'!A:A,("&gt;"&amp;(TODAY()-730)),'Game History'!G:G,"WFTDA",'Game History'!I:I,A22,'Game History'!K:K,"Y")+COUNTIFS('Game History'!A:A,("&gt;"&amp;(TODAY()-730)),'Game History'!G:G,"WFTDA",'Game History'!J:J,A22,'Game History'!K:K,"Y")</f>
        <v>0</v>
      </c>
      <c r="N22" s="7"/>
      <c r="O22" s="7"/>
      <c r="P22" s="7"/>
      <c r="Q22" s="7"/>
      <c r="R22" s="7"/>
      <c r="S22" s="7"/>
      <c r="T22" s="7"/>
    </row>
    <row r="23">
      <c r="A23" s="136" t="s">
        <v>338</v>
      </c>
      <c r="B23" s="233" t="str">
        <f>COUNTIFS('Game History'!A:A,("&gt;"&amp;(TODAY()-365)),'Game History'!G:G,"WFTDA",'Game History'!H:H,"Champs",'Game History'!I:I,Instructions!A79)+COUNTIFS('Game History'!A:A,("&gt;"&amp;(TODAY()-365)),'Game History'!G:G,"WFTDA",'Game History'!H:H,"Playoff",'Game History'!I:I,Instructions!A79)+COUNTIFS('Game History'!A:A,("&gt;"&amp;(TODAY()-365)),'Game History'!G:G,"WFTDA",'Game History'!H:H,"Champs",'Game History'!J:J,Instructions!A79)+COUNTIFS('Game History'!A:A,("&gt;"&amp;(TODAY()-365)),'Game History'!G:G,"WFTDA",'Game History'!H:H,"Playoff",'Game History'!J:J,Instructions!A79)</f>
        <v>0</v>
      </c>
      <c r="C23" s="233" t="str">
        <f>COUNTIFS('Game History'!A:A,("&gt;"&amp;(TODAY()-365)),'Game History'!G:G,"WFTDA",'Game History'!H:H,"Sanc",'Game History'!I:I,Instructions!A79)+COUNTIFS('Game History'!A:A,("&gt;"&amp;(TODAY()-365)),'Game History'!G:G,"WFTDA",'Game History'!H:H,"Sanc",'Game History'!J:J,Instructions!A79)</f>
        <v>0</v>
      </c>
      <c r="D23" s="233" t="str">
        <f>COUNTIFS('Game History'!A:A,("&gt;"&amp;(TODAY()-365)),'Game History'!G:G,"WFTDA",'Game History'!H:H,"Reg",'Game History'!I:I,Instructions!A79)+COUNTIFS('Game History'!A:A,("&gt;"&amp;(TODAY()-365)),'Game History'!G:G,"WFTDA",'Game History'!H:H,"Reg",'Game History'!J:J,Instructions!A79)</f>
        <v>0</v>
      </c>
      <c r="E23" s="125" t="str">
        <f t="shared" si="9"/>
        <v>0</v>
      </c>
      <c r="F23" s="97" t="str">
        <f>COUNTIFS('Game History'!A:A,("&gt;"&amp;(TODAY()-365)),'Game History'!G:G,"WFTDA",'Game History'!I:I,A23,'Game History'!K:K,"Y")+COUNTIFS('Game History'!A:A,("&gt;"&amp;(TODAY()-365)),'Game History'!G:G,"WFTDA",'Game History'!J:J,A23,'Game History'!K:K,"Y")</f>
        <v>0</v>
      </c>
      <c r="G23" s="227"/>
      <c r="H23" s="148" t="s">
        <v>338</v>
      </c>
      <c r="I23" s="233" t="str">
        <f>COUNTIFS('Game History'!A:A,("&gt;"&amp;(TODAY()-730)),'Game History'!G:G,"WFTDA",'Game History'!H:H,"Champs",'Game History'!I:I,Instructions!A79)+COUNTIFS('Game History'!A:A,("&gt;"&amp;(TODAY()-730)),'Game History'!G:G,"WFTDA",'Game History'!H:H,"Playoff",'Game History'!I:I,Instructions!A79)+COUNTIFS('Game History'!A:A,("&gt;"&amp;(TODAY()-730)),'Game History'!G:G,"WFTDA",'Game History'!H:H,"Champs",'Game History'!J:J,Instructions!A79)+COUNTIFS('Game History'!A:A,("&gt;"&amp;(TODAY()-730)),'Game History'!G:G,"WFTDA",'Game History'!H:H,"Playoff",'Game History'!J:J,Instructions!A79)</f>
        <v>0</v>
      </c>
      <c r="J23" s="97" t="str">
        <f>COUNTIFS('Game History'!A:A,("&gt;"&amp;(TODAY()-730)),'Game History'!G:G,"WFTDA",'Game History'!H:H,"Sanc",'Game History'!I:I,Instructions!A79)+COUNTIFS('Game History'!A:A,("&gt;"&amp;(TODAY()-730)),'Game History'!G:G,"WFTDA",'Game History'!H:H,"Sanc",'Game History'!J:J,Instructions!A79)</f>
        <v>0</v>
      </c>
      <c r="K23" s="233" t="str">
        <f>COUNTIFS('Game History'!A:A,("&gt;"&amp;(TODAY()-730)),'Game History'!G:G,"WFTDA",'Game History'!H:H,"Reg",'Game History'!I:I,Instructions!A79)+COUNTIFS('Game History'!A:A,("&gt;"&amp;(TODAY()-730)),'Game History'!G:G,"WFTDA",'Game History'!H:H,"Reg",'Game History'!J:J,Instructions!A79)</f>
        <v>0</v>
      </c>
      <c r="L23" s="125" t="str">
        <f t="shared" si="10"/>
        <v>0</v>
      </c>
      <c r="M23" s="97" t="str">
        <f>COUNTIFS('Game History'!A:A,("&gt;"&amp;(TODAY()-730)),'Game History'!G:G,"WFTDA",'Game History'!I:I,A23,'Game History'!K:K,"Y")+COUNTIFS('Game History'!A:A,("&gt;"&amp;(TODAY()-730)),'Game History'!G:G,"WFTDA",'Game History'!J:J,A23,'Game History'!K:K,"Y")</f>
        <v>0</v>
      </c>
      <c r="N23" s="7"/>
      <c r="O23" s="7"/>
      <c r="P23" s="7"/>
      <c r="Q23" s="7"/>
      <c r="R23" s="7"/>
      <c r="S23" s="7"/>
      <c r="T23" s="7"/>
    </row>
    <row r="24">
      <c r="A24" s="136" t="s">
        <v>368</v>
      </c>
      <c r="B24" s="233" t="str">
        <f>COUNTIFS('Game History'!A:A,("&gt;"&amp;(TODAY()-365)),'Game History'!G:G,"WFTDA",'Game History'!H:H,"Champs",'Game History'!I:I,Instructions!A80)+COUNTIFS('Game History'!A:A,("&gt;"&amp;(TODAY()-365)),'Game History'!G:G,"WFTDA",'Game History'!H:H,"Playoff",'Game History'!I:I,Instructions!A80)+COUNTIFS('Game History'!A:A,("&gt;"&amp;(TODAY()-365)),'Game History'!G:G,"WFTDA",'Game History'!H:H,"Champs",'Game History'!J:J,Instructions!A80)+COUNTIFS('Game History'!A:A,("&gt;"&amp;(TODAY()-365)),'Game History'!G:G,"WFTDA",'Game History'!H:H,"Playoff",'Game History'!J:J,Instructions!A80)</f>
        <v>0</v>
      </c>
      <c r="C24" s="233" t="str">
        <f>COUNTIFS('Game History'!A:A,("&gt;"&amp;(TODAY()-365)),'Game History'!G:G,"WFTDA",'Game History'!H:H,"Sanc",'Game History'!I:I,Instructions!A80)+COUNTIFS('Game History'!A:A,("&gt;"&amp;(TODAY()-365)),'Game History'!G:G,"WFTDA",'Game History'!H:H,"Sanc",'Game History'!J:J,Instructions!A80)</f>
        <v>0</v>
      </c>
      <c r="D24" s="233" t="str">
        <f>COUNTIFS('Game History'!A:A,("&gt;"&amp;(TODAY()-365)),'Game History'!G:G,"WFTDA",'Game History'!H:H,"Reg",'Game History'!I:I,Instructions!A80)+COUNTIFS('Game History'!A:A,("&gt;"&amp;(TODAY()-365)),'Game History'!G:G,"WFTDA",'Game History'!H:H,"Reg",'Game History'!J:J,Instructions!A80)</f>
        <v>0</v>
      </c>
      <c r="E24" s="259" t="str">
        <f t="shared" si="9"/>
        <v>0</v>
      </c>
      <c r="F24" s="97" t="str">
        <f>COUNTIFS('Game History'!A:A,("&gt;"&amp;(TODAY()-365)),'Game History'!G:G,"WFTDA",'Game History'!I:I,A24,'Game History'!K:K,"Y")+COUNTIFS('Game History'!A:A,("&gt;"&amp;(TODAY()-365)),'Game History'!G:G,"WFTDA",'Game History'!J:J,A24,'Game History'!K:K,"Y")</f>
        <v>0</v>
      </c>
      <c r="G24" s="227"/>
      <c r="H24" s="148" t="s">
        <v>368</v>
      </c>
      <c r="I24" s="233" t="str">
        <f>COUNTIFS('Game History'!A:A,("&gt;"&amp;(TODAY()-730)),'Game History'!G:G,"WFTDA",'Game History'!H:H,"Champs",'Game History'!I:I,Instructions!A80)+COUNTIFS('Game History'!A:A,("&gt;"&amp;(TODAY()-730)),'Game History'!G:G,"WFTDA",'Game History'!H:H,"Playoff",'Game History'!I:I,Instructions!A80)+COUNTIFS('Game History'!A:A,("&gt;"&amp;(TODAY()-730)),'Game History'!G:G,"WFTDA",'Game History'!H:H,"Champs",'Game History'!J:J,Instructions!A80)+COUNTIFS('Game History'!A:A,("&gt;"&amp;(TODAY()-730)),'Game History'!G:G,"WFTDA",'Game History'!H:H,"Playoff",'Game History'!J:J,Instructions!A80)</f>
        <v>0</v>
      </c>
      <c r="J24" s="97" t="str">
        <f>COUNTIFS('Game History'!A:A,("&gt;"&amp;(TODAY()-730)),'Game History'!G:G,"WFTDA",'Game History'!H:H,"Sanc",'Game History'!I:I,Instructions!A80)+COUNTIFS('Game History'!A:A,("&gt;"&amp;(TODAY()-730)),'Game History'!G:G,"WFTDA",'Game History'!H:H,"Sanc",'Game History'!J:J,Instructions!A80)</f>
        <v>0</v>
      </c>
      <c r="K24" s="233" t="str">
        <f>COUNTIFS('Game History'!A:A,("&gt;"&amp;(TODAY()-730)),'Game History'!G:G,"WFTDA",'Game History'!H:H,"Reg",'Game History'!I:I,Instructions!A80)+COUNTIFS('Game History'!A:A,("&gt;"&amp;(TODAY()-730)),'Game History'!G:G,"WFTDA",'Game History'!H:H,"Reg",'Game History'!J:J,Instructions!A80)</f>
        <v>0</v>
      </c>
      <c r="L24" s="259" t="str">
        <f t="shared" si="10"/>
        <v>0</v>
      </c>
      <c r="M24" s="97" t="str">
        <f>COUNTIFS('Game History'!A:A,("&gt;"&amp;(TODAY()-730)),'Game History'!G:G,"WFTDA",'Game History'!I:I,A24,'Game History'!K:K,"Y")+COUNTIFS('Game History'!A:A,("&gt;"&amp;(TODAY()-730)),'Game History'!G:G,"WFTDA",'Game History'!J:J,A24,'Game History'!K:K,"Y")</f>
        <v>0</v>
      </c>
      <c r="N24" s="7"/>
      <c r="O24" s="7"/>
      <c r="P24" s="7"/>
      <c r="Q24" s="7"/>
      <c r="R24" s="7"/>
      <c r="S24" s="7"/>
      <c r="T24" s="7"/>
    </row>
    <row r="25">
      <c r="A25" s="136" t="s">
        <v>400</v>
      </c>
      <c r="B25" s="233" t="str">
        <f>COUNTIFS('Game History'!A:A,("&gt;"&amp;(TODAY()-365)),'Game History'!G:G,"WFTDA",'Game History'!H:H,"Champs",'Game History'!I:I,Instructions!A81)+COUNTIFS('Game History'!A:A,("&gt;"&amp;(TODAY()-365)),'Game History'!G:G,"WFTDA",'Game History'!H:H,"Playoff",'Game History'!I:I,Instructions!A81)+COUNTIFS('Game History'!A:A,("&gt;"&amp;(TODAY()-365)),'Game History'!G:G,"WFTDA",'Game History'!H:H,"Champs",'Game History'!J:J,Instructions!A81)+COUNTIFS('Game History'!A:A,("&gt;"&amp;(TODAY()-365)),'Game History'!G:G,"WFTDA",'Game History'!H:H,"Playoff",'Game History'!J:J,Instructions!A81)</f>
        <v>0</v>
      </c>
      <c r="C25" s="233" t="str">
        <f>COUNTIFS('Game History'!A:A,("&gt;"&amp;(TODAY()-365)),'Game History'!G:G,"WFTDA",'Game History'!H:H,"Sanc",'Game History'!I:I,Instructions!A81)+COUNTIFS('Game History'!A:A,("&gt;"&amp;(TODAY()-365)),'Game History'!G:G,"WFTDA",'Game History'!H:H,"Sanc",'Game History'!J:J,Instructions!A81)</f>
        <v>0</v>
      </c>
      <c r="D25" s="233" t="str">
        <f>COUNTIFS('Game History'!A:A,("&gt;"&amp;(TODAY()-365)),'Game History'!G:G,"WFTDA",'Game History'!H:H,"Reg",'Game History'!I:I,Instructions!A81)+COUNTIFS('Game History'!A:A,("&gt;"&amp;(TODAY()-365)),'Game History'!G:G,"WFTDA",'Game History'!H:H,"Reg",'Game History'!J:J,Instructions!A81)</f>
        <v>0</v>
      </c>
      <c r="E25" s="125" t="str">
        <f t="shared" si="9"/>
        <v>0</v>
      </c>
      <c r="F25" s="97" t="str">
        <f>COUNTIFS('Game History'!A:A,("&gt;"&amp;(TODAY()-365)),'Game History'!G:G,"WFTDA",'Game History'!I:I,A25,'Game History'!K:K,"Y")+COUNTIFS('Game History'!A:A,("&gt;"&amp;(TODAY()-365)),'Game History'!G:G,"WFTDA",'Game History'!J:J,A25,'Game History'!K:K,"Y")</f>
        <v>0</v>
      </c>
      <c r="G25" s="227"/>
      <c r="H25" s="148" t="s">
        <v>400</v>
      </c>
      <c r="I25" s="233" t="str">
        <f>COUNTIFS('Game History'!A:A,("&gt;"&amp;(TODAY()-730)),'Game History'!G:G,"WFTDA",'Game History'!H:H,"Champs",'Game History'!I:I,Instructions!A81)+COUNTIFS('Game History'!A:A,("&gt;"&amp;(TODAY()-730)),'Game History'!G:G,"WFTDA",'Game History'!H:H,"Playoff",'Game History'!I:I,Instructions!A81)+COUNTIFS('Game History'!A:A,("&gt;"&amp;(TODAY()-730)),'Game History'!G:G,"WFTDA",'Game History'!H:H,"Champs",'Game History'!J:J,Instructions!A81)+COUNTIFS('Game History'!A:A,("&gt;"&amp;(TODAY()-730)),'Game History'!G:G,"WFTDA",'Game History'!H:H,"Playoff",'Game History'!J:J,Instructions!A81)</f>
        <v>0</v>
      </c>
      <c r="J25" s="97" t="str">
        <f>COUNTIFS('Game History'!A:A,("&gt;"&amp;(TODAY()-730)),'Game History'!G:G,"WFTDA",'Game History'!H:H,"Sanc",'Game History'!I:I,Instructions!A81)+COUNTIFS('Game History'!A:A,("&gt;"&amp;(TODAY()-730)),'Game History'!G:G,"WFTDA",'Game History'!H:H,"Sanc",'Game History'!J:J,Instructions!A81)</f>
        <v>0</v>
      </c>
      <c r="K25" s="233" t="str">
        <f>COUNTIFS('Game History'!A:A,("&gt;"&amp;(TODAY()-730)),'Game History'!G:G,"WFTDA",'Game History'!H:H,"Reg",'Game History'!I:I,Instructions!A81)+COUNTIFS('Game History'!A:A,("&gt;"&amp;(TODAY()-730)),'Game History'!G:G,"WFTDA",'Game History'!H:H,"Reg",'Game History'!J:J,Instructions!A81)</f>
        <v>0</v>
      </c>
      <c r="L25" s="125" t="str">
        <f t="shared" si="10"/>
        <v>0</v>
      </c>
      <c r="M25" s="97" t="str">
        <f>COUNTIFS('Game History'!A:A,("&gt;"&amp;(TODAY()-730)),'Game History'!G:G,"WFTDA",'Game History'!I:I,A25,'Game History'!K:K,"Y")+COUNTIFS('Game History'!A:A,("&gt;"&amp;(TODAY()-730)),'Game History'!G:G,"WFTDA",'Game History'!J:J,A25,'Game History'!K:K,"Y")</f>
        <v>0</v>
      </c>
      <c r="N25" s="7"/>
      <c r="O25" s="7"/>
      <c r="P25" s="7"/>
      <c r="Q25" s="7"/>
      <c r="R25" s="7"/>
      <c r="S25" s="7"/>
      <c r="T25" s="7"/>
    </row>
    <row r="26">
      <c r="A26" s="136" t="s">
        <v>416</v>
      </c>
      <c r="B26" s="233" t="str">
        <f>COUNTIFS('Game History'!A:A,("&gt;"&amp;(TODAY()-365)),'Game History'!G:G,"WFTDA",'Game History'!H:H,"Champs",'Game History'!I:I,Instructions!A82)+COUNTIFS('Game History'!A:A,("&gt;"&amp;(TODAY()-365)),'Game History'!G:G,"WFTDA",'Game History'!H:H,"Playoff",'Game History'!I:I,Instructions!A82)+COUNTIFS('Game History'!A:A,("&gt;"&amp;(TODAY()-365)),'Game History'!G:G,"WFTDA",'Game History'!H:H,"Champs",'Game History'!J:J,Instructions!A82)+COUNTIFS('Game History'!A:A,("&gt;"&amp;(TODAY()-365)),'Game History'!G:G,"WFTDA",'Game History'!H:H,"Playoff",'Game History'!J:J,Instructions!A82)</f>
        <v>0</v>
      </c>
      <c r="C26" s="233" t="str">
        <f>COUNTIFS('Game History'!A:A,("&gt;"&amp;(TODAY()-365)),'Game History'!G:G,"WFTDA",'Game History'!H:H,"Sanc",'Game History'!I:I,Instructions!A82)+COUNTIFS('Game History'!A:A,("&gt;"&amp;(TODAY()-365)),'Game History'!G:G,"WFTDA",'Game History'!H:H,"Sanc",'Game History'!J:J,Instructions!A82)</f>
        <v>0</v>
      </c>
      <c r="D26" s="233" t="str">
        <f>COUNTIFS('Game History'!A:A,("&gt;"&amp;(TODAY()-365)),'Game History'!G:G,"WFTDA",'Game History'!H:H,"Reg",'Game History'!I:I,Instructions!A82)+COUNTIFS('Game History'!A:A,("&gt;"&amp;(TODAY()-365)),'Game History'!G:G,"WFTDA",'Game History'!H:H,"Reg",'Game History'!J:J,Instructions!A82)</f>
        <v>0</v>
      </c>
      <c r="E26" s="125" t="str">
        <f t="shared" si="9"/>
        <v>0</v>
      </c>
      <c r="F26" s="97" t="str">
        <f>COUNTIFS('Game History'!A:A,("&gt;"&amp;(TODAY()-365)),'Game History'!G:G,"WFTDA",'Game History'!I:I,A26,'Game History'!K:K,"Y")+COUNTIFS('Game History'!A:A,("&gt;"&amp;(TODAY()-365)),'Game History'!G:G,"WFTDA",'Game History'!J:J,A26,'Game History'!K:K,"Y")</f>
        <v>0</v>
      </c>
      <c r="G26" s="227"/>
      <c r="H26" s="148" t="s">
        <v>416</v>
      </c>
      <c r="I26" s="233" t="str">
        <f>COUNTIFS('Game History'!A:A,("&gt;"&amp;(TODAY()-730)),'Game History'!G:G,"WFTDA",'Game History'!H:H,"Champs",'Game History'!I:I,Instructions!A82)+COUNTIFS('Game History'!A:A,("&gt;"&amp;(TODAY()-730)),'Game History'!G:G,"WFTDA",'Game History'!H:H,"Playoff",'Game History'!I:I,Instructions!A82)+COUNTIFS('Game History'!A:A,("&gt;"&amp;(TODAY()-730)),'Game History'!G:G,"WFTDA",'Game History'!H:H,"Champs",'Game History'!J:J,Instructions!A82)+COUNTIFS('Game History'!A:A,("&gt;"&amp;(TODAY()-730)),'Game History'!G:G,"WFTDA",'Game History'!H:H,"Playoff",'Game History'!J:J,Instructions!A82)</f>
        <v>0</v>
      </c>
      <c r="J26" s="97" t="str">
        <f>COUNTIFS('Game History'!A:A,("&gt;"&amp;(TODAY()-730)),'Game History'!G:G,"WFTDA",'Game History'!H:H,"Sanc",'Game History'!I:I,Instructions!A82)+COUNTIFS('Game History'!A:A,("&gt;"&amp;(TODAY()-730)),'Game History'!G:G,"WFTDA",'Game History'!H:H,"Sanc",'Game History'!J:J,Instructions!A82)</f>
        <v>0</v>
      </c>
      <c r="K26" s="233" t="str">
        <f>COUNTIFS('Game History'!A:A,("&gt;"&amp;(TODAY()-730)),'Game History'!G:G,"WFTDA",'Game History'!H:H,"Reg",'Game History'!I:I,Instructions!A82)+COUNTIFS('Game History'!A:A,("&gt;"&amp;(TODAY()-730)),'Game History'!G:G,"WFTDA",'Game History'!H:H,"Reg",'Game History'!J:J,Instructions!A82)</f>
        <v>0</v>
      </c>
      <c r="L26" s="125" t="str">
        <f t="shared" si="10"/>
        <v>0</v>
      </c>
      <c r="M26" s="97" t="str">
        <f>COUNTIFS('Game History'!A:A,("&gt;"&amp;(TODAY()-730)),'Game History'!G:G,"WFTDA",'Game History'!I:I,A26,'Game History'!K:K,"Y")+COUNTIFS('Game History'!A:A,("&gt;"&amp;(TODAY()-730)),'Game History'!G:G,"WFTDA",'Game History'!J:J,A26,'Game History'!K:K,"Y")</f>
        <v>0</v>
      </c>
      <c r="N26" s="7"/>
      <c r="O26" s="7"/>
      <c r="P26" s="7"/>
      <c r="Q26" s="7"/>
      <c r="R26" s="7"/>
      <c r="S26" s="7"/>
      <c r="T26" s="7"/>
    </row>
    <row r="27">
      <c r="A27" s="136" t="s">
        <v>448</v>
      </c>
      <c r="B27" s="233" t="str">
        <f>COUNTIFS('Game History'!A:A,("&gt;"&amp;(TODAY()-365)),'Game History'!G:G,"WFTDA",'Game History'!H:H,"Champs",'Game History'!I:I,Instructions!A83)+COUNTIFS('Game History'!A:A,("&gt;"&amp;(TODAY()-365)),'Game History'!G:G,"WFTDA",'Game History'!H:H,"Playoff",'Game History'!I:I,Instructions!A83)+COUNTIFS('Game History'!A:A,("&gt;"&amp;(TODAY()-365)),'Game History'!G:G,"WFTDA",'Game History'!H:H,"Champs",'Game History'!J:J,Instructions!A83)+COUNTIFS('Game History'!A:A,("&gt;"&amp;(TODAY()-365)),'Game History'!G:G,"WFTDA",'Game History'!H:H,"Playoff",'Game History'!J:J,Instructions!A83)</f>
        <v>0</v>
      </c>
      <c r="C27" s="233" t="str">
        <f>COUNTIFS('Game History'!A:A,("&gt;"&amp;(TODAY()-365)),'Game History'!G:G,"WFTDA",'Game History'!H:H,"Sanc",'Game History'!I:I,Instructions!A83)+COUNTIFS('Game History'!A:A,("&gt;"&amp;(TODAY()-365)),'Game History'!G:G,"WFTDA",'Game History'!H:H,"Sanc",'Game History'!J:J,Instructions!A83)</f>
        <v>0</v>
      </c>
      <c r="D27" s="233" t="str">
        <f>COUNTIFS('Game History'!A:A,("&gt;"&amp;(TODAY()-365)),'Game History'!G:G,"WFTDA",'Game History'!H:H,"Reg",'Game History'!I:I,Instructions!A83)+COUNTIFS('Game History'!A:A,("&gt;"&amp;(TODAY()-365)),'Game History'!G:G,"WFTDA",'Game History'!H:H,"Reg",'Game History'!J:J,Instructions!A83)</f>
        <v>0</v>
      </c>
      <c r="E27" s="125" t="str">
        <f t="shared" si="9"/>
        <v>0</v>
      </c>
      <c r="F27" s="97" t="str">
        <f>COUNTIFS('Game History'!A:A,("&gt;"&amp;(TODAY()-365)),'Game History'!G:G,"WFTDA",'Game History'!I:I,A27,'Game History'!K:K,"Y")+COUNTIFS('Game History'!A:A,("&gt;"&amp;(TODAY()-365)),'Game History'!G:G,"WFTDA",'Game History'!J:J,A27,'Game History'!K:K,"Y")</f>
        <v>0</v>
      </c>
      <c r="G27" s="227"/>
      <c r="H27" s="148" t="s">
        <v>448</v>
      </c>
      <c r="I27" s="233" t="str">
        <f>COUNTIFS('Game History'!A:A,("&gt;"&amp;(TODAY()-730)),'Game History'!G:G,"WFTDA",'Game History'!H:H,"Champs",'Game History'!I:I,Instructions!A83)+COUNTIFS('Game History'!A:A,("&gt;"&amp;(TODAY()-730)),'Game History'!G:G,"WFTDA",'Game History'!H:H,"Playoff",'Game History'!I:I,Instructions!A83)+COUNTIFS('Game History'!A:A,("&gt;"&amp;(TODAY()-730)),'Game History'!G:G,"WFTDA",'Game History'!H:H,"Champs",'Game History'!J:J,Instructions!A83)+COUNTIFS('Game History'!A:A,("&gt;"&amp;(TODAY()-730)),'Game History'!G:G,"WFTDA",'Game History'!H:H,"Playoff",'Game History'!J:J,Instructions!A83)</f>
        <v>0</v>
      </c>
      <c r="J27" s="97" t="str">
        <f>COUNTIFS('Game History'!A:A,("&gt;"&amp;(TODAY()-730)),'Game History'!G:G,"WFTDA",'Game History'!H:H,"Sanc",'Game History'!I:I,Instructions!A83)+COUNTIFS('Game History'!A:A,("&gt;"&amp;(TODAY()-730)),'Game History'!G:G,"WFTDA",'Game History'!H:H,"Sanc",'Game History'!J:J,Instructions!A83)</f>
        <v>0</v>
      </c>
      <c r="K27" s="233" t="str">
        <f>COUNTIFS('Game History'!A:A,("&gt;"&amp;(TODAY()-730)),'Game History'!G:G,"WFTDA",'Game History'!H:H,"Reg",'Game History'!I:I,Instructions!A83)+COUNTIFS('Game History'!A:A,("&gt;"&amp;(TODAY()-730)),'Game History'!G:G,"WFTDA",'Game History'!H:H,"Reg",'Game History'!J:J,Instructions!A83)</f>
        <v>0</v>
      </c>
      <c r="L27" s="125" t="str">
        <f t="shared" si="10"/>
        <v>0</v>
      </c>
      <c r="M27" s="97" t="str">
        <f>COUNTIFS('Game History'!A:A,("&gt;"&amp;(TODAY()-730)),'Game History'!G:G,"WFTDA",'Game History'!I:I,A27,'Game History'!K:K,"Y")+COUNTIFS('Game History'!A:A,("&gt;"&amp;(TODAY()-730)),'Game History'!G:G,"WFTDA",'Game History'!J:J,A27,'Game History'!K:K,"Y")</f>
        <v>0</v>
      </c>
      <c r="N27" s="7"/>
      <c r="O27" s="7"/>
      <c r="P27" s="7"/>
      <c r="Q27" s="7"/>
      <c r="R27" s="7"/>
      <c r="S27" s="7"/>
      <c r="T27" s="7"/>
    </row>
    <row r="28">
      <c r="A28" s="136" t="s">
        <v>457</v>
      </c>
      <c r="B28" s="233" t="str">
        <f>COUNTIFS('Game History'!A:A,("&gt;"&amp;(TODAY()-365)),'Game History'!G:G,"WFTDA",'Game History'!H:H,"Champs",'Game History'!I:I,Instructions!A84)+COUNTIFS('Game History'!A:A,("&gt;"&amp;(TODAY()-365)),'Game History'!G:G,"WFTDA",'Game History'!H:H,"Playoff",'Game History'!I:I,Instructions!A84)+COUNTIFS('Game History'!A:A,("&gt;"&amp;(TODAY()-365)),'Game History'!G:G,"WFTDA",'Game History'!H:H,"Champs",'Game History'!J:J,Instructions!A84)+COUNTIFS('Game History'!A:A,("&gt;"&amp;(TODAY()-365)),'Game History'!G:G,"WFTDA",'Game History'!H:H,"Playoff",'Game History'!J:J,Instructions!A84)</f>
        <v>0</v>
      </c>
      <c r="C28" s="233" t="str">
        <f>COUNTIFS('Game History'!A:A,("&gt;"&amp;(TODAY()-365)),'Game History'!G:G,"WFTDA",'Game History'!H:H,"Sanc",'Game History'!I:I,Instructions!A84)+COUNTIFS('Game History'!A:A,("&gt;"&amp;(TODAY()-365)),'Game History'!G:G,"WFTDA",'Game History'!H:H,"Sanc",'Game History'!J:J,Instructions!A84)</f>
        <v>0</v>
      </c>
      <c r="D28" s="233" t="str">
        <f>COUNTIFS('Game History'!A:A,("&gt;"&amp;(TODAY()-365)),'Game History'!G:G,"WFTDA",'Game History'!H:H,"Reg",'Game History'!I:I,Instructions!A84)+COUNTIFS('Game History'!A:A,("&gt;"&amp;(TODAY()-365)),'Game History'!G:G,"WFTDA",'Game History'!H:H,"Reg",'Game History'!J:J,Instructions!A84)</f>
        <v>0</v>
      </c>
      <c r="E28" s="125" t="str">
        <f t="shared" si="9"/>
        <v>0</v>
      </c>
      <c r="F28" s="97" t="str">
        <f>COUNTIFS('Game History'!A:A,("&gt;"&amp;(TODAY()-365)),'Game History'!G:G,"WFTDA",'Game History'!I:I,A28,'Game History'!K:K,"Y")+COUNTIFS('Game History'!A:A,("&gt;"&amp;(TODAY()-365)),'Game History'!G:G,"WFTDA",'Game History'!J:J,A28,'Game History'!K:K,"Y")</f>
        <v>0</v>
      </c>
      <c r="G28" s="227"/>
      <c r="H28" s="148" t="s">
        <v>457</v>
      </c>
      <c r="I28" s="233" t="str">
        <f>COUNTIFS('Game History'!A:A,("&gt;"&amp;(TODAY()-730)),'Game History'!G:G,"WFTDA",'Game History'!H:H,"Champs",'Game History'!I:I,Instructions!A84)+COUNTIFS('Game History'!A:A,("&gt;"&amp;(TODAY()-730)),'Game History'!G:G,"WFTDA",'Game History'!H:H,"Playoff",'Game History'!I:I,Instructions!A84)+COUNTIFS('Game History'!A:A,("&gt;"&amp;(TODAY()-730)),'Game History'!G:G,"WFTDA",'Game History'!H:H,"Champs",'Game History'!J:J,Instructions!A84)+COUNTIFS('Game History'!A:A,("&gt;"&amp;(TODAY()-730)),'Game History'!G:G,"WFTDA",'Game History'!H:H,"Playoff",'Game History'!J:J,Instructions!A84)</f>
        <v>0</v>
      </c>
      <c r="J28" s="97" t="str">
        <f>COUNTIFS('Game History'!A:A,("&gt;"&amp;(TODAY()-730)),'Game History'!G:G,"WFTDA",'Game History'!H:H,"Sanc",'Game History'!I:I,Instructions!A84)+COUNTIFS('Game History'!A:A,("&gt;"&amp;(TODAY()-730)),'Game History'!G:G,"WFTDA",'Game History'!H:H,"Sanc",'Game History'!J:J,Instructions!A84)</f>
        <v>0</v>
      </c>
      <c r="K28" s="233" t="str">
        <f>COUNTIFS('Game History'!A:A,("&gt;"&amp;(TODAY()-730)),'Game History'!G:G,"WFTDA",'Game History'!H:H,"Reg",'Game History'!I:I,Instructions!A84)+COUNTIFS('Game History'!A:A,("&gt;"&amp;(TODAY()-730)),'Game History'!G:G,"WFTDA",'Game History'!H:H,"Reg",'Game History'!J:J,Instructions!A84)</f>
        <v>0</v>
      </c>
      <c r="L28" s="125" t="str">
        <f t="shared" si="10"/>
        <v>0</v>
      </c>
      <c r="M28" s="97" t="str">
        <f>COUNTIFS('Game History'!A:A,("&gt;"&amp;(TODAY()-730)),'Game History'!G:G,"WFTDA",'Game History'!I:I,A28,'Game History'!K:K,"Y")+COUNTIFS('Game History'!A:A,("&gt;"&amp;(TODAY()-730)),'Game History'!G:G,"WFTDA",'Game History'!J:J,A28,'Game History'!K:K,"Y")</f>
        <v>0</v>
      </c>
      <c r="N28" s="7"/>
      <c r="O28" s="7"/>
      <c r="P28" s="7"/>
      <c r="Q28" s="7"/>
      <c r="R28" s="7"/>
      <c r="S28" s="7"/>
      <c r="T28" s="7"/>
    </row>
    <row r="29">
      <c r="A29" s="136" t="s">
        <v>462</v>
      </c>
      <c r="B29" s="233" t="str">
        <f>COUNTIFS('Game History'!A:A,("&gt;"&amp;(TODAY()-365)),'Game History'!G:G,"WFTDA",'Game History'!H:H,"Champs",'Game History'!I:I,Instructions!A85)+COUNTIFS('Game History'!A:A,("&gt;"&amp;(TODAY()-365)),'Game History'!G:G,"WFTDA",'Game History'!H:H,"Playoff",'Game History'!I:I,Instructions!A85)+COUNTIFS('Game History'!A:A,("&gt;"&amp;(TODAY()-365)),'Game History'!G:G,"WFTDA",'Game History'!H:H,"Champs",'Game History'!J:J,Instructions!A85)+COUNTIFS('Game History'!A:A,("&gt;"&amp;(TODAY()-365)),'Game History'!G:G,"WFTDA",'Game History'!H:H,"Playoff",'Game History'!J:J,Instructions!A85)</f>
        <v>0</v>
      </c>
      <c r="C29" s="233" t="str">
        <f>COUNTIFS('Game History'!A:A,("&gt;"&amp;(TODAY()-365)),'Game History'!G:G,"WFTDA",'Game History'!H:H,"Sanc",'Game History'!I:I,Instructions!A85)+COUNTIFS('Game History'!A:A,("&gt;"&amp;(TODAY()-365)),'Game History'!G:G,"WFTDA",'Game History'!H:H,"Sanc",'Game History'!J:J,Instructions!A85)</f>
        <v>0</v>
      </c>
      <c r="D29" s="233" t="str">
        <f>COUNTIFS('Game History'!A:A,("&gt;"&amp;(TODAY()-365)),'Game History'!G:G,"WFTDA",'Game History'!H:H,"Reg",'Game History'!I:I,Instructions!A85)+COUNTIFS('Game History'!A:A,("&gt;"&amp;(TODAY()-365)),'Game History'!G:G,"WFTDA",'Game History'!H:H,"Reg",'Game History'!J:J,Instructions!A85)</f>
        <v>0</v>
      </c>
      <c r="E29" s="125" t="str">
        <f t="shared" si="9"/>
        <v>0</v>
      </c>
      <c r="F29" s="97" t="str">
        <f>COUNTIFS('Game History'!A:A,("&gt;"&amp;(TODAY()-365)),'Game History'!G:G,"WFTDA",'Game History'!I:I,A29,'Game History'!K:K,"Y")+COUNTIFS('Game History'!A:A,("&gt;"&amp;(TODAY()-365)),'Game History'!G:G,"WFTDA",'Game History'!J:J,A29,'Game History'!K:K,"Y")</f>
        <v>0</v>
      </c>
      <c r="G29" s="227"/>
      <c r="H29" s="148" t="s">
        <v>462</v>
      </c>
      <c r="I29" s="233" t="str">
        <f>COUNTIFS('Game History'!A:A,("&gt;"&amp;(TODAY()-730)),'Game History'!G:G,"WFTDA",'Game History'!H:H,"Champs",'Game History'!I:I,Instructions!A85)+COUNTIFS('Game History'!A:A,("&gt;"&amp;(TODAY()-730)),'Game History'!G:G,"WFTDA",'Game History'!H:H,"Playoff",'Game History'!I:I,Instructions!A85)+COUNTIFS('Game History'!A:A,("&gt;"&amp;(TODAY()-730)),'Game History'!G:G,"WFTDA",'Game History'!H:H,"Champs",'Game History'!J:J,Instructions!A85)+COUNTIFS('Game History'!A:A,("&gt;"&amp;(TODAY()-730)),'Game History'!G:G,"WFTDA",'Game History'!H:H,"Playoff",'Game History'!J:J,Instructions!A85)</f>
        <v>0</v>
      </c>
      <c r="J29" s="97" t="str">
        <f>COUNTIFS('Game History'!A:A,("&gt;"&amp;(TODAY()-730)),'Game History'!G:G,"WFTDA",'Game History'!H:H,"Sanc",'Game History'!I:I,Instructions!A85)+COUNTIFS('Game History'!A:A,("&gt;"&amp;(TODAY()-730)),'Game History'!G:G,"WFTDA",'Game History'!H:H,"Sanc",'Game History'!J:J,Instructions!A85)</f>
        <v>0</v>
      </c>
      <c r="K29" s="233" t="str">
        <f>COUNTIFS('Game History'!A:A,("&gt;"&amp;(TODAY()-730)),'Game History'!G:G,"WFTDA",'Game History'!H:H,"Reg",'Game History'!I:I,Instructions!A85)+COUNTIFS('Game History'!A:A,("&gt;"&amp;(TODAY()-730)),'Game History'!G:G,"WFTDA",'Game History'!H:H,"Reg",'Game History'!J:J,Instructions!A85)</f>
        <v>0</v>
      </c>
      <c r="L29" s="125" t="str">
        <f t="shared" si="10"/>
        <v>0</v>
      </c>
      <c r="M29" s="97" t="str">
        <f>COUNTIFS('Game History'!A:A,("&gt;"&amp;(TODAY()-730)),'Game History'!G:G,"WFTDA",'Game History'!I:I,A29,'Game History'!K:K,"Y")+COUNTIFS('Game History'!A:A,("&gt;"&amp;(TODAY()-730)),'Game History'!G:G,"WFTDA",'Game History'!J:J,A29,'Game History'!K:K,"Y")</f>
        <v>0</v>
      </c>
      <c r="N29" s="7"/>
      <c r="O29" s="7"/>
      <c r="P29" s="7"/>
      <c r="Q29" s="7"/>
      <c r="R29" s="7"/>
      <c r="S29" s="7"/>
      <c r="T29" s="7"/>
    </row>
    <row r="30">
      <c r="A30" s="136" t="s">
        <v>468</v>
      </c>
      <c r="B30" s="233" t="str">
        <f>COUNTIFS('Game History'!A:A,("&gt;"&amp;(TODAY()-365)),'Game History'!G:G,"WFTDA",'Game History'!H:H,"Champs",'Game History'!I:I,Instructions!A86)+COUNTIFS('Game History'!A:A,("&gt;"&amp;(TODAY()-365)),'Game History'!G:G,"WFTDA",'Game History'!H:H,"Playoff",'Game History'!I:I,Instructions!A86)+COUNTIFS('Game History'!A:A,("&gt;"&amp;(TODAY()-365)),'Game History'!G:G,"WFTDA",'Game History'!H:H,"Champs",'Game History'!J:J,Instructions!A86)+COUNTIFS('Game History'!A:A,("&gt;"&amp;(TODAY()-365)),'Game History'!G:G,"WFTDA",'Game History'!H:H,"Playoff",'Game History'!J:J,Instructions!A86)</f>
        <v>0</v>
      </c>
      <c r="C30" s="233" t="str">
        <f>COUNTIFS('Game History'!A:A,("&gt;"&amp;(TODAY()-365)),'Game History'!G:G,"WFTDA",'Game History'!H:H,"Sanc",'Game History'!I:I,Instructions!A86)+COUNTIFS('Game History'!A:A,("&gt;"&amp;(TODAY()-365)),'Game History'!G:G,"WFTDA",'Game History'!H:H,"Sanc",'Game History'!J:J,Instructions!A86)</f>
        <v>0</v>
      </c>
      <c r="D30" s="233" t="str">
        <f>COUNTIFS('Game History'!A:A,("&gt;"&amp;(TODAY()-365)),'Game History'!G:G,"WFTDA",'Game History'!H:H,"Reg",'Game History'!I:I,Instructions!A86)+COUNTIFS('Game History'!A:A,("&gt;"&amp;(TODAY()-365)),'Game History'!G:G,"WFTDA",'Game History'!H:H,"Reg",'Game History'!J:J,Instructions!A86)</f>
        <v>0</v>
      </c>
      <c r="E30" s="125" t="str">
        <f t="shared" si="9"/>
        <v>0</v>
      </c>
      <c r="F30" s="97" t="str">
        <f>COUNTIFS('Game History'!A:A,("&gt;"&amp;(TODAY()-365)),'Game History'!G:G,"WFTDA",'Game History'!I:I,A30,'Game History'!K:K,"Y")+COUNTIFS('Game History'!A:A,("&gt;"&amp;(TODAY()-365)),'Game History'!G:G,"WFTDA",'Game History'!J:J,A30,'Game History'!K:K,"Y")</f>
        <v>0</v>
      </c>
      <c r="G30" s="227"/>
      <c r="H30" s="148" t="s">
        <v>468</v>
      </c>
      <c r="I30" s="233" t="str">
        <f>COUNTIFS('Game History'!A:A,("&gt;"&amp;(TODAY()-730)),'Game History'!G:G,"WFTDA",'Game History'!H:H,"Champs",'Game History'!I:I,Instructions!A86)+COUNTIFS('Game History'!A:A,("&gt;"&amp;(TODAY()-730)),'Game History'!G:G,"WFTDA",'Game History'!H:H,"Playoff",'Game History'!I:I,Instructions!A86)+COUNTIFS('Game History'!A:A,("&gt;"&amp;(TODAY()-730)),'Game History'!G:G,"WFTDA",'Game History'!H:H,"Champs",'Game History'!J:J,Instructions!A86)+COUNTIFS('Game History'!A:A,("&gt;"&amp;(TODAY()-730)),'Game History'!G:G,"WFTDA",'Game History'!H:H,"Playoff",'Game History'!J:J,Instructions!A86)</f>
        <v>0</v>
      </c>
      <c r="J30" s="97" t="str">
        <f>COUNTIFS('Game History'!A:A,("&gt;"&amp;(TODAY()-730)),'Game History'!G:G,"WFTDA",'Game History'!H:H,"Sanc",'Game History'!I:I,Instructions!A86)+COUNTIFS('Game History'!A:A,("&gt;"&amp;(TODAY()-730)),'Game History'!G:G,"WFTDA",'Game History'!H:H,"Sanc",'Game History'!J:J,Instructions!A86)</f>
        <v>0</v>
      </c>
      <c r="K30" s="233" t="str">
        <f>COUNTIFS('Game History'!A:A,("&gt;"&amp;(TODAY()-730)),'Game History'!G:G,"WFTDA",'Game History'!H:H,"Reg",'Game History'!I:I,Instructions!A86)+COUNTIFS('Game History'!A:A,("&gt;"&amp;(TODAY()-730)),'Game History'!G:G,"WFTDA",'Game History'!H:H,"Reg",'Game History'!J:J,Instructions!A86)</f>
        <v>0</v>
      </c>
      <c r="L30" s="125" t="str">
        <f t="shared" si="10"/>
        <v>0</v>
      </c>
      <c r="M30" s="97" t="str">
        <f>COUNTIFS('Game History'!A:A,("&gt;"&amp;(TODAY()-730)),'Game History'!G:G,"WFTDA",'Game History'!I:I,A30,'Game History'!K:K,"Y")+COUNTIFS('Game History'!A:A,("&gt;"&amp;(TODAY()-730)),'Game History'!G:G,"WFTDA",'Game History'!J:J,A30,'Game History'!K:K,"Y")</f>
        <v>0</v>
      </c>
      <c r="N30" s="7"/>
      <c r="O30" s="7"/>
      <c r="P30" s="7"/>
      <c r="Q30" s="7"/>
      <c r="R30" s="7"/>
      <c r="S30" s="7"/>
      <c r="T30" s="7"/>
    </row>
    <row r="31">
      <c r="A31" s="136" t="s">
        <v>328</v>
      </c>
      <c r="B31" s="233" t="str">
        <f>COUNTIFS('Game History'!A:A,("&gt;"&amp;(TODAY()-365)),'Game History'!G:G,"WFTDA",'Game History'!H:H,"Champs",'Game History'!I:I,Instructions!A88)+COUNTIFS('Game History'!A:A,("&gt;"&amp;(TODAY()-365)),'Game History'!G:G,"WFTDA",'Game History'!H:H,"Playoff",'Game History'!I:I,Instructions!A88)</f>
        <v>0</v>
      </c>
      <c r="C31" s="108" t="str">
        <f>COUNTIFS('Game History'!A:A,("&gt;"&amp;(TODAY()-365)),'Game History'!G:G,"WFTDA",'Game History'!H:H,"Sanc",'Game History'!I:I,Instructions!A88)</f>
        <v>0</v>
      </c>
      <c r="D31" s="211" t="str">
        <f>COUNTIFS('Game History'!A:A,("&gt;"&amp;(TODAY()-365)),'Game History'!G:G,"WFTDA",'Game History'!H:H,"Reg",'Game History'!I:I,Instructions!A88)</f>
        <v>0</v>
      </c>
      <c r="E31" s="125" t="str">
        <f t="shared" si="9"/>
        <v>0</v>
      </c>
      <c r="F31" s="279"/>
      <c r="G31" s="227"/>
      <c r="H31" s="148" t="s">
        <v>328</v>
      </c>
      <c r="I31" s="233" t="str">
        <f>COUNTIFS('Game History'!A:A,("&gt;"&amp;(TODAY()-730)),'Game History'!G:G,"WFTDA",'Game History'!H:H,"Champs",'Game History'!I:I,Instructions!A88)+COUNTIFS('Game History'!A:A,("&gt;"&amp;(TODAY()-730)),'Game History'!G:G,"WFTDA",'Game History'!H:H,"Playoff",'Game History'!I:I,Instructions!A88)</f>
        <v>0</v>
      </c>
      <c r="J31" s="108" t="str">
        <f>COUNTIFS('Game History'!A:A,("&gt;"&amp;(TODAY()-730)),'Game History'!G:G,"WFTDA",'Game History'!H:H,"Sanc",'Game History'!I:I,Instructions!A88)</f>
        <v>0</v>
      </c>
      <c r="K31" s="211" t="str">
        <f>COUNTIFS('Game History'!A:A,("&gt;"&amp;(TODAY()-730)),'Game History'!G:G,"WFTDA",'Game History'!H:H,"Reg",'Game History'!I:I,Instructions!A88)</f>
        <v>0</v>
      </c>
      <c r="L31" s="125" t="str">
        <f t="shared" si="10"/>
        <v>0</v>
      </c>
      <c r="M31" s="280"/>
      <c r="N31" s="7"/>
      <c r="O31" s="7"/>
      <c r="P31" s="7"/>
      <c r="Q31" s="7"/>
      <c r="R31" s="7"/>
      <c r="S31" s="7"/>
      <c r="T31" s="7"/>
    </row>
    <row r="32">
      <c r="A32" s="93" t="s">
        <v>365</v>
      </c>
      <c r="B32" s="125" t="str">
        <f t="shared" ref="B32:E32" si="11">SUM(B18:B31)</f>
        <v>0</v>
      </c>
      <c r="C32" s="217" t="str">
        <f t="shared" si="11"/>
        <v>0</v>
      </c>
      <c r="D32" s="125" t="str">
        <f t="shared" si="11"/>
        <v>0</v>
      </c>
      <c r="E32" s="125" t="str">
        <f t="shared" si="11"/>
        <v>0</v>
      </c>
      <c r="F32" s="217" t="str">
        <f>SUM(F21:F30)</f>
        <v>0</v>
      </c>
      <c r="G32" s="39"/>
      <c r="H32" s="130" t="s">
        <v>365</v>
      </c>
      <c r="I32" s="125" t="str">
        <f t="shared" ref="I32:L32" si="12">SUM(I18:I31)</f>
        <v>0</v>
      </c>
      <c r="J32" s="259" t="str">
        <f t="shared" si="12"/>
        <v>0</v>
      </c>
      <c r="K32" s="125" t="str">
        <f t="shared" si="12"/>
        <v>0</v>
      </c>
      <c r="L32" s="125" t="str">
        <f t="shared" si="12"/>
        <v>0</v>
      </c>
      <c r="M32" s="125" t="str">
        <f>SUM(M21:M30)</f>
        <v>0</v>
      </c>
      <c r="N32" s="7"/>
      <c r="O32" s="7"/>
      <c r="P32" s="7"/>
      <c r="Q32" s="7"/>
      <c r="R32" s="7"/>
      <c r="S32" s="7"/>
      <c r="T32" s="7"/>
    </row>
    <row r="33">
      <c r="A33" s="21"/>
      <c r="B33" s="21"/>
      <c r="C33" s="21"/>
      <c r="D33" s="21"/>
      <c r="E33" s="21"/>
      <c r="F33" s="23"/>
      <c r="G33" s="7"/>
      <c r="H33" s="21"/>
      <c r="I33" s="21"/>
      <c r="J33" s="21"/>
      <c r="K33" s="21"/>
      <c r="L33" s="23"/>
      <c r="M33" s="23"/>
      <c r="N33" s="7"/>
      <c r="O33" s="7"/>
      <c r="P33" s="7"/>
      <c r="Q33" s="7"/>
      <c r="R33" s="7"/>
      <c r="S33" s="7"/>
      <c r="T33" s="7"/>
    </row>
    <row r="34">
      <c r="A34" s="281" t="s">
        <v>680</v>
      </c>
      <c r="B34" s="5"/>
      <c r="C34" s="5"/>
      <c r="D34" s="5"/>
      <c r="E34" s="27"/>
      <c r="F34" s="282"/>
      <c r="G34" s="39"/>
      <c r="H34" s="283" t="s">
        <v>681</v>
      </c>
      <c r="I34" s="5"/>
      <c r="J34" s="5"/>
      <c r="K34" s="27"/>
      <c r="L34" s="282"/>
      <c r="M34" s="7"/>
      <c r="N34" s="7"/>
      <c r="O34" s="7"/>
      <c r="P34" s="7"/>
      <c r="Q34" s="7"/>
      <c r="R34" s="7"/>
      <c r="S34" s="7"/>
      <c r="T34" s="7"/>
    </row>
    <row r="35">
      <c r="A35" s="284" t="s">
        <v>203</v>
      </c>
      <c r="B35" s="5"/>
      <c r="C35" s="27"/>
      <c r="D35" s="285" t="str">
        <f>SUM(E18:E20)</f>
        <v>0</v>
      </c>
      <c r="E35" s="27"/>
      <c r="F35" s="282"/>
      <c r="G35" s="39"/>
      <c r="H35" s="286" t="s">
        <v>203</v>
      </c>
      <c r="I35" s="27"/>
      <c r="J35" s="287" t="str">
        <f>SUM(L18:L20)</f>
        <v>0</v>
      </c>
      <c r="K35" s="27"/>
      <c r="L35" s="282"/>
      <c r="M35" s="7"/>
      <c r="N35" s="7"/>
      <c r="O35" s="7"/>
      <c r="P35" s="7"/>
      <c r="Q35" s="7"/>
      <c r="R35" s="7"/>
      <c r="S35" s="7"/>
      <c r="T35" s="7"/>
    </row>
    <row r="36">
      <c r="A36" s="284" t="s">
        <v>682</v>
      </c>
      <c r="B36" s="5"/>
      <c r="C36" s="27"/>
      <c r="D36" s="285" t="str">
        <f>SUM(E21:E24)</f>
        <v>0</v>
      </c>
      <c r="E36" s="27"/>
      <c r="F36" s="282"/>
      <c r="G36" s="39"/>
      <c r="H36" s="286" t="s">
        <v>682</v>
      </c>
      <c r="I36" s="27"/>
      <c r="J36" s="287" t="str">
        <f>SUM(L21:L24)</f>
        <v>0</v>
      </c>
      <c r="K36" s="27"/>
      <c r="L36" s="282"/>
      <c r="M36" s="7"/>
      <c r="N36" s="7"/>
      <c r="O36" s="7"/>
      <c r="P36" s="7"/>
      <c r="Q36" s="7"/>
      <c r="R36" s="7"/>
      <c r="S36" s="7"/>
      <c r="T36" s="7"/>
    </row>
    <row r="37">
      <c r="A37" s="284" t="s">
        <v>683</v>
      </c>
      <c r="B37" s="5"/>
      <c r="C37" s="27"/>
      <c r="D37" s="285" t="str">
        <f>SUM(E25:E27)</f>
        <v>0</v>
      </c>
      <c r="E37" s="27"/>
      <c r="F37" s="282"/>
      <c r="G37" s="39"/>
      <c r="H37" s="286" t="s">
        <v>683</v>
      </c>
      <c r="I37" s="27"/>
      <c r="J37" s="287" t="str">
        <f>SUM(L25:L27)</f>
        <v>0</v>
      </c>
      <c r="K37" s="27"/>
      <c r="L37" s="282"/>
      <c r="M37" s="7"/>
      <c r="N37" s="7"/>
      <c r="O37" s="7"/>
      <c r="P37" s="7"/>
      <c r="Q37" s="7"/>
      <c r="R37" s="7"/>
      <c r="S37" s="7"/>
      <c r="T37" s="7"/>
    </row>
    <row r="38">
      <c r="A38" s="284" t="s">
        <v>684</v>
      </c>
      <c r="B38" s="5"/>
      <c r="C38" s="27"/>
      <c r="D38" s="285" t="str">
        <f>SUM(E28:E30)</f>
        <v>0</v>
      </c>
      <c r="E38" s="27"/>
      <c r="F38" s="282"/>
      <c r="G38" s="39"/>
      <c r="H38" s="286" t="s">
        <v>684</v>
      </c>
      <c r="I38" s="27"/>
      <c r="J38" s="287" t="str">
        <f>SUM(L28:L30)</f>
        <v>0</v>
      </c>
      <c r="K38" s="27"/>
      <c r="L38" s="282"/>
      <c r="M38" s="7"/>
      <c r="N38" s="7"/>
      <c r="O38" s="7"/>
      <c r="P38" s="7"/>
      <c r="Q38" s="7"/>
      <c r="R38" s="7"/>
      <c r="S38" s="7"/>
      <c r="T38" s="7"/>
    </row>
    <row r="39">
      <c r="A39" s="23"/>
      <c r="B39" s="23"/>
      <c r="C39" s="23"/>
      <c r="D39" s="23"/>
      <c r="E39" s="23"/>
      <c r="F39" s="7"/>
      <c r="G39" s="7"/>
      <c r="H39" s="23"/>
      <c r="I39" s="23"/>
      <c r="J39" s="23"/>
      <c r="K39" s="23"/>
      <c r="L39" s="7"/>
      <c r="M39" s="7"/>
      <c r="N39" s="7"/>
      <c r="O39" s="7"/>
      <c r="P39" s="7"/>
      <c r="Q39" s="7"/>
      <c r="R39" s="7"/>
      <c r="S39" s="7"/>
      <c r="T39" s="7"/>
    </row>
    <row r="40">
      <c r="A40" s="7"/>
      <c r="B40" s="7"/>
      <c r="C40" s="7"/>
      <c r="D40" s="7"/>
      <c r="E40" s="7"/>
      <c r="F40" s="7"/>
      <c r="G40" s="7"/>
      <c r="H40" s="7"/>
      <c r="I40" s="7"/>
      <c r="J40" s="7"/>
      <c r="K40" s="7"/>
      <c r="L40" s="7"/>
      <c r="M40" s="7"/>
      <c r="N40" s="7"/>
      <c r="O40" s="7"/>
      <c r="P40" s="7"/>
      <c r="Q40" s="7"/>
      <c r="R40" s="7"/>
      <c r="S40" s="7"/>
      <c r="T40" s="7"/>
    </row>
    <row r="41">
      <c r="A41" s="19" t="s">
        <v>685</v>
      </c>
      <c r="B41" s="13"/>
      <c r="C41" s="13"/>
      <c r="D41" s="13"/>
      <c r="E41" s="13"/>
      <c r="F41" s="13"/>
      <c r="G41" s="13"/>
      <c r="H41" s="13"/>
      <c r="I41" s="13"/>
      <c r="J41" s="13"/>
      <c r="K41" s="13"/>
      <c r="L41" s="13"/>
      <c r="M41" s="13"/>
      <c r="N41" s="7"/>
      <c r="O41" s="7"/>
      <c r="P41" s="7"/>
      <c r="Q41" s="7"/>
      <c r="R41" s="7"/>
      <c r="S41" s="7"/>
      <c r="T41" s="7"/>
    </row>
    <row r="42">
      <c r="A42" s="21"/>
      <c r="B42" s="21"/>
      <c r="C42" s="21"/>
      <c r="D42" s="21"/>
      <c r="E42" s="21"/>
      <c r="F42" s="23"/>
      <c r="G42" s="23"/>
      <c r="H42" s="21"/>
      <c r="I42" s="21"/>
      <c r="J42" s="21"/>
      <c r="K42" s="21"/>
      <c r="L42" s="21"/>
      <c r="M42" s="23"/>
      <c r="N42" s="7"/>
      <c r="O42" s="7"/>
      <c r="P42" s="7"/>
      <c r="Q42" s="7"/>
      <c r="R42" s="7"/>
      <c r="S42" s="7"/>
      <c r="T42" s="7"/>
    </row>
    <row r="43">
      <c r="A43" s="288" t="s">
        <v>28</v>
      </c>
      <c r="B43" s="289" t="s">
        <v>32</v>
      </c>
      <c r="C43" s="289" t="s">
        <v>33</v>
      </c>
      <c r="D43" s="289" t="s">
        <v>34</v>
      </c>
      <c r="E43" s="289" t="s">
        <v>35</v>
      </c>
      <c r="F43" s="290"/>
      <c r="G43" s="39"/>
      <c r="H43" s="291" t="s">
        <v>46</v>
      </c>
      <c r="I43" s="292" t="s">
        <v>32</v>
      </c>
      <c r="J43" s="292" t="s">
        <v>33</v>
      </c>
      <c r="K43" s="292" t="s">
        <v>34</v>
      </c>
      <c r="L43" s="293" t="s">
        <v>35</v>
      </c>
      <c r="M43" s="290"/>
      <c r="N43" s="7"/>
      <c r="O43" s="7"/>
      <c r="P43" s="7"/>
      <c r="Q43" s="7"/>
      <c r="R43" s="7"/>
      <c r="S43" s="7"/>
      <c r="T43" s="7"/>
    </row>
    <row r="44">
      <c r="A44" s="294" t="s">
        <v>85</v>
      </c>
      <c r="B44" s="97" t="str">
        <f>COUNTIFS('Game History'!A:A,("&gt;"&amp;(TODAY()-365)),'Game History'!G:G,"MRDA",'Game History'!H:H,"Champs",'Game History'!I:I,Instructions!A68)+COUNTIFS('Game History'!A:A,("&gt;"&amp;(TODAY()-365)),'Game History'!G:G,"MRDA",'Game History'!H:H,"Playoff",'Game History'!I:I,Instructions!A68)</f>
        <v>0</v>
      </c>
      <c r="C44" s="108" t="str">
        <f>COUNTIFS('Game History'!A:A,("&gt;"&amp;(TODAY()-365)),'Game History'!G:G,"MRDA",'Game History'!H:H,"Sanc",'Game History'!I:I,Instructions!A68)</f>
        <v>0</v>
      </c>
      <c r="D44" s="108" t="str">
        <f>COUNTIFS('Game History'!A:A,("&gt;"&amp;(TODAY()-365)),'Game History'!G:G,"MRDA",'Game History'!H:H,"Reg",'Game History'!I:I,Instructions!A68)</f>
        <v>0</v>
      </c>
      <c r="E44" s="125" t="str">
        <f t="shared" ref="E44:E45" si="13">SUM(B44,C44,D44)</f>
        <v>0</v>
      </c>
      <c r="F44" s="7"/>
      <c r="G44" s="39"/>
      <c r="H44" s="295" t="s">
        <v>85</v>
      </c>
      <c r="I44" s="97" t="str">
        <f>COUNTIFS('Game History'!A:A,("&gt;"&amp;(TODAY()-730)),'Game History'!G:G,"MRDA",'Game History'!H:H,"Champs",'Game History'!I:I,Instructions!A68)+COUNTIFS('Game History'!A:A,("&gt;"&amp;(TODAY()-730)),'Game History'!G:G,"MRDA",'Game History'!H:H,"Playoff",'Game History'!I:I,Instructions!A68)</f>
        <v>0</v>
      </c>
      <c r="J44" s="108" t="str">
        <f>COUNTIFS('Game History'!A:A,("&gt;"&amp;(TODAY()-730)),'Game History'!G:G,"MRDA",'Game History'!H:H,"Sanc",'Game History'!I:I,Instructions!A68)</f>
        <v>0</v>
      </c>
      <c r="K44" s="108" t="str">
        <f>COUNTIFS('Game History'!A:A,("&gt;"&amp;(TODAY()-730)),'Game History'!G:G,"MRDA",'Game History'!H:H,"Reg",'Game History'!I:I,Instructions!A68)</f>
        <v>0</v>
      </c>
      <c r="L44" s="125" t="str">
        <f t="shared" ref="L44:L45" si="14">SUM(I44,J44,K44)</f>
        <v>0</v>
      </c>
      <c r="M44" s="7"/>
      <c r="N44" s="7"/>
      <c r="O44" s="7"/>
      <c r="P44" s="7"/>
      <c r="Q44" s="7"/>
      <c r="R44" s="7"/>
      <c r="S44" s="7"/>
      <c r="T44" s="7"/>
    </row>
    <row r="45">
      <c r="A45" s="297" t="s">
        <v>117</v>
      </c>
      <c r="B45" s="97" t="str">
        <f>COUNTIFS('Game History'!A:A,("&gt;"&amp;(TODAY()-365)),'Game History'!G:G,"MRDA",'Game History'!H:H,"Champs",'Game History'!I:I,Instructions!A69)+COUNTIFS('Game History'!A:A,("&gt;"&amp;(TODAY()-365)),'Game History'!G:G,"MRDA",'Game History'!H:H,"Playoff",'Game History'!I:I,Instructions!A69)+COUNTIFS('Game History'!A:A,("&gt;"&amp;(TODAY()-365)),'Game History'!G:G,"MRDA",'Game History'!H:H,"Champs",'Game History'!I:I,Instructions!A70)+COUNTIFS('Game History'!A:A,("&gt;"&amp;(TODAY()-365)),'Game History'!G:G,"MRDA",'Game History'!H:H,"Playoff",'Game History'!I:I,Instructions!A70)</f>
        <v>0</v>
      </c>
      <c r="C45" s="108" t="str">
        <f>COUNTIFS('Game History'!A:A,("&gt;"&amp;(TODAY()-365)),'Game History'!G:G,"MRDA",'Game History'!H:H,"Sanc",'Game History'!I:I,Instructions!A69)</f>
        <v>0</v>
      </c>
      <c r="D45" s="108" t="str">
        <f>COUNTIFS('Game History'!A:A,("&gt;"&amp;(TODAY()-365)),'Game History'!G:G,"MRDA",'Game History'!H:H,"Reg",'Game History'!I:I,Instructions!A69)</f>
        <v>0</v>
      </c>
      <c r="E45" s="125" t="str">
        <f t="shared" si="13"/>
        <v>0</v>
      </c>
      <c r="F45" s="7"/>
      <c r="G45" s="39"/>
      <c r="H45" s="298" t="s">
        <v>117</v>
      </c>
      <c r="I45" s="97" t="str">
        <f>COUNTIFS('Game History'!A:A,("&gt;"&amp;(TODAY()-730)),'Game History'!G:G,"MRDA",'Game History'!H:H,"Champs",'Game History'!I:I,Instructions!A69)+COUNTIFS('Game History'!A:A,("&gt;"&amp;(TODAY()-730)),'Game History'!G:G,"MRDA",'Game History'!H:H,"Playoff",'Game History'!I:I,Instructions!A69)+COUNTIFS('Game History'!A:A,("&gt;"&amp;(TODAY()-730)),'Game History'!G:G,"MRDA",'Game History'!H:H,"Champs",'Game History'!I:I,Instructions!A70)+COUNTIFS('Game History'!A:A,("&gt;"&amp;(TODAY()-730)),'Game History'!G:G,"MRDA",'Game History'!H:H,"Playoff",'Game History'!I:I,Instructions!A70)</f>
        <v>0</v>
      </c>
      <c r="J45" s="108" t="str">
        <f>COUNTIFS('Game History'!A:A,("&gt;"&amp;(TODAY()-730)),'Game History'!G:G,"MRDA",'Game History'!H:H,"Sanc",'Game History'!I:I,Instructions!A69)</f>
        <v>0</v>
      </c>
      <c r="K45" s="108" t="str">
        <f>COUNTIFS('Game History'!A:A,("&gt;"&amp;(TODAY()-730)),'Game History'!G:G,"MRDA",'Game History'!H:H,"Reg",'Game History'!I:I,Instructions!A69)</f>
        <v>0</v>
      </c>
      <c r="L45" s="125" t="str">
        <f t="shared" si="14"/>
        <v>0</v>
      </c>
      <c r="M45" s="7"/>
      <c r="N45" s="7"/>
      <c r="O45" s="7"/>
      <c r="P45" s="7"/>
      <c r="Q45" s="7"/>
      <c r="R45" s="7"/>
      <c r="S45" s="7"/>
      <c r="T45" s="7"/>
    </row>
    <row r="46">
      <c r="A46" s="297" t="s">
        <v>109</v>
      </c>
      <c r="B46" s="221" t="s">
        <v>124</v>
      </c>
      <c r="C46" s="108" t="str">
        <f>COUNTIFS('Game History'!A:A,("&gt;"&amp;(TODAY()-365)),'Game History'!G:G,"MRDA",'Game History'!H:H,"Sanc",'Game History'!I:I,Instructions!A70)</f>
        <v>0</v>
      </c>
      <c r="D46" s="108" t="str">
        <f>COUNTIFS('Game History'!A:A,("&gt;"&amp;(TODAY()-365)),'Game History'!G:G,"MRDA",'Game History'!H:H,"Reg",'Game History'!I:I,Instructions!A70)</f>
        <v>0</v>
      </c>
      <c r="E46" s="125" t="str">
        <f>SUM(C46+D46)</f>
        <v>0</v>
      </c>
      <c r="F46" s="7"/>
      <c r="G46" s="39"/>
      <c r="H46" s="298" t="s">
        <v>109</v>
      </c>
      <c r="I46" s="221" t="s">
        <v>124</v>
      </c>
      <c r="J46" s="108" t="str">
        <f>COUNTIFS('Game History'!A:A,("&gt;"&amp;(TODAY()-730)),'Game History'!G:G,"MRDA",'Game History'!H:H,"Sanc",'Game History'!I:I,Instructions!A70)</f>
        <v>0</v>
      </c>
      <c r="K46" s="108" t="str">
        <f>COUNTIFS('Game History'!A:A,("&gt;"&amp;(TODAY()-730)),'Game History'!G:G,"MRDA",'Game History'!H:H,"Reg",'Game History'!I:I,Instructions!A70)</f>
        <v>0</v>
      </c>
      <c r="L46" s="125" t="str">
        <f>SUM(J46+K46)</f>
        <v>0</v>
      </c>
      <c r="M46" s="7"/>
      <c r="N46" s="7"/>
      <c r="O46" s="7"/>
      <c r="P46" s="7"/>
      <c r="Q46" s="7"/>
      <c r="R46" s="7"/>
      <c r="S46" s="7"/>
      <c r="T46" s="7"/>
    </row>
    <row r="47">
      <c r="A47" s="297" t="s">
        <v>123</v>
      </c>
      <c r="B47" s="97" t="str">
        <f>COUNTIFS('Game History'!A:A,("&gt;"&amp;(TODAY()-365)),'Game History'!G:G,"MRDA",'Game History'!H:H,"Champs",'Game History'!I:I,Instructions!A74)+COUNTIFS('Game History'!A:A,("&gt;"&amp;(TODAY()-365)),'Game History'!G:G,"MRDA",'Game History'!H:H,"Playoff",'Game History'!I:I,Instructions!A74)+COUNTIFS('Game History'!A:A,("&gt;"&amp;(TODAY()-365)),'Game History'!G:G,"MRDA",'Game History'!H:H,"Champs",'Game History'!J:J,Instructions!A74)+COUNTIFS('Game History'!A:A,("&gt;"&amp;(TODAY()-365)),'Game History'!G:G,"MRDA",'Game History'!H:H,"Playoff",'Game History'!J:J,Instructions!A74)</f>
        <v>0</v>
      </c>
      <c r="C47" s="97" t="str">
        <f>COUNTIFS('Game History'!A:A,("&gt;"&amp;(TODAY()-365)),'Game History'!G:G,"MRDA",'Game History'!H:H,"Sanc",'Game History'!I:I,Instructions!A74)+COUNTIFS('Game History'!A:A,("&gt;"&amp;(TODAY()-365)),'Game History'!G:G,"MRDA",'Game History'!H:H,"Sanc",'Game History'!J:J,Instructions!A74)</f>
        <v>0</v>
      </c>
      <c r="D47" s="97" t="str">
        <f>COUNTIFS('Game History'!A:A,("&gt;"&amp;(TODAY()-365)),'Game History'!G:G,"MRDA",'Game History'!H:H,"Reg",'Game History'!I:I,Instructions!A74)+COUNTIFS('Game History'!A:A,("&gt;"&amp;(TODAY()-365)),'Game History'!G:G,"MRDA",'Game History'!H:H,"Reg",'Game History'!J:J,Instructions!A74)</f>
        <v>0</v>
      </c>
      <c r="E47" s="125" t="str">
        <f t="shared" ref="E47:E50" si="15">SUM(B47,C47,D47)</f>
        <v>0</v>
      </c>
      <c r="F47" s="128"/>
      <c r="G47" s="39"/>
      <c r="H47" s="295" t="s">
        <v>123</v>
      </c>
      <c r="I47" s="97" t="str">
        <f>COUNTIFS('Game History'!A:A,("&gt;"&amp;(TODAY()-730)),'Game History'!G:G,"MRDA",'Game History'!H:H,"Champs",'Game History'!I:I,Instructions!A74)+COUNTIFS('Game History'!A:A,("&gt;"&amp;(TODAY()-730)),'Game History'!G:G,"MRDA",'Game History'!H:H,"Playoff",'Game History'!I:I,Instructions!A74)+COUNTIFS('Game History'!A:A,("&gt;"&amp;(TODAY()-730)),'Game History'!G:G,"MRDA",'Game History'!H:H,"Champs",'Game History'!J:J,Instructions!A74)+COUNTIFS('Game History'!A:A,("&gt;"&amp;(TODAY()-730)),'Game History'!G:G,"MRDA",'Game History'!H:H,"Playoff",'Game History'!J:J,Instructions!A74)</f>
        <v>0</v>
      </c>
      <c r="J47" s="97" t="str">
        <f>COUNTIFS('Game History'!A:A,("&gt;"&amp;(TODAY()-730)),'Game History'!G:G,"MRDA",'Game History'!H:H,"Sanc",'Game History'!I:I,Instructions!A74)+COUNTIFS('Game History'!A:A,("&gt;"&amp;(TODAY()-730)),'Game History'!G:G,"MRDA",'Game History'!H:H,"Sanc",'Game History'!J:J,Instructions!A74)</f>
        <v>0</v>
      </c>
      <c r="K47" s="97" t="str">
        <f>COUNTIFS('Game History'!A:A,("&gt;"&amp;(TODAY()-730)),'Game History'!G:G,"MRDA",'Game History'!H:H,"Reg",'Game History'!I:I,Instructions!A74)+COUNTIFS('Game History'!A:A,("&gt;"&amp;(TODAY()-730)),'Game History'!G:G,"MRDA",'Game History'!H:H,"Reg",'Game History'!J:J,Instructions!A74)</f>
        <v>0</v>
      </c>
      <c r="L47" s="125" t="str">
        <f t="shared" ref="L47:L50" si="16">SUM(I47,J47,K47)</f>
        <v>0</v>
      </c>
      <c r="M47" s="128"/>
      <c r="N47" s="7"/>
      <c r="O47" s="7"/>
      <c r="P47" s="7"/>
      <c r="Q47" s="7"/>
      <c r="R47" s="7"/>
      <c r="S47" s="7"/>
      <c r="T47" s="7"/>
    </row>
    <row r="48">
      <c r="A48" s="294" t="s">
        <v>173</v>
      </c>
      <c r="B48" s="97" t="str">
        <f>COUNTIFS('Game History'!A:A,("&gt;"&amp;(TODAY()-365)),'Game History'!G:G,"MRDA",'Game History'!H:H,"Champs",'Game History'!I:I,Instructions!A75)+COUNTIFS('Game History'!A:A,("&gt;"&amp;(TODAY()-365)),'Game History'!G:G,"MRDA",'Game History'!H:H,"Playoff",'Game History'!I:I,Instructions!A75)+COUNTIFS('Game History'!A:A,("&gt;"&amp;(TODAY()-365)),'Game History'!G:G,"MRDA",'Game History'!H:H,"Champs",'Game History'!J:J,Instructions!A75)+COUNTIFS('Game History'!A:A,("&gt;"&amp;(TODAY()-365)),'Game History'!G:G,"MRDA",'Game History'!H:H,"Playoff",'Game History'!J:J,Instructions!A75)</f>
        <v>0</v>
      </c>
      <c r="C48" s="97" t="str">
        <f>COUNTIFS('Game History'!A:A,("&gt;"&amp;(TODAY()-365)),'Game History'!G:G,"MRDA",'Game History'!H:H,"Sanc",'Game History'!I:I,Instructions!A75)+COUNTIFS('Game History'!A:A,("&gt;"&amp;(TODAY()-365)),'Game History'!G:G,"MRDA",'Game History'!H:H,"Sanc",'Game History'!J:J,Instructions!A75)</f>
        <v>0</v>
      </c>
      <c r="D48" s="97" t="str">
        <f>COUNTIFS('Game History'!A:A,("&gt;"&amp;(TODAY()-365)),'Game History'!G:G,"MRDA",'Game History'!H:H,"Reg",'Game History'!I:I,Instructions!A75)+COUNTIFS('Game History'!A:A,("&gt;"&amp;(TODAY()-365)),'Game History'!G:G,"MRDA",'Game History'!H:H,"Reg",'Game History'!J:J,Instructions!A75)</f>
        <v>0</v>
      </c>
      <c r="E48" s="125" t="str">
        <f t="shared" si="15"/>
        <v>0</v>
      </c>
      <c r="F48" s="128"/>
      <c r="G48" s="39"/>
      <c r="H48" s="295" t="s">
        <v>173</v>
      </c>
      <c r="I48" s="97" t="str">
        <f>COUNTIFS('Game History'!A:A,("&gt;"&amp;(TODAY()-730)),'Game History'!G:G,"MRDA",'Game History'!H:H,"Champs",'Game History'!I:I,Instructions!A75)+COUNTIFS('Game History'!A:A,("&gt;"&amp;(TODAY()-730)),'Game History'!G:G,"MRDA",'Game History'!H:H,"Playoff",'Game History'!I:I,Instructions!A75)+COUNTIFS('Game History'!A:A,("&gt;"&amp;(TODAY()-730)),'Game History'!G:G,"MRDA",'Game History'!H:H,"Champs",'Game History'!J:J,Instructions!A75)+COUNTIFS('Game History'!A:A,("&gt;"&amp;(TODAY()-730)),'Game History'!G:G,"MRDA",'Game History'!H:H,"Playoff",'Game History'!J:J,Instructions!A75)</f>
        <v>0</v>
      </c>
      <c r="J48" s="97" t="str">
        <f>COUNTIFS('Game History'!A:A,("&gt;"&amp;(TODAY()-730)),'Game History'!G:G,"MRDA",'Game History'!H:H,"Sanc",'Game History'!I:I,Instructions!A75)+COUNTIFS('Game History'!A:A,("&gt;"&amp;(TODAY()-730)),'Game History'!G:G,"MRDA",'Game History'!H:H,"Sanc",'Game History'!J:J,Instructions!A75)</f>
        <v>0</v>
      </c>
      <c r="K48" s="97" t="str">
        <f>COUNTIFS('Game History'!A:A,("&gt;"&amp;(TODAY()-730)),'Game History'!G:G,"MRDA",'Game History'!H:H,"Reg",'Game History'!I:I,Instructions!A75)+COUNTIFS('Game History'!A:A,("&gt;"&amp;(TODAY()-730)),'Game History'!G:G,"MRDA",'Game History'!H:H,"Reg",'Game History'!J:J,Instructions!A75)</f>
        <v>0</v>
      </c>
      <c r="L48" s="125" t="str">
        <f t="shared" si="16"/>
        <v>0</v>
      </c>
      <c r="M48" s="128"/>
      <c r="N48" s="7"/>
      <c r="O48" s="7"/>
      <c r="P48" s="7"/>
      <c r="Q48" s="7"/>
      <c r="R48" s="7"/>
      <c r="S48" s="7"/>
      <c r="T48" s="7"/>
    </row>
    <row r="49">
      <c r="A49" s="297" t="s">
        <v>118</v>
      </c>
      <c r="B49" s="97" t="str">
        <f>COUNTIFS('Game History'!A:A,("&gt;"&amp;(TODAY()-365)),'Game History'!G:G,"MRDA",'Game History'!H:H,"Champs",'Game History'!I:I,Instructions!A76)+COUNTIFS('Game History'!A:A,("&gt;"&amp;(TODAY()-365)),'Game History'!G:G,"MRDA",'Game History'!H:H,"Playoff",'Game History'!I:I,Instructions!A76)+COUNTIFS('Game History'!A:A,("&gt;"&amp;(TODAY()-365)),'Game History'!G:G,"MRDA",'Game History'!H:H,"Champs",'Game History'!J:J,Instructions!A76)+COUNTIFS('Game History'!A:A,("&gt;"&amp;(TODAY()-365)),'Game History'!G:G,"MRDA",'Game History'!H:H,"Playoff",'Game History'!J:J,Instructions!A76)</f>
        <v>0</v>
      </c>
      <c r="C49" s="97" t="str">
        <f>COUNTIFS('Game History'!A:A,("&gt;"&amp;(TODAY()-365)),'Game History'!G:G,"MRDA",'Game History'!H:H,"Sanc",'Game History'!I:I,Instructions!A76)+COUNTIFS('Game History'!A:A,("&gt;"&amp;(TODAY()-365)),'Game History'!G:G,"MRDA",'Game History'!H:H,"Sanc",'Game History'!J:J,Instructions!A76)</f>
        <v>0</v>
      </c>
      <c r="D49" s="97" t="str">
        <f>COUNTIFS('Game History'!A:A,("&gt;"&amp;(TODAY()-365)),'Game History'!G:G,"MRDA",'Game History'!H:H,"Reg",'Game History'!I:I,Instructions!A76)+COUNTIFS('Game History'!A:A,("&gt;"&amp;(TODAY()-365)),'Game History'!G:G,"MRDA",'Game History'!H:H,"Reg",'Game History'!J:J,Instructions!A76)</f>
        <v>0</v>
      </c>
      <c r="E49" s="125" t="str">
        <f t="shared" si="15"/>
        <v>0</v>
      </c>
      <c r="F49" s="7"/>
      <c r="G49" s="39"/>
      <c r="H49" s="298" t="s">
        <v>118</v>
      </c>
      <c r="I49" s="97" t="str">
        <f>COUNTIFS('Game History'!A:A,("&gt;"&amp;(TODAY()-730)),'Game History'!G:G,"MRDA",'Game History'!H:H,"Champs",'Game History'!I:I,Instructions!A76)+COUNTIFS('Game History'!A:A,("&gt;"&amp;(TODAY()-730)),'Game History'!G:G,"MRDA",'Game History'!H:H,"Playoff",'Game History'!I:I,Instructions!A76)+COUNTIFS('Game History'!A:A,("&gt;"&amp;(TODAY()-730)),'Game History'!G:G,"MRDA",'Game History'!H:H,"Champs",'Game History'!J:J,Instructions!A76)+COUNTIFS('Game History'!A:A,("&gt;"&amp;(TODAY()-730)),'Game History'!G:G,"MRDA",'Game History'!H:H,"Playoff",'Game History'!J:J,Instructions!A76)</f>
        <v>0</v>
      </c>
      <c r="J49" s="97" t="str">
        <f>COUNTIFS('Game History'!A:A,("&gt;"&amp;(TODAY()-730)),'Game History'!G:G,"MRDA",'Game History'!H:H,"Sanc",'Game History'!I:I,Instructions!A76)+COUNTIFS('Game History'!A:A,("&gt;"&amp;(TODAY()-730)),'Game History'!G:G,"MRDA",'Game History'!H:H,"Sanc",'Game History'!J:J,Instructions!A76)</f>
        <v>0</v>
      </c>
      <c r="K49" s="97" t="str">
        <f>COUNTIFS('Game History'!A:A,("&gt;"&amp;(TODAY()-730)),'Game History'!G:G,"MRDA",'Game History'!H:H,"Reg",'Game History'!I:I,Instructions!A76)+COUNTIFS('Game History'!A:A,("&gt;"&amp;(TODAY()-730)),'Game History'!G:G,"MRDA",'Game History'!H:H,"Reg",'Game History'!J:J,Instructions!A76)</f>
        <v>0</v>
      </c>
      <c r="L49" s="125" t="str">
        <f t="shared" si="16"/>
        <v>0</v>
      </c>
      <c r="M49" s="7"/>
      <c r="N49" s="7"/>
      <c r="O49" s="7"/>
      <c r="P49" s="7"/>
      <c r="Q49" s="7"/>
      <c r="R49" s="7"/>
      <c r="S49" s="7"/>
      <c r="T49" s="7"/>
    </row>
    <row r="50">
      <c r="A50" s="297" t="s">
        <v>328</v>
      </c>
      <c r="B50" s="97" t="str">
        <f>COUNTIFS('Game History'!A:A,("&gt;"&amp;(TODAY()-365)),'Game History'!G:G,"MRDA",'Game History'!H:H,"Champs",'Game History'!I:I,Instructions!A87)+COUNTIFS('Game History'!A:A,("&gt;"&amp;(TODAY()-365)),'Game History'!G:G,"MRDA",'Game History'!H:H,"Playoff",'Game History'!I:I,Instructions!A87)</f>
        <v>0</v>
      </c>
      <c r="C50" s="108" t="str">
        <f>COUNTIFS('Game History'!A:A,("&gt;"&amp;(TODAY()-365)),'Game History'!G:G,"MRDA",'Game History'!H:H,"Sanc",'Game History'!I:I,Instructions!A87)</f>
        <v>0</v>
      </c>
      <c r="D50" s="108" t="str">
        <f>COUNTIFS('Game History'!A:A,("&gt;"&amp;(TODAY()-365)),'Game History'!G:G,"MRDA",'Game History'!H:H,"Reg",'Game History'!I:I,Instructions!A87)</f>
        <v>0</v>
      </c>
      <c r="E50" s="125" t="str">
        <f t="shared" si="15"/>
        <v>0</v>
      </c>
      <c r="F50" s="7"/>
      <c r="G50" s="39"/>
      <c r="H50" s="298" t="s">
        <v>328</v>
      </c>
      <c r="I50" s="97" t="str">
        <f>COUNTIFS('Game History'!A:A,("&gt;"&amp;(TODAY()-730)),'Game History'!G:G,"MRDA",'Game History'!H:H,"Champs",'Game History'!I:I,Instructions!A87)+COUNTIFS('Game History'!A:A,("&gt;"&amp;(TODAY()-730)),'Game History'!G:G,"MRDA",'Game History'!H:H,"Playoff",'Game History'!I:I,Instructions!A87)</f>
        <v>0</v>
      </c>
      <c r="J50" s="108" t="str">
        <f>COUNTIFS('Game History'!A:A,("&gt;"&amp;(TODAY()-730)),'Game History'!G:G,"MRDA",'Game History'!H:H,"Sanc",'Game History'!I:I,Instructions!A87)</f>
        <v>0</v>
      </c>
      <c r="K50" s="108" t="str">
        <f>COUNTIFS('Game History'!A:A,("&gt;"&amp;(TODAY()-730)),'Game History'!G:G,"MRDA",'Game History'!H:H,"Reg",'Game History'!I:I,Instructions!A87)</f>
        <v>0</v>
      </c>
      <c r="L50" s="125" t="str">
        <f t="shared" si="16"/>
        <v>0</v>
      </c>
      <c r="M50" s="7"/>
      <c r="N50" s="7"/>
      <c r="O50" s="7"/>
      <c r="P50" s="7"/>
      <c r="Q50" s="7"/>
      <c r="R50" s="7"/>
      <c r="S50" s="7"/>
      <c r="T50" s="7"/>
    </row>
    <row r="51">
      <c r="A51" s="294" t="s">
        <v>365</v>
      </c>
      <c r="B51" s="125" t="str">
        <f t="shared" ref="B51:E51" si="17">SUM(B44:B50)</f>
        <v>0</v>
      </c>
      <c r="C51" s="125" t="str">
        <f t="shared" si="17"/>
        <v>0</v>
      </c>
      <c r="D51" s="125" t="str">
        <f t="shared" si="17"/>
        <v>0</v>
      </c>
      <c r="E51" s="125" t="str">
        <f t="shared" si="17"/>
        <v>0</v>
      </c>
      <c r="F51" s="7"/>
      <c r="G51" s="39"/>
      <c r="H51" s="295" t="s">
        <v>365</v>
      </c>
      <c r="I51" s="125" t="str">
        <f t="shared" ref="I51:L51" si="18">SUM(I44:I50)</f>
        <v>0</v>
      </c>
      <c r="J51" s="125" t="str">
        <f t="shared" si="18"/>
        <v>0</v>
      </c>
      <c r="K51" s="125" t="str">
        <f t="shared" si="18"/>
        <v>0</v>
      </c>
      <c r="L51" s="125" t="str">
        <f t="shared" si="18"/>
        <v>0</v>
      </c>
      <c r="M51" s="7"/>
      <c r="N51" s="7"/>
      <c r="O51" s="7"/>
      <c r="P51" s="7"/>
      <c r="Q51" s="7"/>
      <c r="R51" s="7"/>
      <c r="S51" s="7"/>
      <c r="T51" s="7"/>
    </row>
    <row r="52">
      <c r="A52" s="7"/>
      <c r="B52" s="7"/>
      <c r="C52" s="7"/>
      <c r="D52" s="7"/>
      <c r="E52" s="7"/>
      <c r="F52" s="7"/>
      <c r="G52" s="7"/>
      <c r="H52" s="7"/>
      <c r="I52" s="7"/>
      <c r="J52" s="7"/>
      <c r="K52" s="7"/>
      <c r="L52" s="7"/>
      <c r="M52" s="7"/>
      <c r="N52" s="7"/>
      <c r="O52" s="7"/>
      <c r="P52" s="7"/>
      <c r="Q52" s="7"/>
      <c r="R52" s="7"/>
      <c r="S52" s="7"/>
      <c r="T52" s="7"/>
    </row>
    <row r="53">
      <c r="A53" s="7"/>
      <c r="B53" s="7"/>
      <c r="C53" s="7"/>
      <c r="D53" s="7"/>
      <c r="E53" s="7"/>
      <c r="F53" s="7"/>
      <c r="G53" s="7"/>
      <c r="H53" s="7"/>
      <c r="I53" s="7"/>
      <c r="J53" s="7"/>
      <c r="K53" s="7"/>
      <c r="L53" s="7"/>
      <c r="M53" s="7"/>
      <c r="N53" s="7"/>
      <c r="O53" s="7"/>
      <c r="P53" s="7"/>
      <c r="Q53" s="7"/>
      <c r="R53" s="7"/>
      <c r="S53" s="7"/>
      <c r="T53" s="7"/>
    </row>
    <row r="54">
      <c r="A54" s="19" t="s">
        <v>688</v>
      </c>
      <c r="B54" s="13"/>
      <c r="C54" s="13"/>
      <c r="D54" s="13"/>
      <c r="E54" s="13"/>
      <c r="F54" s="13"/>
      <c r="G54" s="13"/>
      <c r="H54" s="13"/>
      <c r="I54" s="13"/>
      <c r="J54" s="13"/>
      <c r="K54" s="13"/>
      <c r="L54" s="13"/>
      <c r="M54" s="13"/>
      <c r="N54" s="7"/>
      <c r="O54" s="7"/>
      <c r="P54" s="7"/>
      <c r="Q54" s="7"/>
      <c r="R54" s="7"/>
      <c r="S54" s="7"/>
      <c r="T54" s="7"/>
    </row>
    <row r="55">
      <c r="A55" s="21"/>
      <c r="B55" s="21"/>
      <c r="C55" s="21"/>
      <c r="D55" s="21"/>
      <c r="E55" s="21"/>
      <c r="F55" s="23"/>
      <c r="G55" s="23"/>
      <c r="H55" s="23"/>
      <c r="I55" s="23"/>
      <c r="J55" s="21"/>
      <c r="K55" s="21"/>
      <c r="L55" s="21"/>
      <c r="M55" s="23"/>
      <c r="N55" s="7"/>
      <c r="O55" s="7"/>
      <c r="P55" s="7"/>
      <c r="Q55" s="7"/>
      <c r="R55" s="7"/>
      <c r="S55" s="7"/>
      <c r="T55" s="7"/>
    </row>
    <row r="56">
      <c r="A56" s="288" t="s">
        <v>28</v>
      </c>
      <c r="B56" s="289" t="s">
        <v>32</v>
      </c>
      <c r="C56" s="289" t="s">
        <v>33</v>
      </c>
      <c r="D56" s="289" t="s">
        <v>34</v>
      </c>
      <c r="E56" s="289" t="s">
        <v>35</v>
      </c>
      <c r="F56" s="290"/>
      <c r="G56" s="290"/>
      <c r="H56" s="291" t="s">
        <v>46</v>
      </c>
      <c r="I56" s="292" t="s">
        <v>32</v>
      </c>
      <c r="J56" s="292" t="s">
        <v>33</v>
      </c>
      <c r="K56" s="292" t="s">
        <v>34</v>
      </c>
      <c r="L56" s="292" t="s">
        <v>35</v>
      </c>
      <c r="M56" s="290"/>
      <c r="Q56" s="290" t="s">
        <v>689</v>
      </c>
      <c r="S56" s="7"/>
      <c r="T56" s="7"/>
    </row>
    <row r="57">
      <c r="A57" s="294" t="s">
        <v>395</v>
      </c>
      <c r="B57" s="97" t="str">
        <f>COUNTIFS('Game History'!A:A,("&gt;"&amp;(TODAY()-365)),'Game History'!G:G,"MRDA",'Game History'!H:H,"Champs",'Game History'!I:I,Instructions!A71)+COUNTIFS('Game History'!A:A,("&gt;"&amp;(TODAY()-365)),'Game History'!G:G,"MRDA",'Game History'!H:H,"Playoff",'Game History'!I:I,Instructions!A71)</f>
        <v>0</v>
      </c>
      <c r="C57" s="108" t="str">
        <f>COUNTIFS('Game History'!A:A,("&gt;"&amp;(TODAY()-365)),'Game History'!G:G,"MRDA",'Game History'!H:H,"Sanc",'Game History'!I:I,Instructions!A71)</f>
        <v>0</v>
      </c>
      <c r="D57" s="211" t="str">
        <f>COUNTIFS('Game History'!A:A,("&gt;"&amp;(TODAY()-365)),'Game History'!G:G,"MRDA",'Game History'!H:H,"Reg",'Game History'!I:I,Instructions!A71)</f>
        <v>0</v>
      </c>
      <c r="E57" s="125" t="str">
        <f t="shared" ref="E57:E58" si="19">SUM(B57+C57+D57)</f>
        <v>0</v>
      </c>
      <c r="F57" s="299"/>
      <c r="G57" s="7"/>
      <c r="H57" s="295" t="s">
        <v>395</v>
      </c>
      <c r="I57" s="97" t="str">
        <f>COUNTIFS('Game History'!A:A,("&gt;"&amp;(TODAY()-730)),'Game History'!G:G,"MRDA",'Game History'!H:H,"Champs",'Game History'!I:I,Instructions!A71)+COUNTIFS('Game History'!A:A,("&gt;"&amp;(TODAY()-730)),'Game History'!G:G,"MRDA",'Game History'!H:H,"Playoff",'Game History'!I:I,Instructions!A71)</f>
        <v>0</v>
      </c>
      <c r="J57" s="108" t="str">
        <f>COUNTIFS('Game History'!A:A,("&gt;"&amp;(TODAY()-730)),'Game History'!G:G,"MRDA",'Game History'!H:H,"Sanc",'Game History'!I:I,Instructions!A71)</f>
        <v>0</v>
      </c>
      <c r="K57" s="211" t="str">
        <f>COUNTIFS('Game History'!A:A,("&gt;"&amp;(TODAY()-730)),'Game History'!G:G,"MRDA",'Game History'!H:H,"Reg",'Game History'!I:I,Instructions!A71)</f>
        <v>0</v>
      </c>
      <c r="L57" s="125" t="str">
        <f t="shared" ref="L57:L58" si="20">SUM(I57+J57+K57)</f>
        <v>0</v>
      </c>
      <c r="M57" s="299"/>
      <c r="Q57" s="7"/>
      <c r="R57" s="7"/>
      <c r="S57" s="7"/>
      <c r="T57" s="7"/>
    </row>
    <row r="58">
      <c r="A58" s="297" t="s">
        <v>417</v>
      </c>
      <c r="B58" s="97" t="str">
        <f>COUNTIFS('Game History'!A:A,("&gt;"&amp;(TODAY()-365)),'Game History'!G:G,"MRDA",'Game History'!H:H,"Champs",'Game History'!I:I,Instructions!A72)+COUNTIFS('Game History'!A:A,("&gt;"&amp;(TODAY()-365)),'Game History'!G:G,"MRDA",'Game History'!H:H,"Playoff",'Game History'!I:I,Instructions!A72)+COUNTIFS('Game History'!A:A,("&gt;"&amp;(TODAY()-365)),'Game History'!G:G,"MRDA",'Game History'!H:H,"Champs",'Game History'!I:I,Instructions!A73)+COUNTIFS('Game History'!A:A,("&gt;"&amp;(TODAY()-365)),'Game History'!G:G,"MRDA",'Game History'!H:H,"Playoff",'Game History'!I:I,Instructions!A73)</f>
        <v>0</v>
      </c>
      <c r="C58" s="211" t="str">
        <f>COUNTIFS('Game History'!A:A,("&gt;"&amp;(TODAY()-365)),'Game History'!G:G,"MRDA",'Game History'!H:H,"Sanc",'Game History'!I:I,Instructions!A72)</f>
        <v>0</v>
      </c>
      <c r="D58" s="211" t="str">
        <f>COUNTIFS('Game History'!A:A,("&gt;"&amp;(TODAY()-365)),'Game History'!G:G,"MRDA",'Game History'!H:H,"Reg",'Game History'!I:I,Instructions!A72)</f>
        <v>0</v>
      </c>
      <c r="E58" s="217" t="str">
        <f t="shared" si="19"/>
        <v>0</v>
      </c>
      <c r="F58" s="299"/>
      <c r="G58" s="7"/>
      <c r="H58" s="298" t="s">
        <v>417</v>
      </c>
      <c r="I58" s="97" t="str">
        <f>COUNTIFS('Game History'!A:A,("&gt;"&amp;(TODAY()-730)),'Game History'!G:G,"MRDA",'Game History'!H:H,"Champs",'Game History'!I:I,Instructions!A72)+COUNTIFS('Game History'!A:A,("&gt;"&amp;(TODAY()-730)),'Game History'!G:G,"MRDA",'Game History'!H:H,"Playoff",'Game History'!I:I,Instructions!A72)+COUNTIFS('Game History'!A:A,("&gt;"&amp;(TODAY()-730)),'Game History'!G:G,"MRDA",'Game History'!H:H,"Champs",'Game History'!I:I,Instructions!A73)+COUNTIFS('Game History'!A:A,("&gt;"&amp;(TODAY()-730)),'Game History'!G:G,"MRDA",'Game History'!H:H,"Playoff",'Game History'!I:I,Instructions!A73)</f>
        <v>0</v>
      </c>
      <c r="J58" s="108" t="str">
        <f>COUNTIFS('Game History'!A:A,("&gt;"&amp;(TODAY()-730)),'Game History'!G:G,"MRDA",'Game History'!H:H,"Sanc",'Game History'!I:I,Instructions!A72)</f>
        <v>0</v>
      </c>
      <c r="K58" s="211" t="str">
        <f>COUNTIFS('Game History'!A:A,("&gt;"&amp;(TODAY()-730)),'Game History'!G:G,"MRDA",'Game History'!H:H,"Reg",'Game History'!I:I,Instructions!A72)</f>
        <v>0</v>
      </c>
      <c r="L58" s="217" t="str">
        <f t="shared" si="20"/>
        <v>0</v>
      </c>
      <c r="M58" s="299"/>
      <c r="Q58" s="7"/>
      <c r="R58" s="7"/>
      <c r="S58" s="7"/>
      <c r="T58" s="7"/>
    </row>
    <row r="59">
      <c r="A59" s="297" t="s">
        <v>203</v>
      </c>
      <c r="B59" s="231" t="s">
        <v>124</v>
      </c>
      <c r="C59" s="211" t="str">
        <f>COUNTIFS('Game History'!A:A,("&gt;"&amp;(TODAY()-365)),'Game History'!G:G,"MRDA",'Game History'!H:H,"Sanc",'Game History'!I:I,Instructions!A73)</f>
        <v>0</v>
      </c>
      <c r="D59" s="211" t="str">
        <f>COUNTIFS('Game History'!A:A,("&gt;"&amp;(TODAY()-365)),'Game History'!G:G,"MRDA",'Game History'!H:H,"Reg",'Game History'!I:I,Instructions!A73)</f>
        <v>0</v>
      </c>
      <c r="E59" s="125" t="str">
        <f>SUM(C59+D59)</f>
        <v>0</v>
      </c>
      <c r="F59" s="300" t="s">
        <v>505</v>
      </c>
      <c r="G59" s="7"/>
      <c r="H59" s="298" t="s">
        <v>203</v>
      </c>
      <c r="I59" s="231" t="s">
        <v>124</v>
      </c>
      <c r="J59" s="108" t="str">
        <f>COUNTIFS('Game History'!A:A,("&gt;"&amp;(TODAY()-730)),'Game History'!G:G,"MRDA",'Game History'!H:H,"Sanc",'Game History'!I:I,Instructions!A73)</f>
        <v>0</v>
      </c>
      <c r="K59" s="211" t="str">
        <f>COUNTIFS('Game History'!A:A,("&gt;"&amp;(TODAY()-730)),'Game History'!G:G,"MRDA",'Game History'!H:H,"Reg",'Game History'!I:I,Instructions!A73)</f>
        <v>0</v>
      </c>
      <c r="L59" s="125" t="str">
        <f>SUM(J59+K59)</f>
        <v>0</v>
      </c>
      <c r="M59" s="301" t="s">
        <v>505</v>
      </c>
      <c r="Q59" s="7"/>
      <c r="R59" s="7"/>
      <c r="S59" s="7"/>
      <c r="T59" s="7"/>
    </row>
    <row r="60">
      <c r="A60" s="297" t="s">
        <v>263</v>
      </c>
      <c r="B60" s="233" t="str">
        <f>COUNTIFS('Game History'!A:A,("&gt;"&amp;(TODAY()-365)),'Game History'!G:G,"MRDA",'Game History'!H:H,"Champs",'Game History'!I:I,Instructions!A77)+COUNTIFS('Game History'!A:A,("&gt;"&amp;(TODAY()-365)),'Game History'!G:G,"MRDA",'Game History'!H:H,"Playoff",'Game History'!I:I,Instructions!A77)+COUNTIFS('Game History'!A:A,("&gt;"&amp;(TODAY()-365)),'Game History'!G:G,"MRDA",'Game History'!H:H,"Champs",'Game History'!J:J,Instructions!A77)+COUNTIFS('Game History'!A:A,("&gt;"&amp;(TODAY()-365)),'Game History'!G:G,"MRDA",'Game History'!H:H,"Playoff",'Game History'!J:J,Instructions!A77)</f>
        <v>0</v>
      </c>
      <c r="C60" s="233" t="str">
        <f>COUNTIFS('Game History'!A:A,("&gt;"&amp;(TODAY()-365)),'Game History'!G:G,"MRDA",'Game History'!H:H,"Sanc",'Game History'!I:I,Instructions!A77)+COUNTIFS('Game History'!A:A,("&gt;"&amp;(TODAY()-365)),'Game History'!G:G,"MRDA",'Game History'!H:H,"Sanc",'Game History'!J:J,Instructions!A77)</f>
        <v>0</v>
      </c>
      <c r="D60" s="233" t="str">
        <f>COUNTIFS('Game History'!A:A,("&gt;"&amp;(TODAY()-365)),'Game History'!G:G,"MRDA",'Game History'!H:H,"Reg",'Game History'!I:I,Instructions!A77)+COUNTIFS('Game History'!A:A,("&gt;"&amp;(TODAY()-365)),'Game History'!G:G,"MRDA",'Game History'!H:H,"Reg",'Game History'!J:J,Instructions!A77)</f>
        <v>0</v>
      </c>
      <c r="E60" s="125" t="str">
        <f t="shared" ref="E60:E70" si="21">SUM(B60+C60+D60)</f>
        <v>0</v>
      </c>
      <c r="F60" s="97" t="str">
        <f>COUNTIFS('Game History'!A:A,("&gt;"&amp;(TODAY()-365)),'Game History'!G:G,"MRDA",'Game History'!I:I,A60,'Game History'!K:K,"Y")+COUNTIFS('Game History'!A:A,("&gt;"&amp;(TODAY()-365)),'Game History'!G:G,"MRDA",'Game History'!J:J,A60,'Game History'!K:K,"Y")</f>
        <v>0</v>
      </c>
      <c r="G60" s="7"/>
      <c r="H60" s="298" t="s">
        <v>263</v>
      </c>
      <c r="I60" s="97" t="str">
        <f>COUNTIFS('Game History'!A:A,("&gt;"&amp;(TODAY()-730)),'Game History'!G:G,"MRDA",'Game History'!H:H,"Champs",'Game History'!I:I,Instructions!A77)+COUNTIFS('Game History'!A:A,("&gt;"&amp;(TODAY()-730)),'Game History'!G:G,"MRDA",'Game History'!H:H,"Playoff",'Game History'!I:I,Instructions!A77)+COUNTIFS('Game History'!A:A,("&gt;"&amp;(TODAY()-730)),'Game History'!G:G,"MRDA",'Game History'!H:H,"Champs",'Game History'!J:J,Instructions!A77)+COUNTIFS('Game History'!A:A,("&gt;"&amp;(TODAY()-730)),'Game History'!G:G,"MRDA",'Game History'!H:H,"Playoff",'Game History'!J:J,Instructions!A77)</f>
        <v>0</v>
      </c>
      <c r="J60" s="97" t="str">
        <f>COUNTIFS('Game History'!A:A,("&gt;"&amp;(TODAY()-730)),'Game History'!G:G,"MRDA",'Game History'!H:H,"Sanc",'Game History'!I:I,Instructions!A77)+COUNTIFS('Game History'!A:A,("&gt;"&amp;(TODAY()-730)),'Game History'!G:G,"MRDA",'Game History'!H:H,"Sanc",'Game History'!J:J,Instructions!A77)</f>
        <v>0</v>
      </c>
      <c r="K60" s="233" t="str">
        <f>COUNTIFS('Game History'!A:A,("&gt;"&amp;(TODAY()-730)),'Game History'!G:G,"MRDA",'Game History'!H:H,"Reg",'Game History'!I:I,Instructions!A77)+COUNTIFS('Game History'!A:A,("&gt;"&amp;(TODAY()-730)),'Game History'!G:G,"MRDA",'Game History'!H:H,"Reg",'Game History'!J:J,Instructions!A77)</f>
        <v>0</v>
      </c>
      <c r="L60" s="125" t="str">
        <f t="shared" ref="L60:L70" si="22">SUM(I60+J60+K60)</f>
        <v>0</v>
      </c>
      <c r="M60" s="97" t="str">
        <f>COUNTIFS('Game History'!A:A,("&gt;"&amp;(TODAY()-730)),'Game History'!G:G,"MRDA",'Game History'!I:I,A60,'Game History'!K:K,"Y")+COUNTIFS('Game History'!A:A,("&gt;"&amp;(TODAY()-730)),'Game History'!G:G,"MRDA",'Game History'!J:J,A60,'Game History'!K:K,"Y")</f>
        <v>0</v>
      </c>
      <c r="Q60" s="7"/>
      <c r="R60" s="7"/>
      <c r="S60" s="7"/>
      <c r="T60" s="7"/>
    </row>
    <row r="61">
      <c r="A61" s="297" t="s">
        <v>307</v>
      </c>
      <c r="B61" s="233" t="str">
        <f>COUNTIFS('Game History'!A:A,("&gt;"&amp;(TODAY()-365)),'Game History'!G:G,"MRDA",'Game History'!H:H,"Champs",'Game History'!I:I,Instructions!A78)+COUNTIFS('Game History'!A:A,("&gt;"&amp;(TODAY()-365)),'Game History'!G:G,"MRDA",'Game History'!H:H,"Playoff",'Game History'!I:I,Instructions!A78)+COUNTIFS('Game History'!A:A,("&gt;"&amp;(TODAY()-365)),'Game History'!G:G,"MRDA",'Game History'!H:H,"Champs",'Game History'!J:J,Instructions!A78)+COUNTIFS('Game History'!A:A,("&gt;"&amp;(TODAY()-365)),'Game History'!G:G,"MRDA",'Game History'!H:H,"Playoff",'Game History'!J:J,Instructions!A78)</f>
        <v>0</v>
      </c>
      <c r="C61" s="233" t="str">
        <f>COUNTIFS('Game History'!A:A,("&gt;"&amp;(TODAY()-365)),'Game History'!G:G,"MRDA",'Game History'!H:H,"Sanc",'Game History'!I:I,Instructions!A78)+COUNTIFS('Game History'!A:A,("&gt;"&amp;(TODAY()-365)),'Game History'!G:G,"MRDA",'Game History'!H:H,"Sanc",'Game History'!J:J,Instructions!A78)</f>
        <v>0</v>
      </c>
      <c r="D61" s="233" t="str">
        <f>COUNTIFS('Game History'!A:A,("&gt;"&amp;(TODAY()-365)),'Game History'!G:G,"MRDA",'Game History'!H:H,"Reg",'Game History'!I:I,Instructions!A78)+COUNTIFS('Game History'!A:A,("&gt;"&amp;(TODAY()-365)),'Game History'!G:G,"MRDA",'Game History'!H:H,"Reg",'Game History'!J:J,Instructions!A78)</f>
        <v>0</v>
      </c>
      <c r="E61" s="125" t="str">
        <f t="shared" si="21"/>
        <v>0</v>
      </c>
      <c r="F61" s="97" t="str">
        <f>COUNTIFS('Game History'!A:A,("&gt;"&amp;(TODAY()-365)),'Game History'!G:G,"MRDA",'Game History'!I:I,A61,'Game History'!K:K,"Y")+COUNTIFS('Game History'!A:A,("&gt;"&amp;(TODAY()-365)),'Game History'!G:G,"MRDA",'Game History'!J:J,A61,'Game History'!K:K,"Y")</f>
        <v>0</v>
      </c>
      <c r="G61" s="7"/>
      <c r="H61" s="298" t="s">
        <v>307</v>
      </c>
      <c r="I61" s="97" t="str">
        <f>COUNTIFS('Game History'!A:A,("&gt;"&amp;(TODAY()-730)),'Game History'!G:G,"MRDA",'Game History'!H:H,"Champs",'Game History'!I:I,Instructions!A78)+COUNTIFS('Game History'!A:A,("&gt;"&amp;(TODAY()-730)),'Game History'!G:G,"MRDA",'Game History'!H:H,"Playoff",'Game History'!I:I,Instructions!A78)+COUNTIFS('Game History'!A:A,("&gt;"&amp;(TODAY()-730)),'Game History'!G:G,"MRDA",'Game History'!H:H,"Champs",'Game History'!J:J,Instructions!A78)+COUNTIFS('Game History'!A:A,("&gt;"&amp;(TODAY()-730)),'Game History'!G:G,"MRDA",'Game History'!H:H,"Playoff",'Game History'!J:J,Instructions!A78)</f>
        <v>0</v>
      </c>
      <c r="J61" s="97" t="str">
        <f>COUNTIFS('Game History'!A:A,("&gt;"&amp;(TODAY()-730)),'Game History'!G:G,"MRDA",'Game History'!H:H,"Sanc",'Game History'!I:I,Instructions!A78)+COUNTIFS('Game History'!A:A,("&gt;"&amp;(TODAY()-730)),'Game History'!G:G,"MRDA",'Game History'!H:H,"Sanc",'Game History'!J:J,Instructions!A78)</f>
        <v>0</v>
      </c>
      <c r="K61" s="233" t="str">
        <f>COUNTIFS('Game History'!A:A,("&gt;"&amp;(TODAY()-730)),'Game History'!G:G,"MRDA",'Game History'!H:H,"Reg",'Game History'!I:I,Instructions!A78)+COUNTIFS('Game History'!A:A,("&gt;"&amp;(TODAY()-730)),'Game History'!G:G,"MRDA",'Game History'!H:H,"Reg",'Game History'!J:J,Instructions!A78)</f>
        <v>0</v>
      </c>
      <c r="L61" s="125" t="str">
        <f t="shared" si="22"/>
        <v>0</v>
      </c>
      <c r="M61" s="97" t="str">
        <f>COUNTIFS('Game History'!A:A,("&gt;"&amp;(TODAY()-730)),'Game History'!G:G,"MRDA",'Game History'!I:I,A61,'Game History'!K:K,"Y")+COUNTIFS('Game History'!A:A,("&gt;"&amp;(TODAY()-730)),'Game History'!G:G,"MRDA",'Game History'!J:J,A61,'Game History'!K:K,"Y")</f>
        <v>0</v>
      </c>
      <c r="Q61" s="7"/>
      <c r="R61" s="7"/>
      <c r="S61" s="7"/>
      <c r="T61" s="7"/>
    </row>
    <row r="62">
      <c r="A62" s="297" t="s">
        <v>338</v>
      </c>
      <c r="B62" s="233" t="str">
        <f>COUNTIFS('Game History'!A:A,("&gt;"&amp;(TODAY()-365)),'Game History'!G:G,"MRDA",'Game History'!H:H,"Champs",'Game History'!I:I,Instructions!A79)+COUNTIFS('Game History'!A:A,("&gt;"&amp;(TODAY()-365)),'Game History'!G:G,"MRDA",'Game History'!H:H,"Playoff",'Game History'!I:I,Instructions!A79)+COUNTIFS('Game History'!A:A,("&gt;"&amp;(TODAY()-365)),'Game History'!G:G,"MRDA",'Game History'!H:H,"Champs",'Game History'!J:J,Instructions!A79)+COUNTIFS('Game History'!A:A,("&gt;"&amp;(TODAY()-365)),'Game History'!G:G,"MRDA",'Game History'!H:H,"Playoff",'Game History'!J:J,Instructions!A79)</f>
        <v>0</v>
      </c>
      <c r="C62" s="233" t="str">
        <f>COUNTIFS('Game History'!A:A,("&gt;"&amp;(TODAY()-365)),'Game History'!G:G,"MRDA",'Game History'!H:H,"Sanc",'Game History'!I:I,Instructions!A79)+COUNTIFS('Game History'!A:A,("&gt;"&amp;(TODAY()-365)),'Game History'!G:G,"MRDA",'Game History'!H:H,"Sanc",'Game History'!J:J,Instructions!A79)</f>
        <v>0</v>
      </c>
      <c r="D62" s="233" t="str">
        <f>COUNTIFS('Game History'!A:A,("&gt;"&amp;(TODAY()-365)),'Game History'!G:G,"MRDA",'Game History'!H:H,"Reg",'Game History'!I:I,Instructions!A79)+COUNTIFS('Game History'!A:A,("&gt;"&amp;(TODAY()-365)),'Game History'!G:G,"MRDA",'Game History'!H:H,"Reg",'Game History'!J:J,Instructions!A79)</f>
        <v>0</v>
      </c>
      <c r="E62" s="125" t="str">
        <f t="shared" si="21"/>
        <v>0</v>
      </c>
      <c r="F62" s="97" t="str">
        <f>COUNTIFS('Game History'!A:A,("&gt;"&amp;(TODAY()-365)),'Game History'!G:G,"MRDA",'Game History'!I:I,A62,'Game History'!K:K,"Y")+COUNTIFS('Game History'!A:A,("&gt;"&amp;(TODAY()-365)),'Game History'!G:G,"MRDA",'Game History'!J:J,A62,'Game History'!K:K,"Y")</f>
        <v>0</v>
      </c>
      <c r="G62" s="7"/>
      <c r="H62" s="298" t="s">
        <v>338</v>
      </c>
      <c r="I62" s="97" t="str">
        <f>COUNTIFS('Game History'!A:A,("&gt;"&amp;(TODAY()-730)),'Game History'!G:G,"MRDA",'Game History'!H:H,"Champs",'Game History'!I:I,Instructions!A79)+COUNTIFS('Game History'!A:A,("&gt;"&amp;(TODAY()-730)),'Game History'!G:G,"MRDA",'Game History'!H:H,"Playoff",'Game History'!I:I,Instructions!A79)+COUNTIFS('Game History'!A:A,("&gt;"&amp;(TODAY()-730)),'Game History'!G:G,"MRDA",'Game History'!H:H,"Champs",'Game History'!J:J,Instructions!A79)+COUNTIFS('Game History'!A:A,("&gt;"&amp;(TODAY()-730)),'Game History'!G:G,"MRDA",'Game History'!H:H,"Playoff",'Game History'!J:J,Instructions!A79)</f>
        <v>0</v>
      </c>
      <c r="J62" s="97" t="str">
        <f>COUNTIFS('Game History'!A:A,("&gt;"&amp;(TODAY()-730)),'Game History'!G:G,"MRDA",'Game History'!H:H,"Sanc",'Game History'!I:I,Instructions!A79)+COUNTIFS('Game History'!A:A,("&gt;"&amp;(TODAY()-730)),'Game History'!G:G,"MRDA",'Game History'!H:H,"Sanc",'Game History'!J:J,Instructions!A79)</f>
        <v>0</v>
      </c>
      <c r="K62" s="233" t="str">
        <f>COUNTIFS('Game History'!A:A,("&gt;"&amp;(TODAY()-730)),'Game History'!G:G,"MRDA",'Game History'!H:H,"Reg",'Game History'!I:I,Instructions!A79)+COUNTIFS('Game History'!A:A,("&gt;"&amp;(TODAY()-730)),'Game History'!G:G,"MRDA",'Game History'!H:H,"Reg",'Game History'!J:J,Instructions!A79)</f>
        <v>0</v>
      </c>
      <c r="L62" s="125" t="str">
        <f t="shared" si="22"/>
        <v>0</v>
      </c>
      <c r="M62" s="97" t="str">
        <f>COUNTIFS('Game History'!A:A,("&gt;"&amp;(TODAY()-730)),'Game History'!G:G,"MRDA",'Game History'!I:I,A62,'Game History'!K:K,"Y")+COUNTIFS('Game History'!A:A,("&gt;"&amp;(TODAY()-730)),'Game History'!G:G,"MRDA",'Game History'!J:J,A62,'Game History'!K:K,"Y")</f>
        <v>0</v>
      </c>
      <c r="Q62" s="7"/>
      <c r="R62" s="7"/>
      <c r="S62" s="7"/>
      <c r="T62" s="7"/>
    </row>
    <row r="63">
      <c r="A63" s="297" t="s">
        <v>368</v>
      </c>
      <c r="B63" s="233" t="str">
        <f>COUNTIFS('Game History'!A:A,("&gt;"&amp;(TODAY()-365)),'Game History'!G:G,"MRDA",'Game History'!H:H,"Champs",'Game History'!I:I,Instructions!A80)+COUNTIFS('Game History'!A:A,("&gt;"&amp;(TODAY()-365)),'Game History'!G:G,"MRDA",'Game History'!H:H,"Playoff",'Game History'!I:I,Instructions!A80)+COUNTIFS('Game History'!A:A,("&gt;"&amp;(TODAY()-365)),'Game History'!G:G,"MRDA",'Game History'!H:H,"Champs",'Game History'!J:J,Instructions!A80)+COUNTIFS('Game History'!A:A,("&gt;"&amp;(TODAY()-365)),'Game History'!G:G,"MRDA",'Game History'!H:H,"Playoff",'Game History'!J:J,Instructions!A80)</f>
        <v>0</v>
      </c>
      <c r="C63" s="233" t="str">
        <f>COUNTIFS('Game History'!A:A,("&gt;"&amp;(TODAY()-365)),'Game History'!G:G,"MRDA",'Game History'!H:H,"Sanc",'Game History'!I:I,Instructions!A80)+COUNTIFS('Game History'!A:A,("&gt;"&amp;(TODAY()-365)),'Game History'!G:G,"MRDA",'Game History'!H:H,"Sanc",'Game History'!J:J,Instructions!A80)</f>
        <v>0</v>
      </c>
      <c r="D63" s="233" t="str">
        <f>COUNTIFS('Game History'!A:A,("&gt;"&amp;(TODAY()-365)),'Game History'!G:G,"MRDA",'Game History'!H:H,"Reg",'Game History'!I:I,Instructions!A80)+COUNTIFS('Game History'!A:A,("&gt;"&amp;(TODAY()-365)),'Game History'!G:G,"MRDA",'Game History'!H:H,"Reg",'Game History'!J:J,Instructions!A80)</f>
        <v>0</v>
      </c>
      <c r="E63" s="259" t="str">
        <f t="shared" si="21"/>
        <v>0</v>
      </c>
      <c r="F63" s="97" t="str">
        <f>COUNTIFS('Game History'!A:A,("&gt;"&amp;(TODAY()-365)),'Game History'!G:G,"MRDA",'Game History'!I:I,A63,'Game History'!K:K,"Y")+COUNTIFS('Game History'!A:A,("&gt;"&amp;(TODAY()-365)),'Game History'!G:G,"MRDA",'Game History'!J:J,A63,'Game History'!K:K,"Y")</f>
        <v>0</v>
      </c>
      <c r="G63" s="7"/>
      <c r="H63" s="298" t="s">
        <v>368</v>
      </c>
      <c r="I63" s="97" t="str">
        <f>COUNTIFS('Game History'!A:A,("&gt;"&amp;(TODAY()-730)),'Game History'!G:G,"MRDA",'Game History'!H:H,"Champs",'Game History'!I:I,Instructions!A80)+COUNTIFS('Game History'!A:A,("&gt;"&amp;(TODAY()-730)),'Game History'!G:G,"MRDA",'Game History'!H:H,"Playoff",'Game History'!I:I,Instructions!A80)+COUNTIFS('Game History'!A:A,("&gt;"&amp;(TODAY()-730)),'Game History'!G:G,"MRDA",'Game History'!H:H,"Champs",'Game History'!J:J,Instructions!A80)+COUNTIFS('Game History'!A:A,("&gt;"&amp;(TODAY()-730)),'Game History'!G:G,"MRDA",'Game History'!H:H,"Playoff",'Game History'!J:J,Instructions!A80)</f>
        <v>0</v>
      </c>
      <c r="J63" s="97" t="str">
        <f>COUNTIFS('Game History'!A:A,("&gt;"&amp;(TODAY()-730)),'Game History'!G:G,"MRDA",'Game History'!H:H,"Sanc",'Game History'!I:I,Instructions!A80)+COUNTIFS('Game History'!A:A,("&gt;"&amp;(TODAY()-730)),'Game History'!G:G,"MRDA",'Game History'!H:H,"Sanc",'Game History'!J:J,Instructions!A80)</f>
        <v>0</v>
      </c>
      <c r="K63" s="233" t="str">
        <f>COUNTIFS('Game History'!A:A,("&gt;"&amp;(TODAY()-730)),'Game History'!G:G,"MRDA",'Game History'!H:H,"Reg",'Game History'!I:I,Instructions!A80)+COUNTIFS('Game History'!A:A,("&gt;"&amp;(TODAY()-730)),'Game History'!G:G,"MRDA",'Game History'!H:H,"Reg",'Game History'!J:J,Instructions!A80)</f>
        <v>0</v>
      </c>
      <c r="L63" s="259" t="str">
        <f t="shared" si="22"/>
        <v>0</v>
      </c>
      <c r="M63" s="97" t="str">
        <f>COUNTIFS('Game History'!A:A,("&gt;"&amp;(TODAY()-730)),'Game History'!G:G,"MRDA",'Game History'!I:I,A63,'Game History'!K:K,"Y")+COUNTIFS('Game History'!A:A,("&gt;"&amp;(TODAY()-730)),'Game History'!G:G,"MRDA",'Game History'!J:J,A63,'Game History'!K:K,"Y")</f>
        <v>0</v>
      </c>
      <c r="Q63" s="7"/>
      <c r="R63" s="7"/>
      <c r="S63" s="7"/>
      <c r="T63" s="7"/>
    </row>
    <row r="64">
      <c r="A64" s="297" t="s">
        <v>400</v>
      </c>
      <c r="B64" s="233" t="str">
        <f>COUNTIFS('Game History'!A:A,("&gt;"&amp;(TODAY()-365)),'Game History'!G:G,"MRDA",'Game History'!H:H,"Champs",'Game History'!I:I,Instructions!A81)+COUNTIFS('Game History'!A:A,("&gt;"&amp;(TODAY()-365)),'Game History'!G:G,"MRDA",'Game History'!H:H,"Playoff",'Game History'!I:I,Instructions!A81)+COUNTIFS('Game History'!A:A,("&gt;"&amp;(TODAY()-365)),'Game History'!G:G,"MRDA",'Game History'!H:H,"Champs",'Game History'!J:J,Instructions!A81)+COUNTIFS('Game History'!A:A,("&gt;"&amp;(TODAY()-365)),'Game History'!G:G,"MRDA",'Game History'!H:H,"Playoff",'Game History'!J:J,Instructions!A81)</f>
        <v>0</v>
      </c>
      <c r="C64" s="233" t="str">
        <f>COUNTIFS('Game History'!A:A,("&gt;"&amp;(TODAY()-365)),'Game History'!G:G,"MRDA",'Game History'!H:H,"Sanc",'Game History'!I:I,Instructions!A81)+COUNTIFS('Game History'!A:A,("&gt;"&amp;(TODAY()-365)),'Game History'!G:G,"MRDA",'Game History'!H:H,"Sanc",'Game History'!J:J,Instructions!A81)</f>
        <v>0</v>
      </c>
      <c r="D64" s="233" t="str">
        <f>COUNTIFS('Game History'!A:A,("&gt;"&amp;(TODAY()-365)),'Game History'!G:G,"MRDA",'Game History'!H:H,"Reg",'Game History'!I:I,Instructions!A81)+COUNTIFS('Game History'!A:A,("&gt;"&amp;(TODAY()-365)),'Game History'!G:G,"MRDA",'Game History'!H:H,"Reg",'Game History'!J:J,Instructions!A81)</f>
        <v>0</v>
      </c>
      <c r="E64" s="125" t="str">
        <f t="shared" si="21"/>
        <v>0</v>
      </c>
      <c r="F64" s="97" t="str">
        <f>COUNTIFS('Game History'!A:A,("&gt;"&amp;(TODAY()-365)),'Game History'!G:G,"MRDA",'Game History'!I:I,A64,'Game History'!K:K,"Y")+COUNTIFS('Game History'!A:A,("&gt;"&amp;(TODAY()-365)),'Game History'!G:G,"MRDA",'Game History'!J:J,A64,'Game History'!K:K,"Y")</f>
        <v>0</v>
      </c>
      <c r="G64" s="7"/>
      <c r="H64" s="298" t="s">
        <v>400</v>
      </c>
      <c r="I64" s="97" t="str">
        <f>COUNTIFS('Game History'!A:A,("&gt;"&amp;(TODAY()-730)),'Game History'!G:G,"MRDA",'Game History'!H:H,"Champs",'Game History'!I:I,Instructions!A81)+COUNTIFS('Game History'!A:A,("&gt;"&amp;(TODAY()-730)),'Game History'!G:G,"MRDA",'Game History'!H:H,"Playoff",'Game History'!I:I,Instructions!A81)+COUNTIFS('Game History'!A:A,("&gt;"&amp;(TODAY()-730)),'Game History'!G:G,"MRDA",'Game History'!H:H,"Champs",'Game History'!J:J,Instructions!A81)+COUNTIFS('Game History'!A:A,("&gt;"&amp;(TODAY()-730)),'Game History'!G:G,"MRDA",'Game History'!H:H,"Playoff",'Game History'!J:J,Instructions!A81)</f>
        <v>0</v>
      </c>
      <c r="J64" s="97" t="str">
        <f>COUNTIFS('Game History'!A:A,("&gt;"&amp;(TODAY()-730)),'Game History'!G:G,"MRDA",'Game History'!H:H,"Sanc",'Game History'!I:I,Instructions!A81)+COUNTIFS('Game History'!A:A,("&gt;"&amp;(TODAY()-730)),'Game History'!G:G,"MRDA",'Game History'!H:H,"Sanc",'Game History'!J:J,Instructions!A81)</f>
        <v>0</v>
      </c>
      <c r="K64" s="233" t="str">
        <f>COUNTIFS('Game History'!A:A,("&gt;"&amp;(TODAY()-730)),'Game History'!G:G,"MRDA",'Game History'!H:H,"Reg",'Game History'!I:I,Instructions!A81)+COUNTIFS('Game History'!A:A,("&gt;"&amp;(TODAY()-730)),'Game History'!G:G,"MRDA",'Game History'!H:H,"Reg",'Game History'!J:J,Instructions!A81)</f>
        <v>0</v>
      </c>
      <c r="L64" s="125" t="str">
        <f t="shared" si="22"/>
        <v>0</v>
      </c>
      <c r="M64" s="97" t="str">
        <f>COUNTIFS('Game History'!A:A,("&gt;"&amp;(TODAY()-730)),'Game History'!G:G,"MRDA",'Game History'!I:I,A64,'Game History'!K:K,"Y")+COUNTIFS('Game History'!A:A,("&gt;"&amp;(TODAY()-730)),'Game History'!G:G,"MRDA",'Game History'!J:J,A64,'Game History'!K:K,"Y")</f>
        <v>0</v>
      </c>
      <c r="Q64" s="7"/>
      <c r="R64" s="7"/>
      <c r="S64" s="7"/>
      <c r="T64" s="7"/>
    </row>
    <row r="65">
      <c r="A65" s="297" t="s">
        <v>416</v>
      </c>
      <c r="B65" s="233" t="str">
        <f>COUNTIFS('Game History'!A:A,("&gt;"&amp;(TODAY()-365)),'Game History'!G:G,"MRDA",'Game History'!H:H,"Champs",'Game History'!I:I,Instructions!A82)+COUNTIFS('Game History'!A:A,("&gt;"&amp;(TODAY()-365)),'Game History'!G:G,"MRDA",'Game History'!H:H,"Playoff",'Game History'!I:I,Instructions!A82)+COUNTIFS('Game History'!A:A,("&gt;"&amp;(TODAY()-365)),'Game History'!G:G,"MRDA",'Game History'!H:H,"Champs",'Game History'!J:J,Instructions!A82)+COUNTIFS('Game History'!A:A,("&gt;"&amp;(TODAY()-365)),'Game History'!G:G,"MRDA",'Game History'!H:H,"Playoff",'Game History'!J:J,Instructions!A82)</f>
        <v>0</v>
      </c>
      <c r="C65" s="233" t="str">
        <f>COUNTIFS('Game History'!A:A,("&gt;"&amp;(TODAY()-365)),'Game History'!G:G,"MRDA",'Game History'!H:H,"Sanc",'Game History'!I:I,Instructions!A82)+COUNTIFS('Game History'!A:A,("&gt;"&amp;(TODAY()-365)),'Game History'!G:G,"MRDA",'Game History'!H:H,"Sanc",'Game History'!J:J,Instructions!A82)</f>
        <v>0</v>
      </c>
      <c r="D65" s="233" t="str">
        <f>COUNTIFS('Game History'!A:A,("&gt;"&amp;(TODAY()-365)),'Game History'!G:G,"MRDA",'Game History'!H:H,"Reg",'Game History'!I:I,Instructions!A82)+COUNTIFS('Game History'!A:A,("&gt;"&amp;(TODAY()-365)),'Game History'!G:G,"MRDA",'Game History'!H:H,"Reg",'Game History'!J:J,Instructions!A82)</f>
        <v>0</v>
      </c>
      <c r="E65" s="125" t="str">
        <f t="shared" si="21"/>
        <v>0</v>
      </c>
      <c r="F65" s="97" t="str">
        <f>COUNTIFS('Game History'!A:A,("&gt;"&amp;(TODAY()-365)),'Game History'!G:G,"MRDA",'Game History'!I:I,A65,'Game History'!K:K,"Y")+COUNTIFS('Game History'!A:A,("&gt;"&amp;(TODAY()-365)),'Game History'!G:G,"MRDA",'Game History'!J:J,A65,'Game History'!K:K,"Y")</f>
        <v>0</v>
      </c>
      <c r="G65" s="7"/>
      <c r="H65" s="298" t="s">
        <v>416</v>
      </c>
      <c r="I65" s="97" t="str">
        <f>COUNTIFS('Game History'!A:A,("&gt;"&amp;(TODAY()-730)),'Game History'!G:G,"MRDA",'Game History'!H:H,"Champs",'Game History'!I:I,Instructions!A82)+COUNTIFS('Game History'!A:A,("&gt;"&amp;(TODAY()-730)),'Game History'!G:G,"MRDA",'Game History'!H:H,"Playoff",'Game History'!I:I,Instructions!A82)+COUNTIFS('Game History'!A:A,("&gt;"&amp;(TODAY()-730)),'Game History'!G:G,"MRDA",'Game History'!H:H,"Champs",'Game History'!J:J,Instructions!A82)+COUNTIFS('Game History'!A:A,("&gt;"&amp;(TODAY()-730)),'Game History'!G:G,"MRDA",'Game History'!H:H,"Playoff",'Game History'!J:J,Instructions!A82)</f>
        <v>0</v>
      </c>
      <c r="J65" s="97" t="str">
        <f>COUNTIFS('Game History'!A:A,("&gt;"&amp;(TODAY()-730)),'Game History'!G:G,"MRDA",'Game History'!H:H,"Sanc",'Game History'!I:I,Instructions!A82)+COUNTIFS('Game History'!A:A,("&gt;"&amp;(TODAY()-730)),'Game History'!G:G,"MRDA",'Game History'!H:H,"Sanc",'Game History'!J:J,Instructions!A82)</f>
        <v>0</v>
      </c>
      <c r="K65" s="233" t="str">
        <f>COUNTIFS('Game History'!A:A,("&gt;"&amp;(TODAY()-730)),'Game History'!G:G,"MRDA",'Game History'!H:H,"Reg",'Game History'!I:I,Instructions!A82)+COUNTIFS('Game History'!A:A,("&gt;"&amp;(TODAY()-730)),'Game History'!G:G,"MRDA",'Game History'!H:H,"Reg",'Game History'!J:J,Instructions!A82)</f>
        <v>0</v>
      </c>
      <c r="L65" s="125" t="str">
        <f t="shared" si="22"/>
        <v>0</v>
      </c>
      <c r="M65" s="97" t="str">
        <f>COUNTIFS('Game History'!A:A,("&gt;"&amp;(TODAY()-730)),'Game History'!G:G,"MRDA",'Game History'!I:I,A65,'Game History'!K:K,"Y")+COUNTIFS('Game History'!A:A,("&gt;"&amp;(TODAY()-730)),'Game History'!G:G,"MRDA",'Game History'!J:J,A65,'Game History'!K:K,"Y")</f>
        <v>0</v>
      </c>
      <c r="Q65" s="7"/>
      <c r="R65" s="7"/>
      <c r="S65" s="7"/>
      <c r="T65" s="7"/>
    </row>
    <row r="66">
      <c r="A66" s="297" t="s">
        <v>448</v>
      </c>
      <c r="B66" s="233" t="str">
        <f>COUNTIFS('Game History'!A:A,("&gt;"&amp;(TODAY()-365)),'Game History'!G:G,"MRDA",'Game History'!H:H,"Champs",'Game History'!I:I,Instructions!A83)+COUNTIFS('Game History'!A:A,("&gt;"&amp;(TODAY()-365)),'Game History'!G:G,"MRDA",'Game History'!H:H,"Playoff",'Game History'!I:I,Instructions!A83)+COUNTIFS('Game History'!A:A,("&gt;"&amp;(TODAY()-365)),'Game History'!G:G,"MRDA",'Game History'!H:H,"Champs",'Game History'!J:J,Instructions!A83)+COUNTIFS('Game History'!A:A,("&gt;"&amp;(TODAY()-365)),'Game History'!G:G,"MRDA",'Game History'!H:H,"Playoff",'Game History'!J:J,Instructions!A83)</f>
        <v>0</v>
      </c>
      <c r="C66" s="233" t="str">
        <f>COUNTIFS('Game History'!A:A,("&gt;"&amp;(TODAY()-365)),'Game History'!G:G,"MRDA",'Game History'!H:H,"Sanc",'Game History'!I:I,Instructions!A83)+COUNTIFS('Game History'!A:A,("&gt;"&amp;(TODAY()-365)),'Game History'!G:G,"MRDA",'Game History'!H:H,"Sanc",'Game History'!J:J,Instructions!A83)</f>
        <v>0</v>
      </c>
      <c r="D66" s="233" t="str">
        <f>COUNTIFS('Game History'!A:A,("&gt;"&amp;(TODAY()-365)),'Game History'!G:G,"MRDA",'Game History'!H:H,"Reg",'Game History'!I:I,Instructions!A83)+COUNTIFS('Game History'!A:A,("&gt;"&amp;(TODAY()-365)),'Game History'!G:G,"MRDA",'Game History'!H:H,"Reg",'Game History'!J:J,Instructions!A83)</f>
        <v>0</v>
      </c>
      <c r="E66" s="125" t="str">
        <f t="shared" si="21"/>
        <v>0</v>
      </c>
      <c r="F66" s="97" t="str">
        <f>COUNTIFS('Game History'!A:A,("&gt;"&amp;(TODAY()-365)),'Game History'!G:G,"MRDA",'Game History'!I:I,A66,'Game History'!K:K,"Y")+COUNTIFS('Game History'!A:A,("&gt;"&amp;(TODAY()-365)),'Game History'!G:G,"MRDA",'Game History'!J:J,A66,'Game History'!K:K,"Y")</f>
        <v>0</v>
      </c>
      <c r="G66" s="7"/>
      <c r="H66" s="298" t="s">
        <v>448</v>
      </c>
      <c r="I66" s="97" t="str">
        <f>COUNTIFS('Game History'!A:A,("&gt;"&amp;(TODAY()-730)),'Game History'!G:G,"MRDA",'Game History'!H:H,"Champs",'Game History'!I:I,Instructions!A83)+COUNTIFS('Game History'!A:A,("&gt;"&amp;(TODAY()-730)),'Game History'!G:G,"MRDA",'Game History'!H:H,"Playoff",'Game History'!I:I,Instructions!A83)+COUNTIFS('Game History'!A:A,("&gt;"&amp;(TODAY()-730)),'Game History'!G:G,"MRDA",'Game History'!H:H,"Champs",'Game History'!J:J,Instructions!A83)+COUNTIFS('Game History'!A:A,("&gt;"&amp;(TODAY()-730)),'Game History'!G:G,"MRDA",'Game History'!H:H,"Playoff",'Game History'!J:J,Instructions!A83)</f>
        <v>0</v>
      </c>
      <c r="J66" s="97" t="str">
        <f>COUNTIFS('Game History'!A:A,("&gt;"&amp;(TODAY()-730)),'Game History'!G:G,"MRDA",'Game History'!H:H,"Sanc",'Game History'!I:I,Instructions!A83)+COUNTIFS('Game History'!A:A,("&gt;"&amp;(TODAY()-730)),'Game History'!G:G,"MRDA",'Game History'!H:H,"Sanc",'Game History'!J:J,Instructions!A83)</f>
        <v>0</v>
      </c>
      <c r="K66" s="233" t="str">
        <f>COUNTIFS('Game History'!A:A,("&gt;"&amp;(TODAY()-730)),'Game History'!G:G,"MRDA",'Game History'!H:H,"Reg",'Game History'!I:I,Instructions!A83)+COUNTIFS('Game History'!A:A,("&gt;"&amp;(TODAY()-730)),'Game History'!G:G,"MRDA",'Game History'!H:H,"Reg",'Game History'!J:J,Instructions!A83)</f>
        <v>0</v>
      </c>
      <c r="L66" s="125" t="str">
        <f t="shared" si="22"/>
        <v>0</v>
      </c>
      <c r="M66" s="97" t="str">
        <f>COUNTIFS('Game History'!A:A,("&gt;"&amp;(TODAY()-730)),'Game History'!G:G,"MRDA",'Game History'!I:I,A66,'Game History'!K:K,"Y")+COUNTIFS('Game History'!A:A,("&gt;"&amp;(TODAY()-730)),'Game History'!G:G,"MRDA",'Game History'!J:J,A66,'Game History'!K:K,"Y")</f>
        <v>0</v>
      </c>
      <c r="Q66" s="7"/>
      <c r="R66" s="7"/>
      <c r="S66" s="7"/>
      <c r="T66" s="7"/>
    </row>
    <row r="67">
      <c r="A67" s="297" t="s">
        <v>457</v>
      </c>
      <c r="B67" s="233" t="str">
        <f>COUNTIFS('Game History'!A:A,("&gt;"&amp;(TODAY()-365)),'Game History'!G:G,"MRDA",'Game History'!H:H,"Champs",'Game History'!I:I,Instructions!A84)+COUNTIFS('Game History'!A:A,("&gt;"&amp;(TODAY()-365)),'Game History'!G:G,"MRDA",'Game History'!H:H,"Playoff",'Game History'!I:I,Instructions!A84)+COUNTIFS('Game History'!A:A,("&gt;"&amp;(TODAY()-365)),'Game History'!G:G,"MRDA",'Game History'!H:H,"Champs",'Game History'!J:J,Instructions!A84)+COUNTIFS('Game History'!A:A,("&gt;"&amp;(TODAY()-365)),'Game History'!G:G,"MRDA",'Game History'!H:H,"Playoff",'Game History'!J:J,Instructions!A84)</f>
        <v>0</v>
      </c>
      <c r="C67" s="233" t="str">
        <f>COUNTIFS('Game History'!A:A,("&gt;"&amp;(TODAY()-365)),'Game History'!G:G,"MRDA",'Game History'!H:H,"Sanc",'Game History'!I:I,Instructions!A84)+COUNTIFS('Game History'!A:A,("&gt;"&amp;(TODAY()-365)),'Game History'!G:G,"MRDA",'Game History'!H:H,"Sanc",'Game History'!J:J,Instructions!A84)</f>
        <v>0</v>
      </c>
      <c r="D67" s="233" t="str">
        <f>COUNTIFS('Game History'!A:A,("&gt;"&amp;(TODAY()-365)),'Game History'!G:G,"MRDA",'Game History'!H:H,"Reg",'Game History'!I:I,Instructions!A84)+COUNTIFS('Game History'!A:A,("&gt;"&amp;(TODAY()-365)),'Game History'!G:G,"MRDA",'Game History'!H:H,"Reg",'Game History'!J:J,Instructions!A84)</f>
        <v>0</v>
      </c>
      <c r="E67" s="125" t="str">
        <f t="shared" si="21"/>
        <v>0</v>
      </c>
      <c r="F67" s="97" t="str">
        <f>COUNTIFS('Game History'!A:A,("&gt;"&amp;(TODAY()-365)),'Game History'!G:G,"MRDA",'Game History'!I:I,A67,'Game History'!K:K,"Y")+COUNTIFS('Game History'!A:A,("&gt;"&amp;(TODAY()-365)),'Game History'!G:G,"MRDA",'Game History'!J:J,A67,'Game History'!K:K,"Y")</f>
        <v>0</v>
      </c>
      <c r="G67" s="7"/>
      <c r="H67" s="298" t="s">
        <v>457</v>
      </c>
      <c r="I67" s="97" t="str">
        <f>COUNTIFS('Game History'!A:A,("&gt;"&amp;(TODAY()-730)),'Game History'!G:G,"MRDA",'Game History'!H:H,"Champs",'Game History'!I:I,Instructions!A84)+COUNTIFS('Game History'!A:A,("&gt;"&amp;(TODAY()-730)),'Game History'!G:G,"MRDA",'Game History'!H:H,"Playoff",'Game History'!I:I,Instructions!A84)+COUNTIFS('Game History'!A:A,("&gt;"&amp;(TODAY()-730)),'Game History'!G:G,"MRDA",'Game History'!H:H,"Champs",'Game History'!J:J,Instructions!A84)+COUNTIFS('Game History'!A:A,("&gt;"&amp;(TODAY()-730)),'Game History'!G:G,"MRDA",'Game History'!H:H,"Playoff",'Game History'!J:J,Instructions!A84)</f>
        <v>0</v>
      </c>
      <c r="J67" s="97" t="str">
        <f>COUNTIFS('Game History'!A:A,("&gt;"&amp;(TODAY()-730)),'Game History'!G:G,"MRDA",'Game History'!H:H,"Sanc",'Game History'!I:I,Instructions!A84)+COUNTIFS('Game History'!A:A,("&gt;"&amp;(TODAY()-730)),'Game History'!G:G,"MRDA",'Game History'!H:H,"Sanc",'Game History'!J:J,Instructions!A84)</f>
        <v>0</v>
      </c>
      <c r="K67" s="233" t="str">
        <f>COUNTIFS('Game History'!A:A,("&gt;"&amp;(TODAY()-730)),'Game History'!G:G,"MRDA",'Game History'!H:H,"Reg",'Game History'!I:I,Instructions!A84)+COUNTIFS('Game History'!A:A,("&gt;"&amp;(TODAY()-730)),'Game History'!G:G,"MRDA",'Game History'!H:H,"Reg",'Game History'!J:J,Instructions!A84)</f>
        <v>0</v>
      </c>
      <c r="L67" s="125" t="str">
        <f t="shared" si="22"/>
        <v>0</v>
      </c>
      <c r="M67" s="97" t="str">
        <f>COUNTIFS('Game History'!A:A,("&gt;"&amp;(TODAY()-730)),'Game History'!G:G,"MRDA",'Game History'!I:I,A67,'Game History'!K:K,"Y")+COUNTIFS('Game History'!A:A,("&gt;"&amp;(TODAY()-730)),'Game History'!G:G,"MRDA",'Game History'!J:J,A67,'Game History'!K:K,"Y")</f>
        <v>0</v>
      </c>
      <c r="Q67" s="7"/>
      <c r="R67" s="7"/>
      <c r="S67" s="7"/>
      <c r="T67" s="7"/>
    </row>
    <row r="68">
      <c r="A68" s="297" t="s">
        <v>462</v>
      </c>
      <c r="B68" s="233" t="str">
        <f>COUNTIFS('Game History'!A:A,("&gt;"&amp;(TODAY()-365)),'Game History'!G:G,"MRDA",'Game History'!H:H,"Champs",'Game History'!I:I,Instructions!A85)+COUNTIFS('Game History'!A:A,("&gt;"&amp;(TODAY()-365)),'Game History'!G:G,"MRDA",'Game History'!H:H,"Playoff",'Game History'!I:I,Instructions!A85)+COUNTIFS('Game History'!A:A,("&gt;"&amp;(TODAY()-365)),'Game History'!G:G,"MRDA",'Game History'!H:H,"Champs",'Game History'!J:J,Instructions!A85)+COUNTIFS('Game History'!A:A,("&gt;"&amp;(TODAY()-365)),'Game History'!G:G,"MRDA",'Game History'!H:H,"Playoff",'Game History'!J:J,Instructions!A85)</f>
        <v>0</v>
      </c>
      <c r="C68" s="233" t="str">
        <f>COUNTIFS('Game History'!A:A,("&gt;"&amp;(TODAY()-365)),'Game History'!G:G,"MRDA",'Game History'!H:H,"Sanc",'Game History'!I:I,Instructions!A85)+COUNTIFS('Game History'!A:A,("&gt;"&amp;(TODAY()-365)),'Game History'!G:G,"MRDA",'Game History'!H:H,"Sanc",'Game History'!J:J,Instructions!A85)</f>
        <v>0</v>
      </c>
      <c r="D68" s="233" t="str">
        <f>COUNTIFS('Game History'!A:A,("&gt;"&amp;(TODAY()-365)),'Game History'!G:G,"MRDA",'Game History'!H:H,"Reg",'Game History'!I:I,Instructions!A85)+COUNTIFS('Game History'!A:A,("&gt;"&amp;(TODAY()-365)),'Game History'!G:G,"MRDA",'Game History'!H:H,"Reg",'Game History'!J:J,Instructions!A85)</f>
        <v>0</v>
      </c>
      <c r="E68" s="125" t="str">
        <f t="shared" si="21"/>
        <v>0</v>
      </c>
      <c r="F68" s="97" t="str">
        <f>COUNTIFS('Game History'!A:A,("&gt;"&amp;(TODAY()-365)),'Game History'!G:G,"MRDA",'Game History'!I:I,A68,'Game History'!K:K,"Y")+COUNTIFS('Game History'!A:A,("&gt;"&amp;(TODAY()-365)),'Game History'!G:G,"MRDA",'Game History'!J:J,A68,'Game History'!K:K,"Y")</f>
        <v>0</v>
      </c>
      <c r="G68" s="7"/>
      <c r="H68" s="298" t="s">
        <v>462</v>
      </c>
      <c r="I68" s="97" t="str">
        <f>COUNTIFS('Game History'!A:A,("&gt;"&amp;(TODAY()-730)),'Game History'!G:G,"MRDA",'Game History'!H:H,"Champs",'Game History'!I:I,Instructions!A85)+COUNTIFS('Game History'!A:A,("&gt;"&amp;(TODAY()-730)),'Game History'!G:G,"MRDA",'Game History'!H:H,"Playoff",'Game History'!I:I,Instructions!A85)+COUNTIFS('Game History'!A:A,("&gt;"&amp;(TODAY()-730)),'Game History'!G:G,"MRDA",'Game History'!H:H,"Champs",'Game History'!J:J,Instructions!A85)+COUNTIFS('Game History'!A:A,("&gt;"&amp;(TODAY()-730)),'Game History'!G:G,"MRDA",'Game History'!H:H,"Playoff",'Game History'!J:J,Instructions!A85)</f>
        <v>0</v>
      </c>
      <c r="J68" s="97" t="str">
        <f>COUNTIFS('Game History'!A:A,("&gt;"&amp;(TODAY()-730)),'Game History'!G:G,"MRDA",'Game History'!H:H,"Sanc",'Game History'!I:I,Instructions!A85)+COUNTIFS('Game History'!A:A,("&gt;"&amp;(TODAY()-730)),'Game History'!G:G,"MRDA",'Game History'!H:H,"Sanc",'Game History'!J:J,Instructions!A85)</f>
        <v>0</v>
      </c>
      <c r="K68" s="233" t="str">
        <f>COUNTIFS('Game History'!A:A,("&gt;"&amp;(TODAY()-730)),'Game History'!G:G,"MRDA",'Game History'!H:H,"Reg",'Game History'!I:I,Instructions!A85)+COUNTIFS('Game History'!A:A,("&gt;"&amp;(TODAY()-730)),'Game History'!G:G,"MRDA",'Game History'!H:H,"Reg",'Game History'!J:J,Instructions!A85)</f>
        <v>0</v>
      </c>
      <c r="L68" s="125" t="str">
        <f t="shared" si="22"/>
        <v>0</v>
      </c>
      <c r="M68" s="97" t="str">
        <f>COUNTIFS('Game History'!A:A,("&gt;"&amp;(TODAY()-730)),'Game History'!G:G,"MRDA",'Game History'!I:I,A68,'Game History'!K:K,"Y")+COUNTIFS('Game History'!A:A,("&gt;"&amp;(TODAY()-730)),'Game History'!G:G,"MRDA",'Game History'!J:J,A68,'Game History'!K:K,"Y")</f>
        <v>0</v>
      </c>
      <c r="Q68" s="7"/>
      <c r="R68" s="7"/>
      <c r="S68" s="7"/>
      <c r="T68" s="7"/>
    </row>
    <row r="69">
      <c r="A69" s="297" t="s">
        <v>468</v>
      </c>
      <c r="B69" s="233" t="str">
        <f>COUNTIFS('Game History'!A:A,("&gt;"&amp;(TODAY()-365)),'Game History'!G:G,"MRDA",'Game History'!H:H,"Champs",'Game History'!I:I,Instructions!A86)+COUNTIFS('Game History'!A:A,("&gt;"&amp;(TODAY()-365)),'Game History'!G:G,"MRDA",'Game History'!H:H,"Playoff",'Game History'!I:I,Instructions!A86)+COUNTIFS('Game History'!A:A,("&gt;"&amp;(TODAY()-365)),'Game History'!G:G,"MRDA",'Game History'!H:H,"Champs",'Game History'!J:J,Instructions!A86)+COUNTIFS('Game History'!A:A,("&gt;"&amp;(TODAY()-365)),'Game History'!G:G,"MRDA",'Game History'!H:H,"Playoff",'Game History'!J:J,Instructions!A86)</f>
        <v>0</v>
      </c>
      <c r="C69" s="233" t="str">
        <f>COUNTIFS('Game History'!A:A,("&gt;"&amp;(TODAY()-365)),'Game History'!G:G,"MRDA",'Game History'!H:H,"Sanc",'Game History'!I:I,Instructions!A86)+COUNTIFS('Game History'!A:A,("&gt;"&amp;(TODAY()-365)),'Game History'!G:G,"MRDA",'Game History'!H:H,"Sanc",'Game History'!J:J,Instructions!A86)</f>
        <v>0</v>
      </c>
      <c r="D69" s="233" t="str">
        <f>COUNTIFS('Game History'!A:A,("&gt;"&amp;(TODAY()-365)),'Game History'!G:G,"MRDA",'Game History'!H:H,"Reg",'Game History'!I:I,Instructions!A86)+COUNTIFS('Game History'!A:A,("&gt;"&amp;(TODAY()-365)),'Game History'!G:G,"MRDA",'Game History'!H:H,"Reg",'Game History'!J:J,Instructions!A86)</f>
        <v>0</v>
      </c>
      <c r="E69" s="125" t="str">
        <f t="shared" si="21"/>
        <v>0</v>
      </c>
      <c r="F69" s="97" t="str">
        <f>COUNTIFS('Game History'!A:A,("&gt;"&amp;(TODAY()-365)),'Game History'!G:G,"MRDA",'Game History'!I:I,A69,'Game History'!K:K,"Y")+COUNTIFS('Game History'!A:A,("&gt;"&amp;(TODAY()-365)),'Game History'!G:G,"MRDA",'Game History'!J:J,A69,'Game History'!K:K,"Y")</f>
        <v>0</v>
      </c>
      <c r="G69" s="7"/>
      <c r="H69" s="298" t="s">
        <v>468</v>
      </c>
      <c r="I69" s="97" t="str">
        <f>COUNTIFS('Game History'!A:A,("&gt;"&amp;(TODAY()-730)),'Game History'!G:G,"MRDA",'Game History'!H:H,"Champs",'Game History'!I:I,Instructions!A86)+COUNTIFS('Game History'!A:A,("&gt;"&amp;(TODAY()-730)),'Game History'!G:G,"MRDA",'Game History'!H:H,"Playoff",'Game History'!I:I,Instructions!A86)+COUNTIFS('Game History'!A:A,("&gt;"&amp;(TODAY()-730)),'Game History'!G:G,"MRDA",'Game History'!H:H,"Champs",'Game History'!J:J,Instructions!A86)+COUNTIFS('Game History'!A:A,("&gt;"&amp;(TODAY()-730)),'Game History'!G:G,"MRDA",'Game History'!H:H,"Playoff",'Game History'!J:J,Instructions!A86)</f>
        <v>0</v>
      </c>
      <c r="J69" s="97" t="str">
        <f>COUNTIFS('Game History'!A:A,("&gt;"&amp;(TODAY()-730)),'Game History'!G:G,"MRDA",'Game History'!H:H,"Sanc",'Game History'!I:I,Instructions!A86)+COUNTIFS('Game History'!A:A,("&gt;"&amp;(TODAY()-730)),'Game History'!G:G,"MRDA",'Game History'!H:H,"Sanc",'Game History'!J:J,Instructions!A86)</f>
        <v>0</v>
      </c>
      <c r="K69" s="233" t="str">
        <f>COUNTIFS('Game History'!A:A,("&gt;"&amp;(TODAY()-730)),'Game History'!G:G,"MRDA",'Game History'!H:H,"Reg",'Game History'!I:I,Instructions!A86)+COUNTIFS('Game History'!A:A,("&gt;"&amp;(TODAY()-730)),'Game History'!G:G,"MRDA",'Game History'!H:H,"Reg",'Game History'!J:J,Instructions!A86)</f>
        <v>0</v>
      </c>
      <c r="L69" s="125" t="str">
        <f t="shared" si="22"/>
        <v>0</v>
      </c>
      <c r="M69" s="97" t="str">
        <f>COUNTIFS('Game History'!A:A,("&gt;"&amp;(TODAY()-730)),'Game History'!G:G,"MRDA",'Game History'!I:I,A69,'Game History'!K:K,"Y")+COUNTIFS('Game History'!A:A,("&gt;"&amp;(TODAY()-730)),'Game History'!G:G,"MRDA",'Game History'!J:J,A69,'Game History'!K:K,"Y")</f>
        <v>0</v>
      </c>
      <c r="Q69" s="7"/>
      <c r="R69" s="7"/>
      <c r="S69" s="7"/>
      <c r="T69" s="7"/>
    </row>
    <row r="70">
      <c r="A70" s="297" t="s">
        <v>328</v>
      </c>
      <c r="B70" s="233" t="str">
        <f>COUNTIFS('Game History'!A:A,("&gt;"&amp;(TODAY()-365)),'Game History'!G:G,"MRDA",'Game History'!H:H,"Champs",'Game History'!I:I,Instructions!A88)+COUNTIFS('Game History'!A:A,("&gt;"&amp;(TODAY()-365)),'Game History'!G:G,"MRDA",'Game History'!H:H,"Playoff",'Game History'!I:I,Instructions!A88)</f>
        <v>0</v>
      </c>
      <c r="C70" s="108" t="str">
        <f>COUNTIFS('Game History'!A:A,("&gt;"&amp;(TODAY()-365)),'Game History'!G:G,"MRDA",'Game History'!H:H,"Sanc",'Game History'!I:I,Instructions!A88)</f>
        <v>0</v>
      </c>
      <c r="D70" s="211" t="str">
        <f>COUNTIFS('Game History'!A:A,("&gt;"&amp;(TODAY()-365)),'Game History'!G:G,"MRDA",'Game History'!H:H,"Reg",'Game History'!I:I,Instructions!A88)</f>
        <v>0</v>
      </c>
      <c r="E70" s="125" t="str">
        <f t="shared" si="21"/>
        <v>0</v>
      </c>
      <c r="F70" s="302"/>
      <c r="G70" s="7"/>
      <c r="H70" s="298" t="s">
        <v>328</v>
      </c>
      <c r="I70" s="97" t="str">
        <f>COUNTIFS('Game History'!A:A,("&gt;"&amp;(TODAY()-730)),'Game History'!G:G,"MRDA",'Game History'!H:H,"Champs",'Game History'!I:I,Instructions!A88)+COUNTIFS('Game History'!A:A,("&gt;"&amp;(TODAY()-730)),'Game History'!G:G,"MRDA",'Game History'!H:H,"Playoff",'Game History'!I:I,Instructions!A88)</f>
        <v>0</v>
      </c>
      <c r="J70" s="108" t="str">
        <f>COUNTIFS('Game History'!A:A,("&gt;"&amp;(TODAY()-730)),'Game History'!G:G,"MRDA",'Game History'!H:H,"Sanc",'Game History'!I:I,Instructions!A88)</f>
        <v>0</v>
      </c>
      <c r="K70" s="211" t="str">
        <f>COUNTIFS('Game History'!A:A,("&gt;"&amp;(TODAY()-730)),'Game History'!G:G,"MRDA",'Game History'!H:H,"Reg",'Game History'!I:I,Instructions!A88)</f>
        <v>0</v>
      </c>
      <c r="L70" s="125" t="str">
        <f t="shared" si="22"/>
        <v>0</v>
      </c>
      <c r="M70" s="303"/>
      <c r="Q70" s="7"/>
      <c r="R70" s="7"/>
      <c r="S70" s="7"/>
      <c r="T70" s="7"/>
    </row>
    <row r="71">
      <c r="A71" s="294" t="s">
        <v>365</v>
      </c>
      <c r="B71" s="125" t="str">
        <f t="shared" ref="B71:E71" si="23">SUM(B57:B70)</f>
        <v>0</v>
      </c>
      <c r="C71" s="217" t="str">
        <f t="shared" si="23"/>
        <v>0</v>
      </c>
      <c r="D71" s="125" t="str">
        <f t="shared" si="23"/>
        <v>0</v>
      </c>
      <c r="E71" s="125" t="str">
        <f t="shared" si="23"/>
        <v>0</v>
      </c>
      <c r="F71" s="217" t="str">
        <f>SUM(F60:F69)</f>
        <v>0</v>
      </c>
      <c r="G71" s="7"/>
      <c r="H71" s="295" t="s">
        <v>365</v>
      </c>
      <c r="I71" s="125" t="str">
        <f t="shared" ref="I71:L71" si="24">SUM(I57:I70)</f>
        <v>0</v>
      </c>
      <c r="J71" s="259" t="str">
        <f t="shared" si="24"/>
        <v>0</v>
      </c>
      <c r="K71" s="125" t="str">
        <f t="shared" si="24"/>
        <v>0</v>
      </c>
      <c r="L71" s="125" t="str">
        <f t="shared" si="24"/>
        <v>0</v>
      </c>
      <c r="M71" s="125" t="str">
        <f>SUM(M60:M69)</f>
        <v>0</v>
      </c>
      <c r="Q71" s="7"/>
      <c r="R71" s="7"/>
      <c r="S71" s="7"/>
      <c r="T71" s="7"/>
    </row>
    <row r="72">
      <c r="A72" s="21"/>
      <c r="B72" s="21"/>
      <c r="C72" s="21"/>
      <c r="D72" s="21"/>
      <c r="E72" s="21"/>
      <c r="F72" s="23"/>
      <c r="G72" s="7"/>
      <c r="H72" s="7"/>
      <c r="I72" s="21"/>
      <c r="J72" s="21"/>
      <c r="K72" s="21"/>
      <c r="L72" s="21"/>
      <c r="M72" s="23"/>
      <c r="N72" s="7"/>
      <c r="Q72" s="7"/>
      <c r="R72" s="7"/>
      <c r="S72" s="7"/>
      <c r="T72" s="7"/>
    </row>
    <row r="73">
      <c r="A73" s="304" t="s">
        <v>680</v>
      </c>
      <c r="B73" s="5"/>
      <c r="C73" s="5"/>
      <c r="D73" s="5"/>
      <c r="E73" s="27"/>
      <c r="F73" s="282"/>
      <c r="G73" s="7"/>
      <c r="H73" s="305" t="s">
        <v>681</v>
      </c>
      <c r="I73" s="5"/>
      <c r="J73" s="5"/>
      <c r="K73" s="5"/>
      <c r="L73" s="5"/>
      <c r="M73" s="282"/>
      <c r="N73" s="7"/>
      <c r="Q73" s="7"/>
      <c r="R73" s="7"/>
      <c r="S73" s="7"/>
      <c r="T73" s="7"/>
    </row>
    <row r="74">
      <c r="A74" s="306" t="s">
        <v>203</v>
      </c>
      <c r="B74" s="5"/>
      <c r="C74" s="27"/>
      <c r="D74" s="285" t="str">
        <f>SUM(E57:E59)</f>
        <v>0</v>
      </c>
      <c r="E74" s="27"/>
      <c r="F74" s="282"/>
      <c r="G74" s="7"/>
      <c r="H74" s="307" t="s">
        <v>203</v>
      </c>
      <c r="I74" s="5"/>
      <c r="J74" s="5"/>
      <c r="K74" s="287" t="str">
        <f>SUM(L57:L59)</f>
        <v>0</v>
      </c>
      <c r="L74" s="5"/>
      <c r="M74" s="282"/>
      <c r="N74" s="7"/>
      <c r="Q74" s="7"/>
      <c r="R74" s="7"/>
      <c r="S74" s="7"/>
      <c r="T74" s="7"/>
    </row>
    <row r="75">
      <c r="A75" s="306" t="s">
        <v>682</v>
      </c>
      <c r="B75" s="5"/>
      <c r="C75" s="27"/>
      <c r="D75" s="285" t="str">
        <f>SUM(E60:E63)</f>
        <v>0</v>
      </c>
      <c r="E75" s="27"/>
      <c r="F75" s="282"/>
      <c r="G75" s="7"/>
      <c r="H75" s="307" t="s">
        <v>682</v>
      </c>
      <c r="I75" s="5"/>
      <c r="J75" s="5"/>
      <c r="K75" s="287" t="str">
        <f>SUM(L60:L63)</f>
        <v>0</v>
      </c>
      <c r="L75" s="5"/>
      <c r="M75" s="282"/>
      <c r="N75" s="7"/>
      <c r="Q75" s="7"/>
      <c r="R75" s="7"/>
      <c r="S75" s="7"/>
      <c r="T75" s="7"/>
    </row>
    <row r="76">
      <c r="A76" s="306" t="s">
        <v>683</v>
      </c>
      <c r="B76" s="5"/>
      <c r="C76" s="27"/>
      <c r="D76" s="285" t="str">
        <f>SUM(E65:E67)</f>
        <v>0</v>
      </c>
      <c r="E76" s="27"/>
      <c r="F76" s="282"/>
      <c r="G76" s="7"/>
      <c r="H76" s="308" t="s">
        <v>690</v>
      </c>
      <c r="I76" s="5"/>
      <c r="J76" s="5"/>
      <c r="K76" s="287" t="str">
        <f>SUM(L64:L66)</f>
        <v>0</v>
      </c>
      <c r="L76" s="5"/>
      <c r="M76" s="282"/>
      <c r="N76" s="7"/>
      <c r="Q76" s="7"/>
      <c r="R76" s="7"/>
      <c r="S76" s="7"/>
      <c r="T76" s="7"/>
    </row>
    <row r="77">
      <c r="A77" s="306" t="s">
        <v>684</v>
      </c>
      <c r="B77" s="5"/>
      <c r="C77" s="27"/>
      <c r="D77" s="285" t="str">
        <f>SUM(E67:E69)</f>
        <v>0</v>
      </c>
      <c r="E77" s="27"/>
      <c r="F77" s="282"/>
      <c r="G77" s="7"/>
      <c r="H77" s="308" t="s">
        <v>684</v>
      </c>
      <c r="I77" s="5"/>
      <c r="J77" s="5"/>
      <c r="K77" s="287" t="str">
        <f>SUM(L67:L69)</f>
        <v>0</v>
      </c>
      <c r="L77" s="5"/>
      <c r="M77" s="282"/>
      <c r="N77" s="7"/>
      <c r="Q77" s="7"/>
      <c r="R77" s="7"/>
      <c r="S77" s="7"/>
      <c r="T77" s="7"/>
    </row>
    <row r="78">
      <c r="A78" s="7"/>
      <c r="B78" s="7"/>
      <c r="C78" s="7"/>
      <c r="D78" s="7"/>
      <c r="E78" s="7"/>
      <c r="F78" s="7"/>
      <c r="G78" s="7"/>
      <c r="H78" s="7"/>
      <c r="I78" s="7"/>
      <c r="J78" s="7"/>
      <c r="K78" s="7"/>
      <c r="L78" s="7"/>
      <c r="M78" s="7"/>
      <c r="N78" s="7"/>
      <c r="O78" s="7"/>
      <c r="P78" s="7"/>
      <c r="Q78" s="7"/>
      <c r="R78" s="7"/>
      <c r="S78" s="7"/>
      <c r="T78" s="7"/>
    </row>
  </sheetData>
  <mergeCells count="42">
    <mergeCell ref="H36:I36"/>
    <mergeCell ref="J36:K36"/>
    <mergeCell ref="H35:I35"/>
    <mergeCell ref="J35:K35"/>
    <mergeCell ref="A15:M15"/>
    <mergeCell ref="A2:M2"/>
    <mergeCell ref="A1:M1"/>
    <mergeCell ref="H34:K34"/>
    <mergeCell ref="D37:E37"/>
    <mergeCell ref="A36:C36"/>
    <mergeCell ref="A37:C37"/>
    <mergeCell ref="D36:E36"/>
    <mergeCell ref="D35:E35"/>
    <mergeCell ref="A35:C35"/>
    <mergeCell ref="A34:E34"/>
    <mergeCell ref="D38:E38"/>
    <mergeCell ref="A38:C38"/>
    <mergeCell ref="J38:K38"/>
    <mergeCell ref="H37:I37"/>
    <mergeCell ref="J37:K37"/>
    <mergeCell ref="H38:I38"/>
    <mergeCell ref="A73:E73"/>
    <mergeCell ref="H73:L73"/>
    <mergeCell ref="A41:M41"/>
    <mergeCell ref="A54:M54"/>
    <mergeCell ref="Q56:R56"/>
    <mergeCell ref="K74:L74"/>
    <mergeCell ref="H74:J74"/>
    <mergeCell ref="A74:C74"/>
    <mergeCell ref="D74:E74"/>
    <mergeCell ref="H77:J77"/>
    <mergeCell ref="D77:E77"/>
    <mergeCell ref="A77:C77"/>
    <mergeCell ref="A76:C76"/>
    <mergeCell ref="A75:C75"/>
    <mergeCell ref="D75:E75"/>
    <mergeCell ref="K75:L75"/>
    <mergeCell ref="H75:J75"/>
    <mergeCell ref="K76:L76"/>
    <mergeCell ref="K77:L77"/>
    <mergeCell ref="H76:J76"/>
    <mergeCell ref="D76:E76"/>
  </mergeCells>
  <drawing r:id="rId2"/>
  <legacyDrawing r:id="rId3"/>
</worksheet>
</file>