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12"/>
  <workbookPr codeName="ThisWorkbook"/>
  <mc:AlternateContent xmlns:mc="http://schemas.openxmlformats.org/markup-compatibility/2006">
    <mc:Choice Requires="x15">
      <x15ac:absPath xmlns:x15ac="http://schemas.microsoft.com/office/spreadsheetml/2010/11/ac" url="/Users/ayush/Downloads/"/>
    </mc:Choice>
  </mc:AlternateContent>
  <xr:revisionPtr revIDLastSave="0" documentId="13_ncr:1_{282952D6-E494-C84D-8F6E-8C95A6D19EFB}" xr6:coauthVersionLast="47" xr6:coauthVersionMax="47" xr10:uidLastSave="{00000000-0000-0000-0000-000000000000}"/>
  <bookViews>
    <workbookView xWindow="3420" yWindow="500" windowWidth="25380" windowHeight="15840" tabRatio="965" activeTab="1" xr2:uid="{00000000-000D-0000-FFFF-FFFF00000000}"/>
  </bookViews>
  <sheets>
    <sheet name="Data Sheet" sheetId="6" r:id="rId1"/>
    <sheet name="Screen 1" sheetId="22" r:id="rId2"/>
    <sheet name="Screen 2" sheetId="24" r:id="rId3"/>
    <sheet name="Sheet2" sheetId="25" r:id="rId4"/>
    <sheet name="Calculation Sheet" sheetId="23" state="hidden" r:id="rId5"/>
  </sheets>
  <definedNames>
    <definedName name="CIQWBGuid" hidden="1">"2cd8126d-26c3-430c-b7fa-a069e3a1fc62"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41666.7099189815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  <definedName name="UPDATE">'Data Sheet'!$E$1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6" i="22" l="1"/>
  <c r="B33" i="22"/>
  <c r="B34" i="22" s="1"/>
  <c r="B19" i="22"/>
  <c r="B20" i="22" s="1"/>
  <c r="B22" i="22" s="1"/>
  <c r="K73" i="24" l="1"/>
  <c r="J73" i="24"/>
  <c r="I73" i="24"/>
  <c r="H73" i="24"/>
  <c r="G73" i="24"/>
  <c r="F73" i="24"/>
  <c r="E73" i="24"/>
  <c r="D73" i="24"/>
  <c r="C73" i="24"/>
  <c r="K72" i="24"/>
  <c r="J72" i="24"/>
  <c r="I72" i="24"/>
  <c r="H72" i="24"/>
  <c r="G72" i="24"/>
  <c r="F72" i="24"/>
  <c r="E72" i="24"/>
  <c r="D72" i="24"/>
  <c r="C72" i="24"/>
  <c r="K71" i="24"/>
  <c r="J71" i="24"/>
  <c r="I71" i="24"/>
  <c r="H71" i="24"/>
  <c r="G71" i="24"/>
  <c r="F71" i="24"/>
  <c r="E71" i="24"/>
  <c r="D71" i="24"/>
  <c r="C71" i="24"/>
  <c r="K64" i="24"/>
  <c r="J64" i="24"/>
  <c r="I64" i="24"/>
  <c r="H64" i="24"/>
  <c r="G64" i="24"/>
  <c r="F64" i="24"/>
  <c r="E64" i="24"/>
  <c r="D64" i="24"/>
  <c r="K63" i="24"/>
  <c r="J63" i="24"/>
  <c r="I63" i="24"/>
  <c r="H63" i="24"/>
  <c r="G63" i="24"/>
  <c r="F63" i="24"/>
  <c r="E63" i="24"/>
  <c r="D63" i="24"/>
  <c r="K62" i="24"/>
  <c r="J62" i="24"/>
  <c r="I62" i="24"/>
  <c r="H62" i="24"/>
  <c r="G62" i="24"/>
  <c r="F62" i="24"/>
  <c r="E62" i="24"/>
  <c r="D62" i="24"/>
  <c r="K61" i="24"/>
  <c r="J61" i="24"/>
  <c r="I61" i="24"/>
  <c r="H61" i="24"/>
  <c r="G61" i="24"/>
  <c r="F61" i="24"/>
  <c r="E61" i="24"/>
  <c r="D61" i="24"/>
  <c r="K69" i="24"/>
  <c r="J69" i="24"/>
  <c r="I69" i="24"/>
  <c r="H69" i="24"/>
  <c r="G69" i="24"/>
  <c r="F69" i="24"/>
  <c r="E69" i="24"/>
  <c r="D69" i="24"/>
  <c r="C69" i="24"/>
  <c r="K68" i="24"/>
  <c r="J68" i="24"/>
  <c r="I68" i="24"/>
  <c r="H68" i="24"/>
  <c r="G68" i="24"/>
  <c r="F68" i="24"/>
  <c r="E68" i="24"/>
  <c r="D68" i="24"/>
  <c r="C68" i="24"/>
  <c r="K67" i="24"/>
  <c r="J67" i="24"/>
  <c r="I67" i="24"/>
  <c r="H67" i="24"/>
  <c r="G67" i="24"/>
  <c r="F67" i="24"/>
  <c r="E67" i="24"/>
  <c r="D67" i="24"/>
  <c r="C67" i="24"/>
  <c r="K66" i="24"/>
  <c r="J66" i="24"/>
  <c r="I66" i="24"/>
  <c r="H66" i="24"/>
  <c r="G66" i="24"/>
  <c r="F66" i="24"/>
  <c r="E66" i="24"/>
  <c r="D66" i="24"/>
  <c r="C66" i="24"/>
  <c r="C64" i="24"/>
  <c r="C63" i="24"/>
  <c r="C62" i="24"/>
  <c r="C61" i="24"/>
  <c r="B73" i="24"/>
  <c r="B72" i="24"/>
  <c r="B71" i="24"/>
  <c r="B69" i="24"/>
  <c r="B68" i="24"/>
  <c r="B67" i="24"/>
  <c r="B66" i="24"/>
  <c r="B64" i="24"/>
  <c r="B63" i="24"/>
  <c r="B62" i="24"/>
  <c r="B61" i="24"/>
  <c r="K41" i="24"/>
  <c r="J41" i="24"/>
  <c r="I41" i="24"/>
  <c r="H41" i="24"/>
  <c r="G41" i="24"/>
  <c r="F41" i="24"/>
  <c r="E41" i="24"/>
  <c r="D41" i="24"/>
  <c r="K40" i="24"/>
  <c r="J40" i="24"/>
  <c r="I40" i="24"/>
  <c r="H40" i="24"/>
  <c r="G40" i="24"/>
  <c r="F40" i="24"/>
  <c r="E40" i="24"/>
  <c r="D40" i="24"/>
  <c r="K39" i="24"/>
  <c r="J39" i="24"/>
  <c r="I39" i="24"/>
  <c r="H39" i="24"/>
  <c r="G39" i="24"/>
  <c r="F39" i="24"/>
  <c r="E39" i="24"/>
  <c r="D39" i="24"/>
  <c r="K38" i="24"/>
  <c r="J38" i="24"/>
  <c r="I38" i="24"/>
  <c r="H38" i="24"/>
  <c r="G38" i="24"/>
  <c r="F38" i="24"/>
  <c r="E38" i="24"/>
  <c r="D38" i="24"/>
  <c r="K37" i="24"/>
  <c r="J37" i="24"/>
  <c r="I37" i="24"/>
  <c r="H37" i="24"/>
  <c r="G37" i="24"/>
  <c r="F37" i="24"/>
  <c r="E37" i="24"/>
  <c r="D37" i="24"/>
  <c r="K36" i="24"/>
  <c r="J36" i="24"/>
  <c r="I36" i="24"/>
  <c r="H36" i="24"/>
  <c r="G36" i="24"/>
  <c r="F36" i="24"/>
  <c r="E36" i="24"/>
  <c r="D36" i="24"/>
  <c r="K35" i="24"/>
  <c r="J35" i="24"/>
  <c r="I35" i="24"/>
  <c r="H35" i="24"/>
  <c r="G35" i="24"/>
  <c r="F35" i="24"/>
  <c r="E35" i="24"/>
  <c r="D35" i="24"/>
  <c r="K34" i="24"/>
  <c r="J34" i="24"/>
  <c r="I34" i="24"/>
  <c r="H34" i="24"/>
  <c r="G34" i="24"/>
  <c r="F34" i="24"/>
  <c r="E34" i="24"/>
  <c r="D34" i="24"/>
  <c r="K33" i="24"/>
  <c r="J33" i="24"/>
  <c r="I33" i="24"/>
  <c r="H33" i="24"/>
  <c r="G33" i="24"/>
  <c r="F33" i="24"/>
  <c r="E33" i="24"/>
  <c r="D33" i="24"/>
  <c r="K32" i="24"/>
  <c r="J32" i="24"/>
  <c r="I32" i="24"/>
  <c r="H32" i="24"/>
  <c r="G32" i="24"/>
  <c r="F32" i="24"/>
  <c r="E32" i="24"/>
  <c r="D32" i="24"/>
  <c r="K31" i="24"/>
  <c r="J31" i="24"/>
  <c r="I31" i="24"/>
  <c r="H31" i="24"/>
  <c r="G31" i="24"/>
  <c r="F31" i="24"/>
  <c r="E31" i="24"/>
  <c r="D31" i="24"/>
  <c r="K30" i="24"/>
  <c r="J30" i="24"/>
  <c r="I30" i="24"/>
  <c r="H30" i="24"/>
  <c r="G30" i="24"/>
  <c r="F30" i="24"/>
  <c r="E30" i="24"/>
  <c r="D30" i="24"/>
  <c r="K29" i="24"/>
  <c r="J29" i="24"/>
  <c r="I29" i="24"/>
  <c r="H29" i="24"/>
  <c r="G29" i="24"/>
  <c r="F29" i="24"/>
  <c r="E29" i="24"/>
  <c r="D29" i="24"/>
  <c r="C41" i="24"/>
  <c r="C40" i="24"/>
  <c r="C39" i="24"/>
  <c r="C38" i="24"/>
  <c r="C37" i="24"/>
  <c r="C36" i="24"/>
  <c r="C35" i="24"/>
  <c r="C34" i="24"/>
  <c r="C33" i="24"/>
  <c r="C32" i="24"/>
  <c r="C31" i="24"/>
  <c r="C30" i="24"/>
  <c r="C29" i="24"/>
  <c r="B41" i="24"/>
  <c r="B40" i="24"/>
  <c r="B39" i="24"/>
  <c r="B38" i="24"/>
  <c r="B37" i="24"/>
  <c r="B36" i="24"/>
  <c r="B35" i="24"/>
  <c r="B34" i="24"/>
  <c r="B33" i="24"/>
  <c r="B32" i="24"/>
  <c r="B31" i="24"/>
  <c r="B30" i="24"/>
  <c r="B29" i="24"/>
  <c r="K4" i="24" l="1"/>
  <c r="J4" i="24"/>
  <c r="I4" i="24"/>
  <c r="H4" i="24"/>
  <c r="G4" i="24"/>
  <c r="F4" i="24"/>
  <c r="E4" i="24"/>
  <c r="D4" i="24"/>
  <c r="C4" i="24"/>
  <c r="B4" i="24"/>
  <c r="K3" i="24"/>
  <c r="J3" i="24"/>
  <c r="I3" i="24"/>
  <c r="H3" i="24"/>
  <c r="G3" i="24"/>
  <c r="F3" i="24"/>
  <c r="E3" i="24"/>
  <c r="D3" i="24"/>
  <c r="C3" i="24"/>
  <c r="B3" i="24"/>
  <c r="F28" i="22"/>
  <c r="F27" i="22"/>
  <c r="I27" i="22"/>
  <c r="I26" i="22"/>
  <c r="V3" i="22"/>
  <c r="U3" i="22"/>
  <c r="T3" i="22"/>
  <c r="F105" i="23"/>
  <c r="G105" i="23"/>
  <c r="H105" i="23"/>
  <c r="G101" i="23"/>
  <c r="F101" i="23"/>
  <c r="E101" i="23"/>
  <c r="D101" i="23"/>
  <c r="C101" i="23"/>
  <c r="B101" i="23"/>
  <c r="H101" i="23"/>
  <c r="I25" i="22"/>
  <c r="I28" i="22" s="1"/>
  <c r="I24" i="22"/>
  <c r="B100" i="23"/>
  <c r="G100" i="23"/>
  <c r="F100" i="23"/>
  <c r="E100" i="23"/>
  <c r="D100" i="23"/>
  <c r="C100" i="23"/>
  <c r="H100" i="23"/>
  <c r="F25" i="22"/>
  <c r="F24" i="22"/>
  <c r="F26" i="22" s="1"/>
  <c r="B29" i="22"/>
  <c r="B35" i="22"/>
  <c r="S3" i="22"/>
  <c r="R3" i="22"/>
  <c r="Q3" i="22"/>
  <c r="L96" i="23"/>
  <c r="K96" i="23"/>
  <c r="J96" i="23"/>
  <c r="A96" i="23"/>
  <c r="B96" i="23"/>
  <c r="C96" i="23"/>
  <c r="D96" i="23"/>
  <c r="E96" i="23"/>
  <c r="F96" i="23"/>
  <c r="G96" i="23"/>
  <c r="H96" i="23"/>
  <c r="I96" i="23"/>
  <c r="J73" i="23"/>
  <c r="I73" i="23"/>
  <c r="B21" i="22"/>
  <c r="B15" i="22"/>
  <c r="B37" i="22" l="1"/>
  <c r="B23" i="22"/>
  <c r="B88" i="23"/>
  <c r="B87" i="23"/>
  <c r="B83" i="23"/>
  <c r="B82" i="23"/>
  <c r="D82" i="23" s="1"/>
  <c r="B78" i="23"/>
  <c r="B77" i="23"/>
  <c r="B73" i="23"/>
  <c r="B72" i="23"/>
  <c r="J68" i="23"/>
  <c r="B68" i="23"/>
  <c r="J67" i="23"/>
  <c r="B67" i="23"/>
  <c r="J63" i="23"/>
  <c r="L63" i="23" s="1"/>
  <c r="B63" i="23"/>
  <c r="J62" i="23"/>
  <c r="B62" i="23"/>
  <c r="B58" i="23"/>
  <c r="B48" i="23"/>
  <c r="B38" i="23"/>
  <c r="B37" i="23"/>
  <c r="B36" i="23"/>
  <c r="B39" i="23" s="1"/>
  <c r="B31" i="23"/>
  <c r="B30" i="23"/>
  <c r="B25" i="23"/>
  <c r="B22" i="23"/>
  <c r="B21" i="23"/>
  <c r="B17" i="23"/>
  <c r="B15" i="23"/>
  <c r="B3" i="22" s="1"/>
  <c r="D87" i="23"/>
  <c r="L68" i="23"/>
  <c r="B59" i="23"/>
  <c r="H3" i="22" s="1"/>
  <c r="C3" i="22"/>
  <c r="B14" i="22" l="1"/>
  <c r="B16" i="22" s="1"/>
  <c r="B28" i="22"/>
  <c r="B30" i="22" s="1"/>
  <c r="B24" i="22"/>
  <c r="D72" i="23"/>
  <c r="L62" i="23"/>
  <c r="N63" i="23" s="1"/>
  <c r="L67" i="23"/>
  <c r="N68" i="23" s="1"/>
  <c r="D62" i="23"/>
  <c r="D77" i="23"/>
  <c r="B32" i="23"/>
  <c r="D67" i="23"/>
  <c r="B23" i="23"/>
  <c r="B33" i="23"/>
  <c r="M63" i="23"/>
  <c r="M68" i="23"/>
  <c r="D73" i="23"/>
  <c r="F73" i="23" s="1"/>
  <c r="D78" i="23"/>
  <c r="D83" i="23"/>
  <c r="F83" i="23" s="1"/>
  <c r="D88" i="23"/>
  <c r="F88" i="23" s="1"/>
  <c r="E73" i="23"/>
  <c r="G73" i="23" s="1"/>
  <c r="B74" i="23" s="1"/>
  <c r="I3" i="22" s="1"/>
  <c r="E78" i="23"/>
  <c r="E83" i="23"/>
  <c r="G83" i="23" s="1"/>
  <c r="B84" i="23" s="1"/>
  <c r="P3" i="22" s="1"/>
  <c r="B38" i="22" s="1"/>
  <c r="E88" i="23"/>
  <c r="G88" i="23" s="1"/>
  <c r="B89" i="23" s="1"/>
  <c r="O3" i="22" s="1"/>
  <c r="D63" i="23"/>
  <c r="D68" i="23"/>
  <c r="E63" i="23"/>
  <c r="E68" i="23"/>
  <c r="F32" i="22" l="1"/>
  <c r="O63" i="23"/>
  <c r="J64" i="23" s="1"/>
  <c r="M3" i="22" s="1"/>
  <c r="G63" i="23"/>
  <c r="B64" i="23" s="1"/>
  <c r="K3" i="22" s="1"/>
  <c r="F63" i="23"/>
  <c r="O68" i="23"/>
  <c r="J69" i="23" s="1"/>
  <c r="N3" i="22" s="1"/>
  <c r="G68" i="23"/>
  <c r="B69" i="23" s="1"/>
  <c r="L3" i="22" s="1"/>
  <c r="F68" i="23"/>
  <c r="B34" i="23"/>
  <c r="B41" i="23" s="1"/>
  <c r="E3" i="22" s="1"/>
  <c r="G78" i="23"/>
  <c r="B79" i="23" s="1"/>
  <c r="J3" i="22" s="1"/>
  <c r="F78" i="23"/>
  <c r="B26" i="23"/>
  <c r="D3" i="22" s="1"/>
  <c r="B6" i="6" l="1"/>
  <c r="E1" i="6"/>
  <c r="B16" i="23" l="1"/>
  <c r="B44" i="23" l="1"/>
  <c r="B45" i="23" s="1"/>
  <c r="B55" i="23" s="1"/>
  <c r="G3" i="22" s="1"/>
  <c r="B49" i="23"/>
  <c r="B52" i="23" s="1"/>
  <c r="F3" i="22" s="1"/>
</calcChain>
</file>

<file path=xl/sharedStrings.xml><?xml version="1.0" encoding="utf-8"?>
<sst xmlns="http://schemas.openxmlformats.org/spreadsheetml/2006/main" count="307" uniqueCount="203">
  <si>
    <t>COMPANY NAME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</si>
  <si>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</si>
  <si>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</si>
  <si>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</si>
  <si>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</si>
  <si>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</si>
  <si>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</si>
  <si>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</si>
  <si>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</si>
  <si>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</si>
  <si>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Equity Share Capital</t>
  </si>
  <si>
    <t>Reserves</t>
  </si>
  <si>
    <t>Total</t>
  </si>
  <si>
    <t>Net Block</t>
  </si>
  <si>
    <t>Capital Work in Progress</t>
  </si>
  <si>
    <t>Investments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</si>
  <si>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</si>
  <si>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</si>
  <si>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</si>
  <si>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</si>
  <si>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</si>
  <si>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</si>
  <si>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</si>
  <si>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</si>
  <si>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</si>
  <si>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</si>
  <si>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</si>
  <si>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</si>
  <si>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</si>
  <si>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Inventory</t>
  </si>
  <si>
    <t>LATEST VERSION</t>
  </si>
  <si>
    <t>CURRENT VERSION</t>
  </si>
  <si>
    <t>NBCC (INDIA) LTD</t>
  </si>
  <si>
    <t>META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</si>
  <si>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</si>
  <si>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</si>
  <si>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</si>
  <si>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</si>
  <si>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</si>
  <si>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</si>
  <si>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</si>
  <si>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</si>
  <si>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</si>
  <si>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</si>
  <si>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</si>
  <si>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</si>
  <si>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</si>
  <si>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</si>
  <si>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</si>
  <si>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</si>
  <si>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</si>
  <si>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</si>
  <si>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</si>
  <si>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</si>
  <si>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Discount Rate</t>
  </si>
  <si>
    <t>Market Cap</t>
  </si>
  <si>
    <t>ROE</t>
  </si>
  <si>
    <t>ROCE</t>
  </si>
  <si>
    <t>TTM</t>
  </si>
  <si>
    <t>P/E</t>
  </si>
  <si>
    <t>Return ratios</t>
  </si>
  <si>
    <t>Valuation</t>
  </si>
  <si>
    <t>Sequential</t>
  </si>
  <si>
    <t>Qtr YoY</t>
  </si>
  <si>
    <t>Yearly growth</t>
  </si>
  <si>
    <t>Name</t>
  </si>
  <si>
    <t>CMP Rs.</t>
  </si>
  <si>
    <t>Mar Cap Rs.Cr.</t>
  </si>
  <si>
    <t>ROE %</t>
  </si>
  <si>
    <t>ROCE %</t>
  </si>
  <si>
    <t>CMP / BV</t>
  </si>
  <si>
    <t>CMP / Sales</t>
  </si>
  <si>
    <t>QoQ Profits %</t>
  </si>
  <si>
    <t>QoQ Sales %</t>
  </si>
  <si>
    <t>Qtr Profit Var %</t>
  </si>
  <si>
    <t>Qtr Sales Var %</t>
  </si>
  <si>
    <t>Annual Profit growth %</t>
  </si>
  <si>
    <t>Annual Sales growth %</t>
  </si>
  <si>
    <t>Annualised</t>
  </si>
  <si>
    <t>Previous Qtr YoY</t>
  </si>
  <si>
    <t>Current Year Networth = Current Year Share Capital + Reserves</t>
  </si>
  <si>
    <t>Prev Year Networth = Prev Year Share Capital + Reserves</t>
  </si>
  <si>
    <t>Avg Networth = AVG(Networth This FY &amp; Networth of Last FY)</t>
  </si>
  <si>
    <t>ROE= Net Profit Latest FY/Avg Networth</t>
  </si>
  <si>
    <t>Current Capital Employed = Networth Latest FY + Latest Short Term Borrowings + Latest Long Term Borrowings</t>
  </si>
  <si>
    <t>Prev Yr Capital Employed = (Networth Last FY + Last Short Term Borrowings + Last Long Term Borrowings)</t>
  </si>
  <si>
    <t>Avg Capital Employed = (Current Capital Employed + Prev Yr Capital Employed)/2</t>
  </si>
  <si>
    <t>ROCE = EBIT Latest FY Yr/Avg Capital Employed</t>
  </si>
  <si>
    <t>Networth = Share Cap + Res</t>
  </si>
  <si>
    <t>Avg. Book Value = Avg Networth/No of Shares</t>
  </si>
  <si>
    <t>Latest Price</t>
  </si>
  <si>
    <t>Number of Shares</t>
  </si>
  <si>
    <t>Calculation For ROE</t>
  </si>
  <si>
    <t>Networth Calculation</t>
  </si>
  <si>
    <t>CY Networth</t>
  </si>
  <si>
    <t>PY Networth</t>
  </si>
  <si>
    <t>Average Networth</t>
  </si>
  <si>
    <t>Net Profit Calculation</t>
  </si>
  <si>
    <t>Net Profit Latest FY</t>
  </si>
  <si>
    <t>Calculation For Capital Employed &amp; EBIT</t>
  </si>
  <si>
    <t>Capital Employed Calculation</t>
  </si>
  <si>
    <t>Borrowings CY</t>
  </si>
  <si>
    <t>Borrowings PY</t>
  </si>
  <si>
    <t>CY Capital Employed</t>
  </si>
  <si>
    <t>PY Capital Employed</t>
  </si>
  <si>
    <t>Average Capital Employed</t>
  </si>
  <si>
    <t>EBIT Calculation</t>
  </si>
  <si>
    <t>Sales CY</t>
  </si>
  <si>
    <t>Operating Exp CY</t>
  </si>
  <si>
    <t>Dep CY</t>
  </si>
  <si>
    <t>EBIT CY</t>
  </si>
  <si>
    <t>Calculation For ROCE</t>
  </si>
  <si>
    <t>Calculation For Book Value</t>
  </si>
  <si>
    <t>Book Value</t>
  </si>
  <si>
    <t>Calculation For TTM EPS</t>
  </si>
  <si>
    <t>TTM Net Profit</t>
  </si>
  <si>
    <t>TTM EPS</t>
  </si>
  <si>
    <t>Calculation For TTM PE</t>
  </si>
  <si>
    <t>TTM PE</t>
  </si>
  <si>
    <t>Calculation For Avg Price To Book</t>
  </si>
  <si>
    <t>Price To Book</t>
  </si>
  <si>
    <t>Calculation For TTM Mcap to Sales</t>
  </si>
  <si>
    <t>Sales TTM</t>
  </si>
  <si>
    <t>MCAP To Sales</t>
  </si>
  <si>
    <t>Calculation For YoY Profit Growth</t>
  </si>
  <si>
    <t>CONDITIONAL IF</t>
  </si>
  <si>
    <t>Calculation For Prev  YoY Profit Growth</t>
  </si>
  <si>
    <t>Latest Quarter Profit</t>
  </si>
  <si>
    <t>Last Year Quarter Profit</t>
  </si>
  <si>
    <t>YoY Profit Growth</t>
  </si>
  <si>
    <t>Calculation For YoY Sales Growth</t>
  </si>
  <si>
    <t>Calculation ForPrev  YoY Sales Growth</t>
  </si>
  <si>
    <t>Latest Quarter Sales</t>
  </si>
  <si>
    <t>Last Year Quarter Sales</t>
  </si>
  <si>
    <t>YoY Sales Growth</t>
  </si>
  <si>
    <t>Calculation For QoQ Profit Growth</t>
  </si>
  <si>
    <t>Preceeding Quarter Profit</t>
  </si>
  <si>
    <t>QoQ Profit Growth</t>
  </si>
  <si>
    <t>Calculation For QoQ Sales Growth</t>
  </si>
  <si>
    <t>Preceeding Quarter Sales</t>
  </si>
  <si>
    <t>QoQ Sales Growth</t>
  </si>
  <si>
    <t>Calculation For Annual Sales Growth</t>
  </si>
  <si>
    <t>Latest FY Sales</t>
  </si>
  <si>
    <t>Last FY Sales</t>
  </si>
  <si>
    <t>Annual Sales Growth</t>
  </si>
  <si>
    <t>Calculation For Annual Profit Growth</t>
  </si>
  <si>
    <t>Latest FY Profit</t>
  </si>
  <si>
    <t>Last FY Profit</t>
  </si>
  <si>
    <t>Annual Profit Growth</t>
  </si>
  <si>
    <t>Cash Flow</t>
  </si>
  <si>
    <t>Expected Growth Rate 7 Years</t>
  </si>
  <si>
    <t>Market Capitalisation</t>
  </si>
  <si>
    <t>Guestimate NPV of Cash Flow per share</t>
  </si>
  <si>
    <t>Current Cash Flow per share</t>
  </si>
  <si>
    <t>Cash Flow Growth</t>
  </si>
  <si>
    <t>Annual Cashflow growth %</t>
  </si>
  <si>
    <t>3 Year Cashflow growth %</t>
  </si>
  <si>
    <t>5 Year Cashflow growth %</t>
  </si>
  <si>
    <t>Current Multiple (Mcap/ CashFlow)</t>
  </si>
  <si>
    <t>On Cash Flow Basis</t>
  </si>
  <si>
    <t>On Revenue Basis</t>
  </si>
  <si>
    <t>Revenue</t>
  </si>
  <si>
    <t>Current Multiple (Mcap/ Revenue)</t>
  </si>
  <si>
    <t>Total Dividend Paid</t>
  </si>
  <si>
    <t>Dividend Per Share</t>
  </si>
  <si>
    <t>Operating Income</t>
  </si>
  <si>
    <t>Retained Earnings</t>
  </si>
  <si>
    <t>Retained Earning Growth</t>
  </si>
  <si>
    <t>Annual Re growth %</t>
  </si>
  <si>
    <t>3 Year Re growth %</t>
  </si>
  <si>
    <t>5 Year Re growth %</t>
  </si>
  <si>
    <t>1 yr</t>
  </si>
  <si>
    <t>3 yr</t>
  </si>
  <si>
    <t>5 yr</t>
  </si>
  <si>
    <t>Retained Earnings per share</t>
  </si>
  <si>
    <t>Historical Retained Earnings</t>
  </si>
  <si>
    <t>Retained Earnings per share 3yrs</t>
  </si>
  <si>
    <t>Retained Earnings per share 5yrs</t>
  </si>
  <si>
    <t>Mi_Margin of Safety (I Am A Retail Investor So I Look At Things Differently)</t>
  </si>
  <si>
    <t>Historical Dividend</t>
  </si>
  <si>
    <t>Dividend Per Share 3 yrs</t>
  </si>
  <si>
    <t>Dividend Per Share 5 yrs</t>
  </si>
  <si>
    <t>Margin of Safety (Cash Flow)</t>
  </si>
  <si>
    <t>Margin of Safety (Revenue)</t>
  </si>
  <si>
    <t>Guesstimate Margin of Safety</t>
  </si>
  <si>
    <t>EBITDA</t>
  </si>
  <si>
    <t>Gross Margins</t>
  </si>
  <si>
    <t>COMMON SIZE</t>
  </si>
  <si>
    <t xml:space="preserve"> COMMON SIZE </t>
  </si>
  <si>
    <t>Hope you enjoyed the screener templae folks.</t>
  </si>
  <si>
    <t>This is my tribute to Pratyush and Ayush Mittal Sir.</t>
  </si>
  <si>
    <t>Do leave me a comment on my Twitter Handle</t>
  </si>
  <si>
    <t>https://twitter.com/iMicrocap</t>
  </si>
  <si>
    <t xml:space="preserve">Or you can write to me on </t>
  </si>
  <si>
    <t>themicrocapinvestor@gmail.com</t>
  </si>
  <si>
    <t xml:space="preserve">Busy with my dream project Arjuna, a powerful python code. It will also be opernsource. </t>
  </si>
  <si>
    <t>Will share on my Git once done.</t>
  </si>
  <si>
    <t>Rgds,</t>
  </si>
  <si>
    <t>Mi</t>
  </si>
  <si>
    <t>The Microcap Investor</t>
  </si>
  <si>
    <t>Future Value of Cash Flows at End of Yr 7</t>
  </si>
  <si>
    <t>Present Value Today Of FV at Yr 7</t>
  </si>
  <si>
    <t>Future Value of Revenues at End of Yr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</si>
</sst>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₹&quot;#,##0.00_);[Red]\(&quot;₹&quot;#,##0.00\)"/>
    <numFmt numFmtId="43" formatCode="_(* #,##0.00_);_(* \(#,##0.00\);_(* &quot;-&quot;??_);_(@_)"/>
    <numFmt numFmtId="164" formatCode="_ * #,##0.00_ ;_ * \-#,##0.00_ ;_ * &quot;-&quot;??_ ;_ @_ "/>
    <numFmt numFmtId="165" formatCode="[$-409]mmm\-yy;@"/>
    <numFmt numFmtId="166" formatCode="_-* #,##0.00_-;\-* #,##0.00_-;_-* &quot;-&quot;??_-;_-@_-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sz val="10"/>
      <name val="Arial"/>
      <family val="2"/>
    </font>
    <font>
      <u/>
      <sz val="10"/>
      <color theme="10"/>
      <name val="Arial"/>
      <family val="2"/>
    </font>
    <font>
      <i/>
      <sz val="11"/>
      <color theme="1"/>
      <name val="Calibri"/>
      <family val="2"/>
      <scheme val="minor"/>
    </font>
    <font>
      <b/>
      <sz val="9"/>
      <color theme="1"/>
      <name val="Calibri"/>
      <family val="2"/>
    </font>
    <font>
      <b/>
      <sz val="9"/>
      <color rgb="FF0070C0"/>
      <name val="Calibri"/>
      <family val="2"/>
    </font>
    <font>
      <u/>
      <sz val="11"/>
      <color theme="10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rgb="FFFFFFFF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rgb="FF0275D8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00FF"/>
        <bgColor rgb="FF000000"/>
      </patternFill>
    </fill>
    <fill>
      <patternFill patternType="solid">
        <fgColor rgb="FF00B05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164" fontId="2" fillId="0" borderId="0" applyFon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0" fontId="4" fillId="2" borderId="0" applyNumberFormat="0" applyBorder="0" applyAlignment="0" applyProtection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13" fillId="0" borderId="0" applyNumberFormat="0" applyFill="0" applyBorder="0" applyAlignment="0" applyProtection="0"/>
  </cellStyleXfs>
  <cellXfs count="69">
    <xf numFmtId="0" fontId="0" fillId="0" borderId="0" xfId="0"/>
    <xf numFmtId="0" fontId="1" fillId="0" borderId="0" xfId="0" applyFont="1"/>
    <xf numFmtId="164" fontId="5" fillId="0" borderId="0" xfId="1" applyFont="1" applyBorder="1" applyProtection="1"/>
    <xf numFmtId="164" fontId="6" fillId="0" borderId="0" xfId="1" applyFont="1" applyBorder="1" applyProtection="1"/>
    <xf numFmtId="0" fontId="6" fillId="0" borderId="0" xfId="0" applyFont="1"/>
    <xf numFmtId="165" fontId="7" fillId="3" borderId="0" xfId="1" applyNumberFormat="1" applyFont="1" applyFill="1" applyBorder="1" applyProtection="1"/>
    <xf numFmtId="165" fontId="7" fillId="3" borderId="0" xfId="0" applyNumberFormat="1" applyFont="1" applyFill="1" applyAlignment="1">
      <alignment horizontal="center"/>
    </xf>
    <xf numFmtId="165" fontId="8" fillId="0" borderId="0" xfId="1" applyNumberFormat="1" applyFont="1" applyFill="1" applyBorder="1" applyProtection="1"/>
    <xf numFmtId="43" fontId="6" fillId="0" borderId="0" xfId="1" applyNumberFormat="1" applyFont="1" applyBorder="1" applyProtection="1"/>
    <xf numFmtId="9" fontId="4" fillId="14" borderId="1" xfId="4" applyFont="1" applyFill="1" applyBorder="1" applyAlignment="1" applyProtection="1">
      <alignment vertical="center"/>
    </xf>
    <xf numFmtId="0" fontId="0" fillId="6" borderId="0" xfId="0" applyFill="1" applyAlignment="1">
      <alignment horizontal="center"/>
    </xf>
    <xf numFmtId="0" fontId="6" fillId="12" borderId="0" xfId="0" applyFont="1" applyFill="1" applyAlignment="1">
      <alignment horizontal="center"/>
    </xf>
    <xf numFmtId="0" fontId="0" fillId="12" borderId="0" xfId="0" applyFill="1" applyAlignment="1">
      <alignment horizontal="center"/>
    </xf>
    <xf numFmtId="10" fontId="0" fillId="0" borderId="0" xfId="4" applyNumberFormat="1" applyFont="1" applyProtection="1"/>
    <xf numFmtId="0" fontId="10" fillId="0" borderId="0" xfId="0" applyFont="1"/>
    <xf numFmtId="9" fontId="0" fillId="0" borderId="0" xfId="4" applyFont="1" applyProtection="1"/>
    <xf numFmtId="9" fontId="0" fillId="0" borderId="0" xfId="4" applyFont="1"/>
    <xf numFmtId="9" fontId="4" fillId="15" borderId="11" xfId="0" applyNumberFormat="1" applyFont="1" applyFill="1" applyBorder="1" applyAlignment="1" applyProtection="1">
      <alignment vertical="center"/>
      <protection locked="0"/>
    </xf>
    <xf numFmtId="9" fontId="6" fillId="0" borderId="0" xfId="4" applyFont="1"/>
    <xf numFmtId="165" fontId="7" fillId="3" borderId="0" xfId="0" applyNumberFormat="1" applyFont="1" applyFill="1" applyAlignment="1">
      <alignment horizontal="left"/>
    </xf>
    <xf numFmtId="9" fontId="6" fillId="0" borderId="0" xfId="0" applyNumberFormat="1" applyFont="1"/>
    <xf numFmtId="0" fontId="3" fillId="0" borderId="0" xfId="2" applyAlignment="1" applyProtection="1">
      <protection locked="0"/>
    </xf>
    <xf numFmtId="164" fontId="9" fillId="0" borderId="0" xfId="2" applyNumberFormat="1" applyFont="1" applyBorder="1" applyAlignment="1" applyProtection="1">
      <alignment horizontal="center"/>
    </xf>
    <xf numFmtId="164" fontId="7" fillId="2" borderId="0" xfId="3" applyNumberFormat="1" applyFont="1" applyBorder="1" applyAlignment="1" applyProtection="1">
      <alignment horizontal="center"/>
    </xf>
    <xf numFmtId="0" fontId="0" fillId="6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6" fillId="0" borderId="0" xfId="0" applyFont="1" applyAlignment="1" applyProtection="1">
      <alignment wrapText="1"/>
    </xf>
    <xf numFmtId="0" fontId="11" fillId="6" borderId="6" xfId="0" applyFont="1" applyFill="1" applyBorder="1" applyAlignment="1" applyProtection="1">
      <alignment horizontal="center" wrapText="1"/>
    </xf>
    <xf numFmtId="0" fontId="11" fillId="6" borderId="8" xfId="0" applyFont="1" applyFill="1" applyBorder="1" applyAlignment="1" applyProtection="1">
      <alignment horizontal="center" wrapText="1"/>
    </xf>
    <xf numFmtId="0" fontId="11" fillId="7" borderId="6" xfId="0" applyFont="1" applyFill="1" applyBorder="1" applyAlignment="1" applyProtection="1">
      <alignment horizontal="center" wrapText="1"/>
    </xf>
    <xf numFmtId="0" fontId="11" fillId="7" borderId="7" xfId="0" applyFont="1" applyFill="1" applyBorder="1" applyAlignment="1" applyProtection="1">
      <alignment horizontal="center" wrapText="1"/>
    </xf>
    <xf numFmtId="0" fontId="11" fillId="7" borderId="8" xfId="0" applyFont="1" applyFill="1" applyBorder="1" applyAlignment="1" applyProtection="1">
      <alignment horizontal="center" wrapText="1"/>
    </xf>
    <xf numFmtId="0" fontId="11" fillId="8" borderId="6" xfId="0" applyFont="1" applyFill="1" applyBorder="1" applyAlignment="1" applyProtection="1">
      <alignment horizontal="center" wrapText="1"/>
    </xf>
    <xf numFmtId="0" fontId="11" fillId="8" borderId="8" xfId="0" applyFont="1" applyFill="1" applyBorder="1" applyAlignment="1" applyProtection="1">
      <alignment horizontal="center" wrapText="1"/>
    </xf>
    <xf numFmtId="0" fontId="11" fillId="9" borderId="6" xfId="0" applyFont="1" applyFill="1" applyBorder="1" applyAlignment="1" applyProtection="1">
      <alignment horizontal="center" wrapText="1"/>
    </xf>
    <xf numFmtId="0" fontId="11" fillId="9" borderId="8" xfId="0" applyFont="1" applyFill="1" applyBorder="1" applyAlignment="1" applyProtection="1">
      <alignment horizontal="center" wrapText="1"/>
    </xf>
    <xf numFmtId="0" fontId="11" fillId="10" borderId="6" xfId="0" applyFont="1" applyFill="1" applyBorder="1" applyAlignment="1" applyProtection="1">
      <alignment horizontal="center" wrapText="1"/>
    </xf>
    <xf numFmtId="0" fontId="11" fillId="10" borderId="7" xfId="0" applyFont="1" applyFill="1" applyBorder="1" applyAlignment="1" applyProtection="1">
      <alignment horizontal="center" wrapText="1"/>
    </xf>
    <xf numFmtId="0" fontId="11" fillId="16" borderId="1" xfId="0" applyFont="1" applyFill="1" applyBorder="1" applyAlignment="1" applyProtection="1">
      <alignment horizontal="center" wrapText="1"/>
    </xf>
    <xf numFmtId="0" fontId="0" fillId="0" borderId="0" xfId="0" applyProtection="1"/>
    <xf numFmtId="0" fontId="12" fillId="5" borderId="1" xfId="0" applyFont="1" applyFill="1" applyBorder="1" applyAlignment="1" applyProtection="1">
      <alignment horizontal="center" vertical="center" wrapText="1"/>
    </xf>
    <xf numFmtId="0" fontId="12" fillId="5" borderId="9" xfId="0" applyFont="1" applyFill="1" applyBorder="1" applyAlignment="1" applyProtection="1">
      <alignment horizontal="center" vertical="center" wrapText="1"/>
    </xf>
    <xf numFmtId="0" fontId="12" fillId="5" borderId="10" xfId="0" applyFont="1" applyFill="1" applyBorder="1" applyAlignment="1" applyProtection="1">
      <alignment horizontal="center" vertical="center" wrapText="1"/>
    </xf>
    <xf numFmtId="0" fontId="12" fillId="5" borderId="2" xfId="0" applyFont="1" applyFill="1" applyBorder="1" applyAlignment="1" applyProtection="1">
      <alignment horizontal="center" vertical="center" wrapText="1"/>
    </xf>
    <xf numFmtId="0" fontId="4" fillId="11" borderId="1" xfId="0" applyFont="1" applyFill="1" applyBorder="1" applyAlignment="1" applyProtection="1">
      <alignment horizontal="center" wrapText="1"/>
    </xf>
    <xf numFmtId="9" fontId="4" fillId="11" borderId="3" xfId="0" applyNumberFormat="1" applyFont="1" applyFill="1" applyBorder="1" applyAlignment="1" applyProtection="1">
      <alignment horizontal="center" wrapText="1"/>
    </xf>
    <xf numFmtId="9" fontId="4" fillId="11" borderId="5" xfId="0" applyNumberFormat="1" applyFont="1" applyFill="1" applyBorder="1" applyAlignment="1" applyProtection="1">
      <alignment horizontal="center" wrapText="1"/>
    </xf>
    <xf numFmtId="0" fontId="4" fillId="11" borderId="3" xfId="0" applyFont="1" applyFill="1" applyBorder="1" applyAlignment="1" applyProtection="1">
      <alignment horizontal="center" wrapText="1"/>
    </xf>
    <xf numFmtId="0" fontId="4" fillId="11" borderId="4" xfId="0" applyFont="1" applyFill="1" applyBorder="1" applyAlignment="1" applyProtection="1">
      <alignment horizontal="center" wrapText="1"/>
    </xf>
    <xf numFmtId="0" fontId="4" fillId="11" borderId="5" xfId="0" applyFont="1" applyFill="1" applyBorder="1" applyAlignment="1" applyProtection="1">
      <alignment horizontal="center" wrapText="1"/>
    </xf>
    <xf numFmtId="10" fontId="4" fillId="11" borderId="3" xfId="0" applyNumberFormat="1" applyFont="1" applyFill="1" applyBorder="1" applyAlignment="1" applyProtection="1">
      <alignment horizontal="center" wrapText="1"/>
    </xf>
    <xf numFmtId="10" fontId="4" fillId="11" borderId="5" xfId="0" applyNumberFormat="1" applyFont="1" applyFill="1" applyBorder="1" applyAlignment="1" applyProtection="1">
      <alignment horizontal="center" wrapText="1"/>
    </xf>
    <xf numFmtId="9" fontId="4" fillId="11" borderId="14" xfId="0" applyNumberFormat="1" applyFont="1" applyFill="1" applyBorder="1" applyAlignment="1" applyProtection="1">
      <alignment horizontal="center" wrapText="1"/>
    </xf>
    <xf numFmtId="9" fontId="4" fillId="11" borderId="1" xfId="0" applyNumberFormat="1" applyFont="1" applyFill="1" applyBorder="1" applyAlignment="1" applyProtection="1">
      <alignment horizontal="center" wrapText="1"/>
    </xf>
    <xf numFmtId="0" fontId="0" fillId="0" borderId="0" xfId="0" applyAlignment="1" applyProtection="1">
      <alignment wrapText="1"/>
    </xf>
    <xf numFmtId="0" fontId="0" fillId="5" borderId="0" xfId="0" applyFill="1" applyAlignment="1" applyProtection="1">
      <alignment horizontal="center" wrapText="1"/>
    </xf>
    <xf numFmtId="0" fontId="10" fillId="0" borderId="0" xfId="0" applyFont="1" applyAlignment="1" applyProtection="1">
      <alignment horizontal="center" wrapText="1"/>
    </xf>
    <xf numFmtId="0" fontId="1" fillId="0" borderId="0" xfId="0" applyFont="1" applyAlignment="1" applyProtection="1">
      <alignment wrapText="1"/>
    </xf>
    <xf numFmtId="0" fontId="1" fillId="0" borderId="0" xfId="0" applyFont="1" applyProtection="1"/>
    <xf numFmtId="0" fontId="14" fillId="6" borderId="0" xfId="0" applyFont="1" applyFill="1" applyAlignment="1" applyProtection="1">
      <alignment horizontal="center" vertical="center"/>
    </xf>
    <xf numFmtId="0" fontId="1" fillId="9" borderId="15" xfId="0" applyFont="1" applyFill="1" applyBorder="1" applyAlignment="1" applyProtection="1">
      <alignment horizontal="center"/>
    </xf>
    <xf numFmtId="0" fontId="4" fillId="13" borderId="1" xfId="0" applyFont="1" applyFill="1" applyBorder="1" applyAlignment="1" applyProtection="1">
      <alignment vertical="center"/>
    </xf>
    <xf numFmtId="0" fontId="4" fillId="14" borderId="1" xfId="0" applyFont="1" applyFill="1" applyBorder="1" applyAlignment="1" applyProtection="1">
      <alignment vertical="center"/>
    </xf>
    <xf numFmtId="8" fontId="0" fillId="0" borderId="0" xfId="0" applyNumberFormat="1" applyProtection="1"/>
    <xf numFmtId="9" fontId="0" fillId="0" borderId="0" xfId="0" applyNumberFormat="1" applyProtection="1"/>
    <xf numFmtId="0" fontId="4" fillId="13" borderId="0" xfId="0" applyFont="1" applyFill="1" applyAlignment="1" applyProtection="1">
      <alignment vertical="center"/>
    </xf>
    <xf numFmtId="0" fontId="4" fillId="13" borderId="12" xfId="0" applyFont="1" applyFill="1" applyBorder="1" applyAlignment="1" applyProtection="1">
      <alignment vertical="center"/>
    </xf>
    <xf numFmtId="0" fontId="4" fillId="18" borderId="13" xfId="0" applyFont="1" applyFill="1" applyBorder="1" applyAlignment="1" applyProtection="1">
      <alignment vertical="center"/>
    </xf>
    <xf numFmtId="0" fontId="15" fillId="17" borderId="1" xfId="0" applyFont="1" applyFill="1" applyBorder="1" applyAlignment="1" applyProtection="1">
      <alignment vertical="center"/>
    </xf>
  </cellXfs>
  <cellStyles count="7">
    <cellStyle name="Accent6" xfId="3" builtinId="49"/>
    <cellStyle name="Comma" xfId="1" builtinId="3"/>
    <cellStyle name="Comma 2" xfId="5" xr:uid="{C7483E18-F5BB-C144-8BAC-E36012B745CC}"/>
    <cellStyle name="Hyperlink" xfId="2" builtinId="8"/>
    <cellStyle name="Hyperlink 2" xfId="6" xr:uid="{F065FC37-2FCE-0141-A5C9-847CC9DDBFE1}"/>
    <cellStyle name="Normal" xfId="0" builtinId="0"/>
    <cellStyle name="Per cent" xfId="4" builtinId="5"/>
  </cellStyles>
  <dxfs count="7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theme="5"/>
        </patternFill>
      </fill>
    </dxf>
  </dxfs>
  <tableStyles count="0" defaultTableStyle="TableStyleMedium9" defaultPivotStyle="PivotStyleLight16"/>
  <colors>
    <mruColors>
      <color rgb="FF0000FF"/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screener.in/excel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twitter.com/iMicrocap" TargetMode="External"/><Relationship Id="rId1" Type="http://schemas.openxmlformats.org/officeDocument/2006/relationships/hyperlink" Target="mailto:themicrocapinvestor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93"/>
  <sheetViews>
    <sheetView workbookViewId="0">
      <pane xSplit="1" ySplit="1" topLeftCell="B60" activePane="bottomRight" state="frozen"/>
      <selection activeCell="M9" sqref="M9"/>
      <selection pane="topRight" activeCell="M9" sqref="M9"/>
      <selection pane="bottomLeft" activeCell="M9" sqref="M9"/>
      <selection pane="bottomRight" activeCell="A55" sqref="A55:K69"/>
    </sheetView>
  </sheetViews>
  <sheetFormatPr baseColWidth="10" defaultColWidth="9.1640625" defaultRowHeight="13" x14ac:dyDescent="0.15"/>
  <cols>
    <col min="1" max="1" width="25.1640625" style="3" bestFit="1" customWidth="1"/>
    <col min="2" max="2" width="13.83203125" style="3" bestFit="1" customWidth="1"/>
    <col min="3" max="8" width="9.83203125" style="3" bestFit="1" customWidth="1"/>
    <col min="9" max="11" width="10.83203125" style="3" bestFit="1" customWidth="1"/>
    <col min="12" max="16384" width="9.1640625" style="3"/>
  </cols>
  <sheetData>
    <row r="1" spans="1:11" s="2" customFormat="1" x14ac:dyDescent="0.15">
      <c r="A1" s="2" t="s">
        <v>0</v>
      </c>
      <c r="B1" s="2" t="s">
        <v>32</v>
      </c>
      <c r="E1" s="22" t="str">
        <f>IF(B2&lt;&gt;B3, "A NEW VERSION OF THE WORKSHEET IS AVAILABLE", "")</f>
      </c>
      <c r="F1" s="22"/>
      <c r="G1" s="22"/>
      <c r="H1" s="22"/>
      <c r="I1" s="22"/>
      <c r="J1" s="22"/>
      <c r="K1" s="22"/>
    </row>
    <row r="2" spans="1:11" x14ac:dyDescent="0.15">
      <c r="A2" s="2" t="s">
        <v>30</v>
      </c>
      <c r="B2" s="3">
        <v>2.1</v>
      </c>
      <c r="E2" s="23" t="s">
        <v>21</v>
      </c>
      <c r="F2" s="23"/>
      <c r="G2" s="23"/>
      <c r="H2" s="23"/>
      <c r="I2" s="23"/>
      <c r="J2" s="23"/>
      <c r="K2" s="23"/>
    </row>
    <row r="3" spans="1:11" x14ac:dyDescent="0.15">
      <c r="A3" s="2" t="s">
        <v>31</v>
      </c>
      <c r="B3" s="3">
        <v>2.1</v>
      </c>
    </row>
    <row r="4" spans="1:11" x14ac:dyDescent="0.15">
      <c r="A4" s="2"/>
    </row>
    <row r="5" spans="1:11" x14ac:dyDescent="0.15">
      <c r="A5" s="2" t="s">
        <v>33</v>
      </c>
    </row>
    <row r="6" spans="1:11" x14ac:dyDescent="0.15">
      <c r="A6" s="3" t="s">
        <v>27</v>
      </c>
      <c r="B6" s="3">
        <f>IF(B9&gt;0, B9/B8, 0)</f>
      </c>
    </row>
    <row r="7" spans="1:11" x14ac:dyDescent="0.15">
      <c r="A7" s="3" t="s">
        <v>16</v>
      </c>
      <c r="B7" s="4">
        <v>1.00</v>
      </c>
    </row>
    <row r="8" spans="1:11" x14ac:dyDescent="0.15">
      <c r="A8" s="3" t="s">
        <v>28</v>
      </c>
      <c r="B8" s="4">
        <v>36.45</v>
      </c>
    </row>
    <row r="9" spans="1:11" x14ac:dyDescent="0.15">
      <c r="A9" s="3" t="s">
        <v>43</v>
      </c>
      <c r="B9" s="4">
        <v>6561.00</v>
      </c>
    </row>
    <row r="15" spans="1:11" x14ac:dyDescent="0.15">
      <c r="A15" s="2" t="s">
        <v>22</v>
      </c>
    </row>
    <row r="16" spans="1:11" s="7" customFormat="1" x14ac:dyDescent="0.15">
      <c r="A16" s="5" t="s">
        <v>23</v>
      </c>
      <c r="B16" s="6">
        <v>41364</v>
      </c>
      <c r="C16" s="6">
        <v>41729.0</v>
      </c>
      <c r="D16" s="6">
        <v>42094.0</v>
      </c>
      <c r="E16" s="6">
        <v>42460.0</v>
      </c>
      <c r="F16" s="6">
        <v>42825.0</v>
      </c>
      <c r="G16" s="6">
        <v>43190.0</v>
      </c>
      <c r="H16" s="6">
        <v>43555.0</v>
      </c>
      <c r="I16" s="6">
        <v>43921.0</v>
      </c>
      <c r="J16" s="6">
        <v>44286.0</v>
      </c>
      <c r="K16" s="6">
        <v>44651.0</v>
      </c>
    </row>
    <row r="17" spans="1:11" x14ac:dyDescent="0.15">
      <c r="A17" s="3" t="s">
        <v>1</v>
      </c>
      <c r="B17" s="4"/>
      <c r="C17" s="4">
        <v>4066.54</v>
      </c>
      <c r="D17" s="4">
        <v>4394.13</v>
      </c>
      <c r="E17" s="4">
        <v>5826.38</v>
      </c>
      <c r="F17" s="4">
        <v>7424.66</v>
      </c>
      <c r="G17" s="4">
        <v>8447.09</v>
      </c>
      <c r="H17" s="4">
        <v>9942.97</v>
      </c>
      <c r="I17" s="4">
        <v>8087.07</v>
      </c>
      <c r="J17" s="4">
        <v>6953.41</v>
      </c>
      <c r="K17" s="4">
        <v>7690.61</v>
      </c>
    </row>
    <row r="18" spans="1:11" ht="15" x14ac:dyDescent="0.2">
      <c r="A18" s="3" t="s">
        <v>44</v>
      </c>
      <c r="B18"/>
      <c r="C18">
        <v>26.55</v>
      </c>
      <c r="D18">
        <v>45.09</v>
      </c>
      <c r="E18">
        <v>23.91</v>
      </c>
      <c r="F18">
        <v>10.77</v>
      </c>
      <c r="G18">
        <v>10.22</v>
      </c>
      <c r="H18">
        <v>19.13</v>
      </c>
      <c r="I18">
        <v>8.21</v>
      </c>
      <c r="J18">
        <v>1.33</v>
      </c>
      <c r="K18">
        <v>24.97</v>
      </c>
    </row>
    <row r="19" spans="1:11" ht="15" x14ac:dyDescent="0.2">
      <c r="A19" s="3" t="s">
        <v>45</v>
      </c>
      <c r="B19"/>
      <c r="C19">
        <v>-88.05</v>
      </c>
      <c r="D19">
        <v>155.13</v>
      </c>
      <c r="E19">
        <v>300.04</v>
      </c>
      <c r="F19">
        <v>152.26</v>
      </c>
      <c r="G19">
        <v>87.23</v>
      </c>
      <c r="H19">
        <v>-163.7</v>
      </c>
      <c r="I19">
        <v>-46.36</v>
      </c>
      <c r="J19">
        <v>-36.8</v>
      </c>
      <c r="K19">
        <v>-36.67</v>
      </c>
    </row>
    <row r="20" spans="1:11" x14ac:dyDescent="0.15">
      <c r="A20" s="3" t="s">
        <v>46</v>
      </c>
      <c r="B20" s="4"/>
      <c r="C20" s="4">
        <v>1.4</v>
      </c>
      <c r="D20" s="4">
        <v>1.58</v>
      </c>
      <c r="E20" s="4">
        <v>3.35</v>
      </c>
      <c r="F20" s="4">
        <v>4.15</v>
      </c>
      <c r="G20" s="4">
        <v>3.47</v>
      </c>
      <c r="H20" s="4">
        <v>3.36</v>
      </c>
      <c r="I20" s="4">
        <v>3.15</v>
      </c>
      <c r="J20" s="4">
        <v>2.19</v>
      </c>
      <c r="K20" s="4">
        <v>3.53</v>
      </c>
    </row>
    <row r="21" spans="1:11" x14ac:dyDescent="0.15">
      <c r="A21" s="3" t="s">
        <v>47</v>
      </c>
      <c r="B21" s="4"/>
      <c r="C21" s="4">
        <v>3483.85</v>
      </c>
      <c r="D21" s="4">
        <v>3972.85</v>
      </c>
      <c r="E21" s="4">
        <v>5462.94</v>
      </c>
      <c r="F21" s="4">
        <v>6799.51</v>
      </c>
      <c r="G21" s="4">
        <v>7497.62</v>
      </c>
      <c r="H21" s="4">
        <v>8844.27</v>
      </c>
      <c r="I21" s="4">
        <v>7420.51</v>
      </c>
      <c r="J21" s="4">
        <v>6351.73</v>
      </c>
      <c r="K21" s="4">
        <v>7022.47</v>
      </c>
    </row>
    <row r="22" spans="1:11" x14ac:dyDescent="0.15">
      <c r="A22" s="3" t="s">
        <v>48</v>
      </c>
      <c r="B22" s="4"/>
      <c r="C22" s="4">
        <v>182.28</v>
      </c>
      <c r="D22" s="4">
        <v>195.47</v>
      </c>
      <c r="E22" s="4">
        <v>224.74</v>
      </c>
      <c r="F22" s="4">
        <v>251.4</v>
      </c>
      <c r="G22" s="4">
        <v>365.54</v>
      </c>
      <c r="H22" s="4">
        <v>339.5</v>
      </c>
      <c r="I22" s="4">
        <v>330.37</v>
      </c>
      <c r="J22" s="4">
        <v>309.02</v>
      </c>
      <c r="K22" s="4">
        <v>309.76</v>
      </c>
    </row>
    <row r="23" spans="1:11" x14ac:dyDescent="0.15">
      <c r="A23" s="3" t="s">
        <v>49</v>
      </c>
      <c r="B23" s="4"/>
      <c r="C23" s="4">
        <v>29.7</v>
      </c>
      <c r="D23" s="4">
        <v>34.36</v>
      </c>
      <c r="E23" s="4">
        <v>34.61</v>
      </c>
      <c r="F23" s="4">
        <v>50.74</v>
      </c>
      <c r="G23" s="4">
        <v>64.75</v>
      </c>
      <c r="H23" s="4">
        <v>45.35</v>
      </c>
      <c r="I23" s="4">
        <v>39.6</v>
      </c>
      <c r="J23" s="4">
        <v>23.29</v>
      </c>
      <c r="K23" s="4">
        <v>27.4</v>
      </c>
    </row>
    <row r="24" spans="1:11" x14ac:dyDescent="0.15">
      <c r="A24" s="3" t="s">
        <v>50</v>
      </c>
      <c r="B24" s="4"/>
      <c r="C24" s="4">
        <v>14.93</v>
      </c>
      <c r="D24" s="4">
        <v>10.52</v>
      </c>
      <c r="E24" s="4">
        <v>60.27</v>
      </c>
      <c r="F24" s="4">
        <v>52.8</v>
      </c>
      <c r="G24" s="4">
        <v>137.83</v>
      </c>
      <c r="H24" s="4">
        <v>158.35</v>
      </c>
      <c r="I24" s="4">
        <v>133.6</v>
      </c>
      <c r="J24" s="4">
        <v>96.37</v>
      </c>
      <c r="K24" s="4">
        <v>58.38</v>
      </c>
    </row>
    <row r="25" spans="1:11" x14ac:dyDescent="0.15">
      <c r="A25" s="3" t="s">
        <v>4</v>
      </c>
      <c r="B25" s="4"/>
      <c r="C25" s="4">
        <v>134.23</v>
      </c>
      <c r="D25" s="4">
        <v>147.14</v>
      </c>
      <c r="E25" s="4">
        <v>97.98</v>
      </c>
      <c r="F25" s="4">
        <v>83.78</v>
      </c>
      <c r="G25" s="4">
        <v>162.97</v>
      </c>
      <c r="H25" s="4">
        <v>207.01</v>
      </c>
      <c r="I25" s="4">
        <v>206.78</v>
      </c>
      <c r="J25" s="4">
        <v>180.29</v>
      </c>
      <c r="K25" s="4">
        <v>121.04</v>
      </c>
    </row>
    <row r="26" spans="1:11" x14ac:dyDescent="0.15">
      <c r="A26" s="3" t="s">
        <v>5</v>
      </c>
      <c r="B26" s="4"/>
      <c r="C26" s="4">
        <v>1.35</v>
      </c>
      <c r="D26" s="4">
        <v>2.34</v>
      </c>
      <c r="E26" s="4">
        <v>2.45</v>
      </c>
      <c r="F26" s="4">
        <v>5.39</v>
      </c>
      <c r="G26" s="4">
        <v>5.9</v>
      </c>
      <c r="H26" s="4">
        <v>4.36</v>
      </c>
      <c r="I26" s="4">
        <v>6.5</v>
      </c>
      <c r="J26" s="4">
        <v>5.57</v>
      </c>
      <c r="K26" s="4">
        <v>4.57</v>
      </c>
    </row>
    <row r="27" spans="1:11" ht="15" x14ac:dyDescent="0.2">
      <c r="A27" s="3" t="s">
        <v>6</v>
      </c>
      <c r="B27" s="4"/>
      <c r="C27" s="4">
        <v>23.52</v>
      </c>
      <c r="D27" s="4">
        <v>41.35</v>
      </c>
      <c r="E27" s="4">
        <v>3.05</v>
      </c>
      <c r="F27" s="4">
        <v>31.47</v>
      </c>
      <c r="G27" s="4">
        <v>27.71</v>
      </c>
      <c r="H27" s="4">
        <v>3.06</v>
      </c>
      <c r="I27" s="4">
        <v>8.42</v>
      </c>
      <c r="J27">
        <v>15.13</v>
      </c>
      <c r="K27">
        <v>9.16</v>
      </c>
    </row>
    <row r="28" spans="1:11" x14ac:dyDescent="0.15">
      <c r="A28" s="3" t="s">
        <v>7</v>
      </c>
      <c r="B28" s="4"/>
      <c r="C28" s="4">
        <v>349.14</v>
      </c>
      <c r="D28" s="4">
        <v>392.84</v>
      </c>
      <c r="E28" s="4">
        <v>409.08</v>
      </c>
      <c r="F28" s="4">
        <v>454.47</v>
      </c>
      <c r="G28" s="4">
        <v>584.25</v>
      </c>
      <c r="H28" s="4">
        <v>568.9</v>
      </c>
      <c r="I28" s="4">
        <v>297.13</v>
      </c>
      <c r="J28" s="4">
        <v>292.27</v>
      </c>
      <c r="K28" s="4">
        <v>314.74</v>
      </c>
    </row>
    <row r="29" spans="1:11" x14ac:dyDescent="0.15">
      <c r="A29" s="3" t="s">
        <v>8</v>
      </c>
      <c r="B29" s="4"/>
      <c r="C29" s="4">
        <v>91.69</v>
      </c>
      <c r="D29" s="4">
        <v>114.56</v>
      </c>
      <c r="E29" s="4">
        <v>119.8</v>
      </c>
      <c r="F29" s="4">
        <v>128.98</v>
      </c>
      <c r="G29" s="4">
        <v>188.52</v>
      </c>
      <c r="H29" s="4">
        <v>177.26</v>
      </c>
      <c r="I29" s="4">
        <v>197.26</v>
      </c>
      <c r="J29" s="4">
        <v>52.16</v>
      </c>
      <c r="K29" s="4">
        <v>76.81</v>
      </c>
    </row>
    <row r="30" spans="1:11" x14ac:dyDescent="0.15">
      <c r="A30" s="3" t="s">
        <v>9</v>
      </c>
      <c r="B30" s="4"/>
      <c r="C30" s="4">
        <v>257.45</v>
      </c>
      <c r="D30" s="4">
        <v>278.28</v>
      </c>
      <c r="E30" s="4">
        <v>289.3</v>
      </c>
      <c r="F30" s="4">
        <v>354.72</v>
      </c>
      <c r="G30" s="4">
        <v>378.29</v>
      </c>
      <c r="H30" s="4">
        <v>375.16</v>
      </c>
      <c r="I30" s="4">
        <v>78.23</v>
      </c>
      <c r="J30" s="4">
        <v>225.66</v>
      </c>
      <c r="K30" s="4">
        <v>224.32</v>
      </c>
    </row>
    <row r="31" spans="1:11" x14ac:dyDescent="0.15">
      <c r="A31" s="3" t="s">
        <v>34</v>
      </c>
      <c r="B31" s="4"/>
      <c r="C31" s="4">
        <v>60.0</v>
      </c>
      <c r="D31" s="4">
        <v>66.0</v>
      </c>
      <c r="E31" s="4">
        <v>120.0</v>
      </c>
      <c r="F31" s="4">
        <v>146.7</v>
      </c>
      <c r="G31" s="4">
        <v>99.9</v>
      </c>
      <c r="H31" s="4">
        <v>117.0</v>
      </c>
      <c r="I31" s="4">
        <v>24.3</v>
      </c>
      <c r="J31" s="4">
        <v>84.6</v>
      </c>
      <c r="K31" s="4">
        <v>90.0</v>
      </c>
    </row>
    <row r="40" spans="1:11" x14ac:dyDescent="0.15">
      <c r="A40" s="2" t="s">
        <v>24</v>
      </c>
    </row>
    <row r="41" spans="1:11" s="7" customFormat="1" x14ac:dyDescent="0.15">
      <c r="A41" s="5" t="s">
        <v>23</v>
      </c>
      <c r="B41" s="6">
        <v>44104.0</v>
      </c>
      <c r="C41" s="6">
        <v>44196.0</v>
      </c>
      <c r="D41" s="6">
        <v>44286.0</v>
      </c>
      <c r="E41" s="6">
        <v>44377.0</v>
      </c>
      <c r="F41" s="6">
        <v>44469.0</v>
      </c>
      <c r="G41" s="6">
        <v>44561.0</v>
      </c>
      <c r="H41" s="6">
        <v>44651.0</v>
      </c>
      <c r="I41" s="6">
        <v>44742.0</v>
      </c>
      <c r="J41" s="6">
        <v>44834.0</v>
      </c>
      <c r="K41" s="6">
        <v>44926.0</v>
      </c>
    </row>
    <row r="42" spans="1:11" x14ac:dyDescent="0.15">
      <c r="A42" s="3" t="s">
        <v>1</v>
      </c>
      <c r="B42" s="4">
        <v>1376.54</v>
      </c>
      <c r="C42" s="4">
        <v>2103.61</v>
      </c>
      <c r="D42" s="4">
        <v>2752.64</v>
      </c>
      <c r="E42" s="4">
        <v>1374.29</v>
      </c>
      <c r="F42" s="4">
        <v>1879.74</v>
      </c>
      <c r="G42" s="4">
        <v>1995.53</v>
      </c>
      <c r="H42" s="4">
        <v>2441.04</v>
      </c>
      <c r="I42" s="4">
        <v>1798.99</v>
      </c>
      <c r="J42" s="4">
        <v>2029.71</v>
      </c>
      <c r="K42" s="4">
        <v>2135.79</v>
      </c>
    </row>
    <row r="43" spans="1:11" x14ac:dyDescent="0.15">
      <c r="A43" s="3" t="s">
        <v>2</v>
      </c>
      <c r="B43" s="4">
        <v>1361.78</v>
      </c>
      <c r="C43" s="4">
        <v>2039.76</v>
      </c>
      <c r="D43" s="4">
        <v>2673.3</v>
      </c>
      <c r="E43" s="4">
        <v>1365.32</v>
      </c>
      <c r="F43" s="4">
        <v>1828.96</v>
      </c>
      <c r="G43" s="4">
        <v>1923.44</v>
      </c>
      <c r="H43" s="4">
        <v>2368.16</v>
      </c>
      <c r="I43" s="4">
        <v>1746.62</v>
      </c>
      <c r="J43" s="4">
        <v>1941.34</v>
      </c>
      <c r="K43" s="4">
        <v>2040.6</v>
      </c>
    </row>
    <row r="44" spans="1:11" x14ac:dyDescent="0.15">
      <c r="A44" s="3" t="s">
        <v>4</v>
      </c>
      <c r="B44" s="4">
        <v>49.73</v>
      </c>
      <c r="C44" s="4">
        <v>45.7</v>
      </c>
      <c r="D44" s="4">
        <v>39.38</v>
      </c>
      <c r="E44" s="4">
        <v>43.01</v>
      </c>
      <c r="F44" s="4">
        <v>48.44</v>
      </c>
      <c r="G44" s="4">
        <v>47.26</v>
      </c>
      <c r="H44" s="4">
        <v>-17.55</v>
      </c>
      <c r="I44" s="4">
        <v>-55.31</v>
      </c>
      <c r="J44" s="4">
        <v>44.21</v>
      </c>
      <c r="K44" s="4">
        <v>1.2</v>
      </c>
    </row>
    <row r="45" spans="1:11" x14ac:dyDescent="0.15">
      <c r="A45" s="3" t="s">
        <v>5</v>
      </c>
      <c r="B45" s="4">
        <v>1.58</v>
      </c>
      <c r="C45" s="4">
        <v>1.41</v>
      </c>
      <c r="D45" s="4">
        <v>1.12</v>
      </c>
      <c r="E45" s="4">
        <v>1.05</v>
      </c>
      <c r="F45" s="4">
        <v>1.16</v>
      </c>
      <c r="G45" s="4">
        <v>1.2</v>
      </c>
      <c r="H45" s="4">
        <v>1.16</v>
      </c>
      <c r="I45" s="4">
        <v>1.17</v>
      </c>
      <c r="J45" s="4">
        <v>1.19</v>
      </c>
      <c r="K45" s="4">
        <v>1.19</v>
      </c>
    </row>
    <row r="46" spans="1:11" ht="15" x14ac:dyDescent="0.2">
      <c r="A46" s="3" t="s">
        <v>6</v>
      </c>
      <c r="B46">
        <v>1.37</v>
      </c>
      <c r="C46">
        <v>1.38</v>
      </c>
      <c r="D46">
        <v>2.52</v>
      </c>
      <c r="E46">
        <v>1.4</v>
      </c>
      <c r="F46">
        <v>1.42</v>
      </c>
      <c r="G46">
        <v>1.42</v>
      </c>
      <c r="H46">
        <v>1.43</v>
      </c>
      <c r="I46">
        <v>1.44</v>
      </c>
      <c r="J46">
        <v>0.02</v>
      </c>
      <c r="K46">
        <v>0.01</v>
      </c>
    </row>
    <row r="47" spans="1:11" x14ac:dyDescent="0.15">
      <c r="A47" s="3" t="s">
        <v>7</v>
      </c>
      <c r="B47" s="4">
        <v>61.54</v>
      </c>
      <c r="C47" s="4">
        <v>106.76</v>
      </c>
      <c r="D47" s="4">
        <v>115.08</v>
      </c>
      <c r="E47" s="4">
        <v>49.53</v>
      </c>
      <c r="F47" s="4">
        <v>96.64</v>
      </c>
      <c r="G47" s="4">
        <v>116.73</v>
      </c>
      <c r="H47" s="4">
        <v>52.74</v>
      </c>
      <c r="I47" s="4">
        <v>-5.55</v>
      </c>
      <c r="J47" s="4">
        <v>131.37</v>
      </c>
      <c r="K47" s="4">
        <v>95.19</v>
      </c>
    </row>
    <row r="48" spans="1:11" x14ac:dyDescent="0.15">
      <c r="A48" s="3" t="s">
        <v>8</v>
      </c>
      <c r="B48" s="4">
        <v>15.92</v>
      </c>
      <c r="C48" s="4">
        <v>9.78</v>
      </c>
      <c r="D48" s="4">
        <v>29.05</v>
      </c>
      <c r="E48" s="4">
        <v>12.73</v>
      </c>
      <c r="F48" s="4">
        <v>22.81</v>
      </c>
      <c r="G48" s="4">
        <v>30.18</v>
      </c>
      <c r="H48" s="4">
        <v>11.64</v>
      </c>
      <c r="I48" s="4">
        <v>-0.71</v>
      </c>
      <c r="J48" s="4">
        <v>33.65</v>
      </c>
      <c r="K48" s="4">
        <v>23.7</v>
      </c>
    </row>
    <row r="49" spans="1:11" x14ac:dyDescent="0.15">
      <c r="A49" s="3" t="s">
        <v>9</v>
      </c>
      <c r="B49" s="4">
        <v>42.81</v>
      </c>
      <c r="C49" s="4">
        <v>93.43</v>
      </c>
      <c r="D49" s="4">
        <v>82.37</v>
      </c>
      <c r="E49" s="4">
        <v>35.53</v>
      </c>
      <c r="F49" s="4">
        <v>71.21</v>
      </c>
      <c r="G49" s="4">
        <v>82.57</v>
      </c>
      <c r="H49" s="4">
        <v>35.39</v>
      </c>
      <c r="I49" s="4">
        <v>-6.29</v>
      </c>
      <c r="J49" s="4">
        <v>95.46</v>
      </c>
      <c r="K49" s="4">
        <v>69.09</v>
      </c>
    </row>
    <row r="50" spans="1:11" x14ac:dyDescent="0.15">
      <c r="A50" s="3" t="s">
        <v>3</v>
      </c>
      <c r="B50" s="4">
        <v>14.76</v>
      </c>
      <c r="C50" s="4">
        <v>63.85</v>
      </c>
      <c r="D50" s="4">
        <v>79.34</v>
      </c>
      <c r="E50" s="4">
        <v>8.97</v>
      </c>
      <c r="F50" s="4">
        <v>50.78</v>
      </c>
      <c r="G50" s="4">
        <v>72.09</v>
      </c>
      <c r="H50" s="4">
        <v>72.88</v>
      </c>
      <c r="I50" s="4">
        <v>52.37</v>
      </c>
      <c r="J50" s="4">
        <v>88.37</v>
      </c>
      <c r="K50" s="4">
        <v>95.19</v>
      </c>
    </row>
    <row r="55" spans="1:11" x14ac:dyDescent="0.15">
      <c r="A55" s="2" t="s">
        <v>25</v>
      </c>
    </row>
    <row r="56" spans="1:11" s="7" customFormat="1" x14ac:dyDescent="0.15">
      <c r="A56" s="5" t="s">
        <v>23</v>
      </c>
      <c r="B56" s="6">
        <v>41364</v>
      </c>
      <c r="C56" s="6">
        <v>41729.0</v>
      </c>
      <c r="D56" s="6">
        <v>42094.0</v>
      </c>
      <c r="E56" s="6">
        <v>42460.0</v>
      </c>
      <c r="F56" s="6">
        <v>42825.0</v>
      </c>
      <c r="G56" s="6">
        <v>43190.0</v>
      </c>
      <c r="H56" s="6">
        <v>43555.0</v>
      </c>
      <c r="I56" s="6">
        <v>43921.0</v>
      </c>
      <c r="J56" s="6">
        <v>44286.0</v>
      </c>
      <c r="K56" s="6">
        <v>44651.0</v>
      </c>
    </row>
    <row r="57" spans="1:11" x14ac:dyDescent="0.15">
      <c r="A57" s="3" t="s">
        <v>10</v>
      </c>
      <c r="B57" s="4"/>
      <c r="C57" s="4">
        <v>120.0</v>
      </c>
      <c r="D57" s="4">
        <v>120.0</v>
      </c>
      <c r="E57" s="4">
        <v>120.0</v>
      </c>
      <c r="F57" s="4">
        <v>180.0</v>
      </c>
      <c r="G57" s="4">
        <v>180.0</v>
      </c>
      <c r="H57" s="4">
        <v>180.0</v>
      </c>
      <c r="I57" s="4">
        <v>180.0</v>
      </c>
      <c r="J57" s="4">
        <v>180.0</v>
      </c>
      <c r="K57" s="4">
        <v>180.0</v>
      </c>
    </row>
    <row r="58" spans="1:11" x14ac:dyDescent="0.15">
      <c r="A58" s="3" t="s">
        <v>11</v>
      </c>
      <c r="B58" s="4"/>
      <c r="C58" s="4">
        <v>1020.58</v>
      </c>
      <c r="D58" s="4">
        <v>1218.4</v>
      </c>
      <c r="E58" s="4">
        <v>1421.26</v>
      </c>
      <c r="F58" s="4">
        <v>1513.84</v>
      </c>
      <c r="G58" s="4">
        <v>1886.19</v>
      </c>
      <c r="H58" s="4">
        <v>1328.41</v>
      </c>
      <c r="I58" s="4">
        <v>1270.21</v>
      </c>
      <c r="J58" s="4">
        <v>1463.1</v>
      </c>
      <c r="K58" s="4">
        <v>1587.72</v>
      </c>
    </row>
    <row r="59" spans="1:11" ht="15" x14ac:dyDescent="0.2">
      <c r="A59" s="3" t="s">
        <v>35</v>
      </c>
      <c r="B59"/>
      <c r="C59"/>
      <c r="D59"/>
      <c r="E59">
        <v>11.63</v>
      </c>
      <c r="F59">
        <v>5.93</v>
      </c>
      <c r="G59"/>
      <c r="H59"/>
      <c r="I59"/>
      <c r="J59">
        <v>0.51</v>
      </c>
      <c r="K59">
        <v>0.46</v>
      </c>
    </row>
    <row r="60" spans="1:11" x14ac:dyDescent="0.15">
      <c r="A60" s="3" t="s">
        <v>36</v>
      </c>
      <c r="B60" s="4"/>
      <c r="C60" s="4">
        <v>3066.66</v>
      </c>
      <c r="D60" s="4">
        <v>3425.51</v>
      </c>
      <c r="E60" s="4">
        <v>3906.37</v>
      </c>
      <c r="F60" s="4">
        <v>6366.09</v>
      </c>
      <c r="G60" s="4">
        <v>10202.43</v>
      </c>
      <c r="H60" s="4">
        <v>11592.15</v>
      </c>
      <c r="I60" s="4">
        <v>11080.5</v>
      </c>
      <c r="J60" s="4">
        <v>11778.07</v>
      </c>
      <c r="K60" s="4">
        <v>11717.88</v>
      </c>
    </row>
    <row r="61" spans="1:11" s="2" customFormat="1" x14ac:dyDescent="0.15">
      <c r="A61" s="2" t="s">
        <v>12</v>
      </c>
      <c r="B61" s="4"/>
      <c r="C61" s="4">
        <v>4207.24</v>
      </c>
      <c r="D61" s="4">
        <v>4763.91</v>
      </c>
      <c r="E61" s="4">
        <v>5459.26</v>
      </c>
      <c r="F61" s="4">
        <v>8065.86</v>
      </c>
      <c r="G61" s="4">
        <v>12268.62</v>
      </c>
      <c r="H61" s="4">
        <v>13100.56</v>
      </c>
      <c r="I61" s="4">
        <v>12530.71</v>
      </c>
      <c r="J61" s="4">
        <v>13421.68</v>
      </c>
      <c r="K61" s="4">
        <v>13486.06</v>
      </c>
    </row>
    <row r="62" spans="1:11" x14ac:dyDescent="0.15">
      <c r="A62" s="3" t="s">
        <v>13</v>
      </c>
      <c r="B62" s="4"/>
      <c r="C62" s="4">
        <v>22.54</v>
      </c>
      <c r="D62" s="4">
        <v>26.22</v>
      </c>
      <c r="E62" s="4">
        <v>61.8</v>
      </c>
      <c r="F62" s="4">
        <v>123.49</v>
      </c>
      <c r="G62" s="4">
        <v>129.43</v>
      </c>
      <c r="H62" s="4">
        <v>181.53</v>
      </c>
      <c r="I62" s="4">
        <v>165.09</v>
      </c>
      <c r="J62" s="4">
        <v>159.41</v>
      </c>
      <c r="K62" s="4">
        <v>175.12</v>
      </c>
    </row>
    <row r="63" spans="1:11" x14ac:dyDescent="0.15">
      <c r="A63" s="3" t="s">
        <v>14</v>
      </c>
      <c r="B63" s="4"/>
      <c r="C63" s="4"/>
      <c r="D63" s="4"/>
      <c r="E63" s="4"/>
      <c r="F63" s="4">
        <v>0.17</v>
      </c>
      <c r="G63" s="4">
        <v>0.3</v>
      </c>
      <c r="H63" s="4">
        <v>0.3</v>
      </c>
      <c r="I63" s="4">
        <v>0.3</v>
      </c>
      <c r="J63" s="4">
        <v>15.96</v>
      </c>
      <c r="K63" s="4">
        <v>2.12</v>
      </c>
    </row>
    <row r="64" spans="1:11" ht="15" x14ac:dyDescent="0.2">
      <c r="A64" s="3" t="s">
        <v>15</v>
      </c>
      <c r="B64" s="4"/>
      <c r="C64">
        <v>100.49</v>
      </c>
      <c r="D64" s="4">
        <v>146.0</v>
      </c>
      <c r="E64" s="4">
        <v>235.99</v>
      </c>
      <c r="F64" s="4">
        <v>74.45</v>
      </c>
      <c r="G64" s="4">
        <v>27.78</v>
      </c>
      <c r="H64" s="4">
        <v>42.45</v>
      </c>
      <c r="I64" s="4">
        <v>28.4</v>
      </c>
      <c r="J64" s="4">
        <v>19.6</v>
      </c>
      <c r="K64" s="4">
        <v>18.09</v>
      </c>
    </row>
    <row r="65" spans="1:11" x14ac:dyDescent="0.15">
      <c r="A65" s="3" t="s">
        <v>37</v>
      </c>
      <c r="B65" s="4"/>
      <c r="C65" s="4">
        <v>4084.21</v>
      </c>
      <c r="D65" s="4">
        <v>4591.69</v>
      </c>
      <c r="E65" s="4">
        <v>5161.47</v>
      </c>
      <c r="F65" s="4">
        <v>7867.75</v>
      </c>
      <c r="G65" s="4">
        <v>12111.11</v>
      </c>
      <c r="H65" s="4">
        <v>12876.28</v>
      </c>
      <c r="I65" s="4">
        <v>12336.92</v>
      </c>
      <c r="J65" s="4">
        <v>13226.71</v>
      </c>
      <c r="K65" s="4">
        <v>13290.73</v>
      </c>
    </row>
    <row r="66" spans="1:11" s="2" customFormat="1" x14ac:dyDescent="0.15">
      <c r="A66" s="2" t="s">
        <v>12</v>
      </c>
      <c r="B66" s="4"/>
      <c r="C66" s="4">
        <v>4207.24</v>
      </c>
      <c r="D66" s="4">
        <v>4763.91</v>
      </c>
      <c r="E66" s="4">
        <v>5459.26</v>
      </c>
      <c r="F66" s="4">
        <v>8065.86</v>
      </c>
      <c r="G66" s="4">
        <v>12268.62</v>
      </c>
      <c r="H66" s="4">
        <v>13100.56</v>
      </c>
      <c r="I66" s="4">
        <v>12530.71</v>
      </c>
      <c r="J66" s="4">
        <v>13421.68</v>
      </c>
      <c r="K66" s="4">
        <v>13486.06</v>
      </c>
    </row>
    <row r="67" spans="1:11" x14ac:dyDescent="0.15">
      <c r="A67" s="3" t="s">
        <v>42</v>
      </c>
      <c r="B67" s="4"/>
      <c r="C67" s="4">
        <v>1314.54</v>
      </c>
      <c r="D67" s="4">
        <v>1705.57</v>
      </c>
      <c r="E67" s="4">
        <v>1835.86</v>
      </c>
      <c r="F67" s="4">
        <v>2567.39</v>
      </c>
      <c r="G67" s="4">
        <v>2652.89</v>
      </c>
      <c r="H67" s="4">
        <v>2448.9</v>
      </c>
      <c r="I67" s="4">
        <v>1855.57</v>
      </c>
      <c r="J67" s="4">
        <v>2071.08</v>
      </c>
      <c r="K67" s="4">
        <v>2020.6</v>
      </c>
    </row>
    <row r="68" spans="1:11" ht="15" x14ac:dyDescent="0.2">
      <c r="A68" s="3" t="s">
        <v>29</v>
      </c>
      <c r="B68"/>
      <c r="C68">
        <v>1019.58</v>
      </c>
      <c r="D68">
        <v>1172.07</v>
      </c>
      <c r="E68">
        <v>1423.56</v>
      </c>
      <c r="F68">
        <v>1571.31</v>
      </c>
      <c r="G68">
        <v>1658.23</v>
      </c>
      <c r="H68">
        <v>1838.42</v>
      </c>
      <c r="I68">
        <v>1790.98</v>
      </c>
      <c r="J68">
        <v>1742.22</v>
      </c>
      <c r="K68">
        <v>1612.95</v>
      </c>
    </row>
    <row r="69" spans="1:11" x14ac:dyDescent="0.15">
      <c r="A69" s="3" t="s">
        <v>51</v>
      </c>
      <c r="B69" s="4"/>
      <c r="C69" s="4">
        <v>1201.17</v>
      </c>
      <c r="D69" s="4">
        <v>1066.53</v>
      </c>
      <c r="E69" s="4">
        <v>1159.76</v>
      </c>
      <c r="F69" s="4">
        <v>2257.68</v>
      </c>
      <c r="G69" s="4">
        <v>4710.41</v>
      </c>
      <c r="H69" s="4">
        <v>5092.82</v>
      </c>
      <c r="I69" s="4">
        <v>5206.39</v>
      </c>
      <c r="J69" s="4">
        <v>5678.34</v>
      </c>
      <c r="K69" s="4">
        <v>5646.61</v>
      </c>
    </row>
    <row r="70" spans="1:11" x14ac:dyDescent="0.15">
      <c r="A70" s="3" t="s">
        <v>38</v>
      </c>
      <c r="B70" s="4"/>
      <c r="C70" s="4">
        <v>120000000.0</v>
      </c>
      <c r="D70" s="4">
        <v>120000000.0</v>
      </c>
      <c r="E70" s="4">
        <v>120000000.0</v>
      </c>
      <c r="F70" s="4">
        <v>900000000.0</v>
      </c>
      <c r="G70" s="4">
        <v>900000000.0</v>
      </c>
      <c r="H70" s="4">
        <v>1800000000.0</v>
      </c>
      <c r="I70" s="4">
        <v>1800000000.0</v>
      </c>
      <c r="J70" s="4">
        <v>1800000000.0</v>
      </c>
      <c r="K70" s="4">
        <v>1800000000.0</v>
      </c>
    </row>
    <row r="71" spans="1:11" ht="15" x14ac:dyDescent="0.2">
      <c r="A71" s="3" t="s">
        <v>39</v>
      </c>
      <c r="F71">
        <v>300000000.0</v>
      </c>
    </row>
    <row r="72" spans="1:11" x14ac:dyDescent="0.15">
      <c r="A72" s="3" t="s">
        <v>52</v>
      </c>
      <c r="B72" s="4"/>
      <c r="C72" s="4">
        <v>10.0</v>
      </c>
      <c r="D72" s="4">
        <v>10.0</v>
      </c>
      <c r="E72" s="4">
        <v>10.0</v>
      </c>
      <c r="F72" s="4">
        <v>2.0</v>
      </c>
      <c r="G72" s="4">
        <v>2.0</v>
      </c>
      <c r="H72" s="4">
        <v>1.0</v>
      </c>
      <c r="I72" s="4">
        <v>1.0</v>
      </c>
      <c r="J72" s="4">
        <v>1.0</v>
      </c>
      <c r="K72" s="4">
        <v>1.0</v>
      </c>
    </row>
    <row r="80" spans="1:11" x14ac:dyDescent="0.15">
      <c r="A80" s="2" t="s">
        <v>26</v>
      </c>
    </row>
    <row r="81" spans="1:12" s="7" customFormat="1" x14ac:dyDescent="0.15">
      <c r="A81" s="5" t="s">
        <v>23</v>
      </c>
      <c r="B81" s="6">
        <v>41364</v>
      </c>
      <c r="C81" s="6">
        <v>41729.0</v>
      </c>
      <c r="D81" s="6">
        <v>42094.0</v>
      </c>
      <c r="E81" s="6">
        <v>42460.0</v>
      </c>
      <c r="F81" s="6">
        <v>42825.0</v>
      </c>
      <c r="G81" s="6">
        <v>43190.0</v>
      </c>
      <c r="H81" s="6">
        <v>43555.0</v>
      </c>
      <c r="I81" s="6">
        <v>43921.0</v>
      </c>
      <c r="J81" s="6">
        <v>44286.0</v>
      </c>
      <c r="K81" s="6">
        <v>44651.0</v>
      </c>
      <c r="L81" s="6"/>
    </row>
    <row r="82" spans="1:12" s="2" customFormat="1" x14ac:dyDescent="0.15">
      <c r="A82" s="3" t="s">
        <v>17</v>
      </c>
      <c r="B82" s="4"/>
      <c r="C82" s="4">
        <v>-447.32</v>
      </c>
      <c r="D82" s="4">
        <v>-154.65</v>
      </c>
      <c r="E82" s="4">
        <v>176.42</v>
      </c>
      <c r="F82" s="4">
        <v>604.92</v>
      </c>
      <c r="G82" s="4">
        <v>906.74</v>
      </c>
      <c r="H82" s="4">
        <v>637.86</v>
      </c>
      <c r="I82" s="4">
        <v>112.83</v>
      </c>
      <c r="J82" s="4">
        <v>456.35</v>
      </c>
      <c r="K82" s="4">
        <v>79.88</v>
      </c>
    </row>
    <row r="83" spans="1:12" x14ac:dyDescent="0.15">
      <c r="A83" s="3" t="s">
        <v>18</v>
      </c>
      <c r="B83" s="4"/>
      <c r="C83" s="4">
        <v>828.06</v>
      </c>
      <c r="D83" s="4">
        <v>-2.43</v>
      </c>
      <c r="E83" s="4">
        <v>-36.14</v>
      </c>
      <c r="F83" s="4">
        <v>282.13</v>
      </c>
      <c r="G83" s="4">
        <v>-474.23</v>
      </c>
      <c r="H83" s="4">
        <v>-208.72</v>
      </c>
      <c r="I83" s="4">
        <v>88.14</v>
      </c>
      <c r="J83" s="4">
        <v>151.34</v>
      </c>
      <c r="K83" s="4">
        <v>33.34</v>
      </c>
    </row>
    <row r="84" spans="1:12" x14ac:dyDescent="0.15">
      <c r="A84" s="3" t="s">
        <v>19</v>
      </c>
      <c r="B84" s="4"/>
      <c r="C84" s="4">
        <v>-52.65</v>
      </c>
      <c r="D84" s="4">
        <v>-70.2</v>
      </c>
      <c r="E84" s="4">
        <v>-83.8</v>
      </c>
      <c r="F84" s="4">
        <v>-501.74</v>
      </c>
      <c r="G84" s="4">
        <v>-247.35</v>
      </c>
      <c r="H84" s="4">
        <v>-149.77</v>
      </c>
      <c r="I84" s="4">
        <v>-159.71</v>
      </c>
      <c r="J84" s="4">
        <v>-40.53</v>
      </c>
      <c r="K84" s="4">
        <v>-94.68</v>
      </c>
    </row>
    <row r="85" spans="1:12" s="2" customFormat="1" x14ac:dyDescent="0.15">
      <c r="A85" s="3" t="s">
        <v>20</v>
      </c>
      <c r="B85" s="4"/>
      <c r="C85" s="4">
        <v>328.09</v>
      </c>
      <c r="D85" s="4">
        <v>-227.28</v>
      </c>
      <c r="E85" s="4">
        <v>56.49</v>
      </c>
      <c r="F85" s="4">
        <v>385.31</v>
      </c>
      <c r="G85" s="4">
        <v>185.16</v>
      </c>
      <c r="H85" s="4">
        <v>279.37</v>
      </c>
      <c r="I85" s="4">
        <v>41.26</v>
      </c>
      <c r="J85" s="4">
        <v>567.16</v>
      </c>
      <c r="K85" s="4">
        <v>18.54</v>
      </c>
    </row>
    <row r="90" spans="1:12" s="2" customFormat="1" x14ac:dyDescent="0.15">
      <c r="A90" s="2" t="s">
        <v>41</v>
      </c>
      <c r="B90" s="4"/>
      <c r="C90" s="4">
        <v>10.49</v>
      </c>
      <c r="D90" s="4">
        <v>63.8</v>
      </c>
      <c r="E90" s="4">
        <v>62.86</v>
      </c>
      <c r="F90" s="4">
        <v>86.03</v>
      </c>
      <c r="G90" s="4">
        <v>95.2</v>
      </c>
      <c r="H90" s="4">
        <v>66.3</v>
      </c>
      <c r="I90" s="4">
        <v>16.3</v>
      </c>
      <c r="J90" s="4">
        <v>46.8</v>
      </c>
      <c r="K90" s="4">
        <v>36.3</v>
      </c>
    </row>
    <row r="92" spans="1:12" s="2" customFormat="1" x14ac:dyDescent="0.15">
      <c r="A92" s="2" t="s">
        <v>40</v>
      </c>
    </row>
    <row r="93" spans="1:12" x14ac:dyDescent="0.15">
      <c r="A93" s="3" t="s">
        <v>53</v>
      </c>
      <c r="B93" s="8"/>
      <c r="C93" s="8">
        <v>180.0</v>
      </c>
      <c r="D93" s="8">
        <v>180.0</v>
      </c>
      <c r="E93" s="8">
        <v>180.0</v>
      </c>
      <c r="F93" s="8">
        <v>180.0</v>
      </c>
      <c r="G93" s="8">
        <v>180.0</v>
      </c>
      <c r="H93" s="8">
        <v>180.0</v>
      </c>
      <c r="I93" s="8">
        <v>180.0</v>
      </c>
      <c r="J93" s="8">
        <v>180.0</v>
      </c>
      <c r="K93" s="8">
        <v>180.0</v>
      </c>
    </row>
  </sheetData>
  <sheetProtection algorithmName="SHA-512" hashValue="kaMHoNibb+6gQe7AX29LJXrSMtdyBO9DQkTyaqcDvInX66i2DB+VBlo0zfXW4snwAbe3yKiyzXbw0sMNnVTlbw==" saltValue="c9he7xT6KayfSIzN8VfecA==" spinCount="100000" sheet="1" objects="1" scenarios="1"/>
  <mergeCells count="2">
    <mergeCell ref="E1:K1"/>
    <mergeCell ref="E2:K2"/>
  </mergeCells>
  <conditionalFormatting sqref="E1:K1">
    <cfRule type="cellIs" dxfId="6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28305-B1F6-4107-9F92-38CDE62A048E}">
  <dimension ref="A1:V39"/>
  <sheetViews>
    <sheetView tabSelected="1" zoomScaleNormal="100" workbookViewId="0">
      <selection activeCell="B18" sqref="B18"/>
    </sheetView>
  </sheetViews>
  <sheetFormatPr baseColWidth="10" defaultColWidth="11.5" defaultRowHeight="15" x14ac:dyDescent="0.2"/>
  <cols>
    <col min="1" max="1" width="31.5" style="39" bestFit="1" customWidth="1"/>
    <col min="2" max="2" width="12.1640625" style="39" bestFit="1" customWidth="1"/>
    <col min="3" max="3" width="11.5" style="39"/>
    <col min="4" max="4" width="9.5" style="39" customWidth="1"/>
    <col min="5" max="5" width="23.1640625" style="39" bestFit="1" customWidth="1"/>
    <col min="6" max="6" width="12.6640625" style="39" customWidth="1"/>
    <col min="7" max="7" width="11.6640625" style="39" bestFit="1" customWidth="1"/>
    <col min="8" max="8" width="25.5" style="39" bestFit="1" customWidth="1"/>
    <col min="9" max="9" width="20.5" style="39" customWidth="1"/>
    <col min="10" max="10" width="8.5" style="39" customWidth="1"/>
    <col min="11" max="11" width="7" style="39" bestFit="1" customWidth="1"/>
    <col min="12" max="12" width="6.6640625" style="39" bestFit="1" customWidth="1"/>
    <col min="13" max="14" width="6.6640625" style="39" customWidth="1"/>
    <col min="15" max="15" width="10.1640625" style="39" customWidth="1"/>
    <col min="16" max="16" width="11.5" style="39" customWidth="1"/>
    <col min="17" max="17" width="13.6640625" style="39" customWidth="1"/>
    <col min="18" max="16384" width="11.5" style="39"/>
  </cols>
  <sheetData>
    <row r="1" spans="1:22" ht="15" customHeight="1" x14ac:dyDescent="0.2">
      <c r="A1" s="26"/>
      <c r="B1" s="26"/>
      <c r="C1" s="26"/>
      <c r="D1" s="27" t="s">
        <v>60</v>
      </c>
      <c r="E1" s="28"/>
      <c r="F1" s="29" t="s">
        <v>61</v>
      </c>
      <c r="G1" s="30"/>
      <c r="H1" s="31"/>
      <c r="I1" s="32" t="s">
        <v>62</v>
      </c>
      <c r="J1" s="33"/>
      <c r="K1" s="34" t="s">
        <v>63</v>
      </c>
      <c r="L1" s="35"/>
      <c r="M1" s="34" t="s">
        <v>79</v>
      </c>
      <c r="N1" s="35"/>
      <c r="O1" s="36" t="s">
        <v>64</v>
      </c>
      <c r="P1" s="37"/>
      <c r="Q1" s="38" t="s">
        <v>154</v>
      </c>
      <c r="R1" s="38"/>
      <c r="S1" s="38"/>
      <c r="T1" s="38" t="s">
        <v>167</v>
      </c>
      <c r="U1" s="38"/>
      <c r="V1" s="38"/>
    </row>
    <row r="2" spans="1:22" ht="45" customHeight="1" x14ac:dyDescent="0.2">
      <c r="A2" s="40" t="s">
        <v>65</v>
      </c>
      <c r="B2" s="40" t="s">
        <v>66</v>
      </c>
      <c r="C2" s="40" t="s">
        <v>67</v>
      </c>
      <c r="D2" s="41" t="s">
        <v>68</v>
      </c>
      <c r="E2" s="42" t="s">
        <v>69</v>
      </c>
      <c r="F2" s="41" t="s">
        <v>59</v>
      </c>
      <c r="G2" s="40" t="s">
        <v>70</v>
      </c>
      <c r="H2" s="42" t="s">
        <v>71</v>
      </c>
      <c r="I2" s="41" t="s">
        <v>72</v>
      </c>
      <c r="J2" s="42" t="s">
        <v>73</v>
      </c>
      <c r="K2" s="41" t="s">
        <v>74</v>
      </c>
      <c r="L2" s="42" t="s">
        <v>75</v>
      </c>
      <c r="M2" s="41" t="s">
        <v>74</v>
      </c>
      <c r="N2" s="42" t="s">
        <v>75</v>
      </c>
      <c r="O2" s="41" t="s">
        <v>76</v>
      </c>
      <c r="P2" s="43" t="s">
        <v>77</v>
      </c>
      <c r="Q2" s="40" t="s">
        <v>155</v>
      </c>
      <c r="R2" s="40" t="s">
        <v>156</v>
      </c>
      <c r="S2" s="40" t="s">
        <v>157</v>
      </c>
      <c r="T2" s="40" t="s">
        <v>168</v>
      </c>
      <c r="U2" s="40" t="s">
        <v>169</v>
      </c>
      <c r="V2" s="40" t="s">
        <v>170</v>
      </c>
    </row>
    <row r="3" spans="1:22" ht="17" thickBot="1" x14ac:dyDescent="0.25">
      <c r="A3" s="44" t="s">
        <v>32</v>
      </c>
      <c r="B3" s="44">
        <f>'Calculation Sheet'!B15</f>
      </c>
      <c r="C3" s="44">
        <f>'Calculation Sheet'!B17</f>
      </c>
      <c r="D3" s="45">
        <f>'Calculation Sheet'!B26</f>
      </c>
      <c r="E3" s="46">
        <f>'Calculation Sheet'!B41</f>
      </c>
      <c r="F3" s="47">
        <f>'Calculation Sheet'!B52</f>
      </c>
      <c r="G3" s="48">
        <f>'Calculation Sheet'!B55</f>
      </c>
      <c r="H3" s="49">
        <f>'Calculation Sheet'!B59</f>
      </c>
      <c r="I3" s="50">
        <f>'Calculation Sheet'!B74</f>
      </c>
      <c r="J3" s="51">
        <f>'Calculation Sheet'!B79</f>
      </c>
      <c r="K3" s="45">
        <f>'Calculation Sheet'!B64</f>
      </c>
      <c r="L3" s="46">
        <f>'Calculation Sheet'!B69</f>
      </c>
      <c r="M3" s="45">
        <f>'Calculation Sheet'!J64</f>
      </c>
      <c r="N3" s="46">
        <f>'Calculation Sheet'!J69</f>
      </c>
      <c r="O3" s="45">
        <f>'Calculation Sheet'!B89</f>
      </c>
      <c r="P3" s="52">
        <f>'Calculation Sheet'!B84</f>
      </c>
      <c r="Q3" s="53">
        <f>'Calculation Sheet'!K96</f>
      </c>
      <c r="R3" s="53">
        <f>'Calculation Sheet'!L96</f>
      </c>
      <c r="S3" s="53">
        <f>'Calculation Sheet'!J96</f>
      </c>
      <c r="T3" s="53">
        <f>'Calculation Sheet'!F105</f>
      </c>
      <c r="U3" s="53">
        <f>'Calculation Sheet'!G105</f>
      </c>
      <c r="V3" s="53">
        <f>'Calculation Sheet'!H105</f>
      </c>
    </row>
    <row r="4" spans="1:22" ht="32" x14ac:dyDescent="0.2">
      <c r="A4" s="54"/>
      <c r="B4" s="54"/>
      <c r="C4" s="54"/>
      <c r="D4" s="55" t="s">
        <v>78</v>
      </c>
      <c r="E4" s="55" t="s">
        <v>78</v>
      </c>
      <c r="F4" s="55" t="s">
        <v>58</v>
      </c>
      <c r="G4" s="55" t="s">
        <v>78</v>
      </c>
      <c r="H4" s="55" t="s">
        <v>58</v>
      </c>
      <c r="I4" s="56"/>
      <c r="J4" s="56"/>
      <c r="K4" s="56"/>
      <c r="L4" s="56"/>
      <c r="M4" s="56"/>
      <c r="N4" s="56"/>
      <c r="O4" s="56"/>
      <c r="P4" s="56"/>
    </row>
    <row r="5" spans="1:22" x14ac:dyDescent="0.2">
      <c r="A5" s="54"/>
      <c r="B5" s="54"/>
      <c r="C5" s="54"/>
      <c r="D5" s="54"/>
      <c r="E5" s="54"/>
      <c r="F5" s="54"/>
      <c r="G5" s="54"/>
      <c r="H5" s="54"/>
      <c r="I5" s="54"/>
      <c r="J5" s="54"/>
      <c r="O5" s="54"/>
      <c r="P5" s="54"/>
    </row>
    <row r="6" spans="1:22" x14ac:dyDescent="0.2">
      <c r="A6" s="57"/>
      <c r="B6" s="58"/>
      <c r="C6" s="54"/>
      <c r="D6" s="54"/>
      <c r="E6" s="54"/>
      <c r="G6" s="54"/>
      <c r="H6" s="54"/>
      <c r="I6" s="54"/>
      <c r="J6" s="54"/>
      <c r="O6" s="54"/>
      <c r="P6" s="54"/>
    </row>
    <row r="9" spans="1:22" x14ac:dyDescent="0.2">
      <c r="O9" s="54"/>
    </row>
    <row r="10" spans="1:22" x14ac:dyDescent="0.2">
      <c r="A10" s="59" t="s">
        <v>178</v>
      </c>
      <c r="B10" s="59"/>
      <c r="C10" s="59"/>
      <c r="D10" s="59"/>
      <c r="E10" s="59"/>
      <c r="F10" s="59"/>
      <c r="G10" s="59"/>
      <c r="H10" s="59"/>
      <c r="I10" s="59"/>
    </row>
    <row r="11" spans="1:22" x14ac:dyDescent="0.2">
      <c r="A11" s="59"/>
      <c r="B11" s="59"/>
      <c r="C11" s="59"/>
      <c r="D11" s="59"/>
      <c r="E11" s="59"/>
      <c r="F11" s="59"/>
      <c r="G11" s="59"/>
      <c r="H11" s="59"/>
      <c r="I11" s="59"/>
    </row>
    <row r="12" spans="1:22" x14ac:dyDescent="0.2">
      <c r="A12" s="59"/>
      <c r="B12" s="59"/>
      <c r="C12" s="59"/>
      <c r="D12" s="59"/>
      <c r="E12" s="59"/>
      <c r="F12" s="59"/>
      <c r="G12" s="59"/>
      <c r="H12" s="59"/>
      <c r="I12" s="59"/>
    </row>
    <row r="13" spans="1:22" x14ac:dyDescent="0.2">
      <c r="A13" s="60" t="s">
        <v>159</v>
      </c>
      <c r="B13" s="60"/>
    </row>
    <row r="14" spans="1:22" x14ac:dyDescent="0.2">
      <c r="A14" s="61" t="s">
        <v>151</v>
      </c>
      <c r="B14" s="62">
        <f>C3</f>
      </c>
    </row>
    <row r="15" spans="1:22" x14ac:dyDescent="0.2">
      <c r="A15" s="61" t="s">
        <v>149</v>
      </c>
      <c r="B15" s="62">
        <f>'Data Sheet'!K17-'Data Sheet'!K18-'Data Sheet'!K20-'Data Sheet'!K21-'Data Sheet'!K22-'Data Sheet'!K23-'Data Sheet'!K24+'Data Sheet'!K25+'Data Sheet'!K26</f>
      </c>
    </row>
    <row r="16" spans="1:22" x14ac:dyDescent="0.2">
      <c r="A16" s="61" t="s">
        <v>158</v>
      </c>
      <c r="B16" s="62">
        <f>B14/B15</f>
      </c>
      <c r="G16" s="63"/>
    </row>
    <row r="17" spans="1:9" x14ac:dyDescent="0.2">
      <c r="A17" s="61" t="s">
        <v>54</v>
      </c>
      <c r="B17" s="17">
        <v>0.18</v>
      </c>
    </row>
    <row r="18" spans="1:9" x14ac:dyDescent="0.2">
      <c r="A18" s="61" t="s">
        <v>150</v>
      </c>
      <c r="B18" s="17">
        <v>0.14000000000000001</v>
      </c>
      <c r="C18" s="58"/>
      <c r="E18" s="64"/>
    </row>
    <row r="19" spans="1:9" x14ac:dyDescent="0.2">
      <c r="A19" s="65" t="s">
        <v>200</v>
      </c>
      <c r="B19" s="62">
        <f>FV(B18,7,0,B15,)*-1</f>
      </c>
      <c r="C19" s="58"/>
    </row>
    <row r="20" spans="1:9" x14ac:dyDescent="0.2">
      <c r="A20" s="65" t="s">
        <v>201</v>
      </c>
      <c r="B20" s="62">
        <f>PV(B17,7,0,B19,)*-1</f>
      </c>
    </row>
    <row r="21" spans="1:9" x14ac:dyDescent="0.2">
      <c r="A21" s="66" t="s">
        <v>91</v>
      </c>
      <c r="B21" s="62">
        <f>'Data Sheet'!B6</f>
      </c>
    </row>
    <row r="22" spans="1:9" x14ac:dyDescent="0.2">
      <c r="A22" s="66" t="s">
        <v>152</v>
      </c>
      <c r="B22" s="62">
        <f>B20/B21</f>
      </c>
    </row>
    <row r="23" spans="1:9" x14ac:dyDescent="0.2">
      <c r="A23" s="66" t="s">
        <v>153</v>
      </c>
      <c r="B23" s="62">
        <f>B15/B21</f>
      </c>
      <c r="E23" s="60" t="s">
        <v>179</v>
      </c>
      <c r="F23" s="60"/>
      <c r="H23" s="60" t="s">
        <v>175</v>
      </c>
      <c r="I23" s="60"/>
    </row>
    <row r="24" spans="1:9" x14ac:dyDescent="0.2">
      <c r="A24" s="67" t="s">
        <v>182</v>
      </c>
      <c r="B24" s="9">
        <f>(B22-B23)/B23</f>
      </c>
      <c r="E24" s="68" t="s">
        <v>163</v>
      </c>
      <c r="F24" s="62">
        <f>'Data Sheet'!K31</f>
      </c>
      <c r="H24" s="68" t="s">
        <v>166</v>
      </c>
      <c r="I24" s="62">
        <f>'Calculation Sheet'!H100-'Data Sheet'!K31</f>
      </c>
    </row>
    <row r="25" spans="1:9" x14ac:dyDescent="0.2">
      <c r="E25" s="66" t="s">
        <v>91</v>
      </c>
      <c r="F25" s="62">
        <f>'Data Sheet'!B6</f>
      </c>
      <c r="H25" s="66" t="s">
        <v>91</v>
      </c>
      <c r="I25" s="62">
        <f>'Data Sheet'!B6</f>
      </c>
    </row>
    <row r="26" spans="1:9" x14ac:dyDescent="0.2">
      <c r="E26" s="66" t="s">
        <v>164</v>
      </c>
      <c r="F26" s="62">
        <f>F24/F25</f>
      </c>
      <c r="H26" s="66" t="s">
        <v>174</v>
      </c>
      <c r="I26" s="62">
        <f>I24/I25</f>
      </c>
    </row>
    <row r="27" spans="1:9" x14ac:dyDescent="0.2">
      <c r="A27" s="60" t="s">
        <v>160</v>
      </c>
      <c r="B27" s="60"/>
      <c r="E27" s="66" t="s">
        <v>180</v>
      </c>
      <c r="F27" s="62">
        <f>'Data Sheet'!I31/'Data Sheet'!I57</f>
      </c>
      <c r="H27" s="66" t="s">
        <v>176</v>
      </c>
      <c r="I27" s="62">
        <f>'Calculation Sheet'!F101/'Screen 1'!I25</f>
      </c>
    </row>
    <row r="28" spans="1:9" x14ac:dyDescent="0.2">
      <c r="A28" s="61" t="s">
        <v>151</v>
      </c>
      <c r="B28" s="62">
        <f>C3</f>
      </c>
      <c r="E28" s="66" t="s">
        <v>181</v>
      </c>
      <c r="F28" s="62">
        <f>'Data Sheet'!G31/'Data Sheet'!G57</f>
      </c>
      <c r="H28" s="66" t="s">
        <v>177</v>
      </c>
      <c r="I28" s="62">
        <f>'Calculation Sheet'!D101/'Screen 1'!I25</f>
      </c>
    </row>
    <row r="29" spans="1:9" x14ac:dyDescent="0.2">
      <c r="A29" s="61" t="s">
        <v>161</v>
      </c>
      <c r="B29" s="62">
        <f>'Data Sheet'!K17</f>
      </c>
    </row>
    <row r="30" spans="1:9" x14ac:dyDescent="0.2">
      <c r="A30" s="61" t="s">
        <v>162</v>
      </c>
      <c r="B30" s="62">
        <f>B28/B29</f>
      </c>
    </row>
    <row r="31" spans="1:9" x14ac:dyDescent="0.2">
      <c r="A31" s="61" t="s">
        <v>54</v>
      </c>
      <c r="B31" s="17">
        <v>0.25</v>
      </c>
    </row>
    <row r="32" spans="1:9" x14ac:dyDescent="0.2">
      <c r="A32" s="61" t="s">
        <v>150</v>
      </c>
      <c r="B32" s="17">
        <v>0.1</v>
      </c>
      <c r="E32" s="66" t="s">
        <v>184</v>
      </c>
      <c r="F32" s="9">
        <f>AVERAGE(B24,B38)</f>
      </c>
    </row>
    <row r="33" spans="1:3" x14ac:dyDescent="0.2">
      <c r="A33" s="65" t="s">
        <v>202</v>
      </c>
      <c r="B33" s="62">
        <f>FV(B32,7,0,B29,)*-1</f>
      </c>
    </row>
    <row r="34" spans="1:3" x14ac:dyDescent="0.2">
      <c r="A34" s="65" t="s">
        <v>201</v>
      </c>
      <c r="B34" s="62">
        <f>PV(B31,7,0,B33,)*-1</f>
      </c>
    </row>
    <row r="35" spans="1:3" x14ac:dyDescent="0.2">
      <c r="A35" s="66" t="s">
        <v>91</v>
      </c>
      <c r="B35" s="62">
        <f>'Data Sheet'!B27</f>
      </c>
    </row>
    <row r="36" spans="1:3" x14ac:dyDescent="0.2">
      <c r="A36" s="66" t="s">
        <v>152</v>
      </c>
      <c r="B36" s="62">
        <f>B34/B35</f>
      </c>
    </row>
    <row r="37" spans="1:3" x14ac:dyDescent="0.2">
      <c r="A37" s="66" t="s">
        <v>153</v>
      </c>
      <c r="B37" s="62">
        <f>B29/B35</f>
      </c>
    </row>
    <row r="38" spans="1:3" x14ac:dyDescent="0.2">
      <c r="A38" s="67" t="s">
        <v>183</v>
      </c>
      <c r="B38" s="9">
        <f>(B36-B37)/B37</f>
      </c>
    </row>
    <row r="39" spans="1:3" x14ac:dyDescent="0.2">
      <c r="C39" s="58"/>
    </row>
  </sheetData>
  <sheetProtection algorithmName="SHA-512" hashValue="icQqI1ffCw9sw/JbPK4luvYUCF6lR0gTUuKckhMpcoY87H3BAWWCiYCBHxcjb0ku6OI2hhSZqzQZX/22hPoXzw==" saltValue="4vRovU+MQTnwUn0HU24khQ==" spinCount="100000" sheet="1" objects="1" scenarios="1" selectLockedCells="1"/>
  <mergeCells count="13">
    <mergeCell ref="A27:B27"/>
    <mergeCell ref="H23:I23"/>
    <mergeCell ref="T1:V1"/>
    <mergeCell ref="A13:B13"/>
    <mergeCell ref="E23:F23"/>
    <mergeCell ref="Q1:S1"/>
    <mergeCell ref="A10:I12"/>
    <mergeCell ref="O1:P1"/>
    <mergeCell ref="M1:N1"/>
    <mergeCell ref="D1:E1"/>
    <mergeCell ref="F1:H1"/>
    <mergeCell ref="I1:J1"/>
    <mergeCell ref="K1:L1"/>
  </mergeCells>
  <conditionalFormatting sqref="B24">
    <cfRule type="cellIs" dxfId="5" priority="5" operator="lessThan">
      <formula>1</formula>
    </cfRule>
    <cfRule type="cellIs" dxfId="4" priority="6" operator="greaterThan">
      <formula>1</formula>
    </cfRule>
  </conditionalFormatting>
  <conditionalFormatting sqref="B38">
    <cfRule type="cellIs" dxfId="3" priority="3" operator="lessThan">
      <formula>1</formula>
    </cfRule>
    <cfRule type="cellIs" dxfId="2" priority="4" operator="greaterThan">
      <formula>1</formula>
    </cfRule>
  </conditionalFormatting>
  <conditionalFormatting sqref="F32">
    <cfRule type="cellIs" dxfId="1" priority="1" operator="lessThan">
      <formula>1</formula>
    </cfRule>
    <cfRule type="cellIs" dxfId="0" priority="2" operator="greaterThan">
      <formula>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939F2-20D9-524C-B21A-7585EB8FCC92}">
  <dimension ref="A1:K73"/>
  <sheetViews>
    <sheetView zoomScale="60" zoomScaleNormal="60" workbookViewId="0">
      <selection activeCell="B71" sqref="B71:K73"/>
    </sheetView>
  </sheetViews>
  <sheetFormatPr baseColWidth="10" defaultRowHeight="15" x14ac:dyDescent="0.2"/>
  <cols>
    <col min="1" max="1" width="25" bestFit="1" customWidth="1"/>
    <col min="12" max="12" width="22.33203125" bestFit="1" customWidth="1"/>
  </cols>
  <sheetData>
    <row r="1" spans="1:11" x14ac:dyDescent="0.2">
      <c r="B1" s="6">
        <v>41364</v>
      </c>
      <c r="C1" s="6">
        <v>41729</v>
      </c>
      <c r="D1" s="6">
        <v>42094</v>
      </c>
      <c r="E1" s="6">
        <v>42460</v>
      </c>
      <c r="F1" s="6">
        <v>42825</v>
      </c>
      <c r="G1" s="6">
        <v>43190</v>
      </c>
      <c r="H1" s="6">
        <v>43555</v>
      </c>
      <c r="I1" s="6">
        <v>43921</v>
      </c>
      <c r="J1" s="6">
        <v>44286</v>
      </c>
      <c r="K1" s="6">
        <v>44651</v>
      </c>
    </row>
    <row r="2" spans="1:11" x14ac:dyDescent="0.2">
      <c r="A2" s="19" t="s">
        <v>1</v>
      </c>
      <c r="B2" s="4">
        <v>10503.91</v>
      </c>
      <c r="C2" s="4">
        <v>12220.37</v>
      </c>
      <c r="D2" s="4">
        <v>13615.26</v>
      </c>
      <c r="E2" s="4">
        <v>14271.49</v>
      </c>
      <c r="F2" s="4">
        <v>15061.99</v>
      </c>
      <c r="G2" s="4">
        <v>16824.55</v>
      </c>
      <c r="H2" s="4">
        <v>19240.13</v>
      </c>
      <c r="I2" s="4">
        <v>20211.25</v>
      </c>
      <c r="J2" s="4">
        <v>21712.79</v>
      </c>
      <c r="K2" s="4">
        <v>29101.279999999999</v>
      </c>
    </row>
    <row r="3" spans="1:11" x14ac:dyDescent="0.2">
      <c r="A3" s="19" t="s">
        <v>185</v>
      </c>
      <c r="B3">
        <f>'Data Sheet'!B17-'Data Sheet'!B18-'Data Sheet'!B20-'Data Sheet'!B21-'Data Sheet'!B22-'Data Sheet'!B23-'Data Sheet'!B24+'Data Sheet'!B25+'Data Sheet'!B26</f>
      </c>
      <c r="C3">
        <f>'Data Sheet'!C17-'Data Sheet'!C18-'Data Sheet'!C20-'Data Sheet'!C21-'Data Sheet'!C22-'Data Sheet'!C23-'Data Sheet'!C24+'Data Sheet'!C25+'Data Sheet'!C26</f>
      </c>
      <c r="D3">
        <f>'Data Sheet'!D17-'Data Sheet'!D18-'Data Sheet'!D20-'Data Sheet'!D21-'Data Sheet'!D22-'Data Sheet'!D23-'Data Sheet'!D24+'Data Sheet'!D25+'Data Sheet'!D26</f>
      </c>
      <c r="E3">
        <f>'Data Sheet'!E17-'Data Sheet'!E18-'Data Sheet'!E20-'Data Sheet'!E21-'Data Sheet'!E22-'Data Sheet'!E23-'Data Sheet'!E24+'Data Sheet'!E25+'Data Sheet'!E26</f>
      </c>
      <c r="F3">
        <f>'Data Sheet'!F17-'Data Sheet'!F18-'Data Sheet'!F20-'Data Sheet'!F21-'Data Sheet'!F22-'Data Sheet'!F23-'Data Sheet'!F24+'Data Sheet'!F25+'Data Sheet'!F26</f>
      </c>
      <c r="G3">
        <f>'Data Sheet'!G17-'Data Sheet'!G18-'Data Sheet'!G20-'Data Sheet'!G21-'Data Sheet'!G22-'Data Sheet'!G23-'Data Sheet'!G24+'Data Sheet'!G25+'Data Sheet'!G26</f>
      </c>
      <c r="H3">
        <f>'Data Sheet'!H17-'Data Sheet'!H18-'Data Sheet'!H20-'Data Sheet'!H21-'Data Sheet'!H22-'Data Sheet'!H23-'Data Sheet'!H24+'Data Sheet'!H25+'Data Sheet'!H26</f>
      </c>
      <c r="I3">
        <f>'Data Sheet'!I17-'Data Sheet'!I18-'Data Sheet'!I20-'Data Sheet'!I21-'Data Sheet'!I22-'Data Sheet'!I23-'Data Sheet'!I24+'Data Sheet'!I25+'Data Sheet'!I26</f>
      </c>
      <c r="J3">
        <f>'Data Sheet'!J17-'Data Sheet'!J18-'Data Sheet'!J20-'Data Sheet'!J21-'Data Sheet'!J22-'Data Sheet'!J23-'Data Sheet'!J24+'Data Sheet'!J25+'Data Sheet'!J26</f>
      </c>
      <c r="K3">
        <f>'Data Sheet'!K17-'Data Sheet'!K18-'Data Sheet'!K20-'Data Sheet'!K21-'Data Sheet'!K22-'Data Sheet'!K23-'Data Sheet'!K24+'Data Sheet'!K25+'Data Sheet'!K26</f>
      </c>
    </row>
    <row r="4" spans="1:11" x14ac:dyDescent="0.2">
      <c r="A4" s="19" t="s">
        <v>186</v>
      </c>
      <c r="B4" s="13">
        <f>('Data Sheet'!B17-'Data Sheet'!B18-'Data Sheet'!B19-'Data Sheet'!B20-'Data Sheet'!B21-'Data Sheet'!B22-'Data Sheet'!B23)/'Data Sheet'!B17</f>
      </c>
      <c r="C4" s="13">
        <f>('Data Sheet'!C17-'Data Sheet'!C18-'Data Sheet'!C19-'Data Sheet'!C20-'Data Sheet'!C21-'Data Sheet'!C22-'Data Sheet'!C23)/'Data Sheet'!C17</f>
      </c>
      <c r="D4" s="13">
        <f>('Data Sheet'!D17-'Data Sheet'!D18-'Data Sheet'!D19-'Data Sheet'!D20-'Data Sheet'!D21-'Data Sheet'!D22-'Data Sheet'!D23)/'Data Sheet'!D17</f>
      </c>
      <c r="E4" s="13">
        <f>('Data Sheet'!E17-'Data Sheet'!E18-'Data Sheet'!E19-'Data Sheet'!E20-'Data Sheet'!E21-'Data Sheet'!E22-'Data Sheet'!E23)/'Data Sheet'!E17</f>
      </c>
      <c r="F4" s="13">
        <f>('Data Sheet'!F17-'Data Sheet'!F18-'Data Sheet'!F19-'Data Sheet'!F20-'Data Sheet'!F21-'Data Sheet'!F22-'Data Sheet'!F23)/'Data Sheet'!F17</f>
      </c>
      <c r="G4" s="13">
        <f>('Data Sheet'!G17-'Data Sheet'!G18-'Data Sheet'!G19-'Data Sheet'!G20-'Data Sheet'!G21-'Data Sheet'!G22-'Data Sheet'!G23)/'Data Sheet'!G17</f>
      </c>
      <c r="H4" s="13">
        <f>('Data Sheet'!H17-'Data Sheet'!H18-'Data Sheet'!H19-'Data Sheet'!H20-'Data Sheet'!H21-'Data Sheet'!H22-'Data Sheet'!H23)/'Data Sheet'!H17</f>
      </c>
      <c r="I4" s="13">
        <f>('Data Sheet'!I17-'Data Sheet'!I18-'Data Sheet'!I19-'Data Sheet'!I20-'Data Sheet'!I21-'Data Sheet'!I22-'Data Sheet'!I23)/'Data Sheet'!I17</f>
      </c>
      <c r="J4" s="13">
        <f>('Data Sheet'!J17-'Data Sheet'!J18-'Data Sheet'!J19-'Data Sheet'!J20-'Data Sheet'!J21-'Data Sheet'!J22-'Data Sheet'!J23)/'Data Sheet'!J17</f>
      </c>
      <c r="K4" s="13">
        <f>('Data Sheet'!K17-'Data Sheet'!K18-'Data Sheet'!K19-'Data Sheet'!K20-'Data Sheet'!K21-'Data Sheet'!K22-'Data Sheet'!K23)/'Data Sheet'!K17</f>
      </c>
    </row>
    <row r="8" spans="1:11" x14ac:dyDescent="0.2">
      <c r="A8" s="2" t="s">
        <v>22</v>
      </c>
      <c r="B8" s="3"/>
      <c r="C8" s="3"/>
      <c r="D8" s="3"/>
      <c r="E8" s="3"/>
      <c r="F8" s="3"/>
      <c r="G8" s="3"/>
      <c r="H8" s="3"/>
      <c r="I8" s="3"/>
      <c r="J8" s="3"/>
      <c r="K8" s="3"/>
    </row>
    <row r="9" spans="1:11" x14ac:dyDescent="0.2">
      <c r="A9" s="5" t="s">
        <v>23</v>
      </c>
      <c r="B9" s="6">
        <v>41364</v>
      </c>
      <c r="C9" s="6">
        <v>41729</v>
      </c>
      <c r="D9" s="6">
        <v>42094</v>
      </c>
      <c r="E9" s="6">
        <v>42460</v>
      </c>
      <c r="F9" s="6">
        <v>42825</v>
      </c>
      <c r="G9" s="6">
        <v>43190</v>
      </c>
      <c r="H9" s="6">
        <v>43555</v>
      </c>
      <c r="I9" s="6">
        <v>43921</v>
      </c>
      <c r="J9" s="6">
        <v>44286</v>
      </c>
      <c r="K9" s="6">
        <v>44651</v>
      </c>
    </row>
    <row r="10" spans="1:11" x14ac:dyDescent="0.2">
      <c r="A10" s="3" t="s">
        <v>1</v>
      </c>
      <c r="B10" s="4">
        <v>10503.91</v>
      </c>
      <c r="C10" s="4">
        <v>12220.37</v>
      </c>
      <c r="D10" s="4">
        <v>13615.26</v>
      </c>
      <c r="E10" s="4">
        <v>14271.49</v>
      </c>
      <c r="F10" s="4">
        <v>15061.99</v>
      </c>
      <c r="G10" s="4">
        <v>16824.55</v>
      </c>
      <c r="H10" s="4">
        <v>19240.13</v>
      </c>
      <c r="I10" s="4">
        <v>20211.25</v>
      </c>
      <c r="J10" s="4">
        <v>21712.79</v>
      </c>
      <c r="K10" s="4">
        <v>29101.279999999999</v>
      </c>
    </row>
    <row r="11" spans="1:11" x14ac:dyDescent="0.2">
      <c r="A11" s="3" t="s">
        <v>44</v>
      </c>
      <c r="B11">
        <v>5636.23</v>
      </c>
      <c r="C11">
        <v>6339.75</v>
      </c>
      <c r="D11">
        <v>6874.83</v>
      </c>
      <c r="E11">
        <v>6569.83</v>
      </c>
      <c r="F11">
        <v>7452.6</v>
      </c>
      <c r="G11">
        <v>8128.17</v>
      </c>
      <c r="H11">
        <v>9974.4</v>
      </c>
      <c r="I11">
        <v>9981.99</v>
      </c>
      <c r="J11">
        <v>10425.549999999999</v>
      </c>
      <c r="K11">
        <v>17123.25</v>
      </c>
    </row>
    <row r="12" spans="1:11" x14ac:dyDescent="0.2">
      <c r="A12" s="3" t="s">
        <v>45</v>
      </c>
      <c r="B12">
        <v>149.56</v>
      </c>
      <c r="C12">
        <v>90.28</v>
      </c>
      <c r="D12">
        <v>148.07</v>
      </c>
      <c r="E12">
        <v>-199.33</v>
      </c>
      <c r="F12">
        <v>528.6</v>
      </c>
      <c r="G12">
        <v>-142.13</v>
      </c>
      <c r="H12">
        <v>293.26</v>
      </c>
      <c r="I12">
        <v>239.15</v>
      </c>
      <c r="J12">
        <v>92.45</v>
      </c>
      <c r="K12">
        <v>1324.97</v>
      </c>
    </row>
    <row r="13" spans="1:11" x14ac:dyDescent="0.2">
      <c r="A13" s="3" t="s">
        <v>46</v>
      </c>
      <c r="B13" s="4">
        <v>114.71</v>
      </c>
      <c r="C13" s="4">
        <v>133.74</v>
      </c>
      <c r="D13" s="4">
        <v>130.68</v>
      </c>
      <c r="E13" s="4">
        <v>114.48</v>
      </c>
      <c r="F13" s="4">
        <v>106.02</v>
      </c>
      <c r="G13" s="4">
        <v>110.3</v>
      </c>
      <c r="H13" s="4">
        <v>119.63</v>
      </c>
      <c r="I13" s="4">
        <v>97.79</v>
      </c>
      <c r="J13" s="4">
        <v>86.05</v>
      </c>
      <c r="K13" s="4">
        <v>117.23</v>
      </c>
    </row>
    <row r="14" spans="1:11" x14ac:dyDescent="0.2">
      <c r="A14" s="3" t="s">
        <v>47</v>
      </c>
      <c r="B14" s="4">
        <v>1107.31</v>
      </c>
      <c r="C14" s="4">
        <v>1292.18</v>
      </c>
      <c r="D14" s="4">
        <v>1504.47</v>
      </c>
      <c r="E14" s="4">
        <v>1535.22</v>
      </c>
      <c r="F14" s="4">
        <v>1662.75</v>
      </c>
      <c r="G14" s="4">
        <v>1691.68</v>
      </c>
      <c r="H14" s="4">
        <v>1862.35</v>
      </c>
      <c r="I14" s="4">
        <v>1946.12</v>
      </c>
      <c r="J14" s="4">
        <v>2068.31</v>
      </c>
      <c r="K14" s="4">
        <v>2880.45</v>
      </c>
    </row>
    <row r="15" spans="1:11" x14ac:dyDescent="0.2">
      <c r="A15" s="3" t="s">
        <v>48</v>
      </c>
      <c r="B15" s="4">
        <v>627.59</v>
      </c>
      <c r="C15" s="4">
        <v>763.59</v>
      </c>
      <c r="D15" s="4">
        <v>936.86</v>
      </c>
      <c r="E15" s="4">
        <v>994.98</v>
      </c>
      <c r="F15" s="4">
        <v>1039.8900000000001</v>
      </c>
      <c r="G15" s="4">
        <v>1121.8900000000001</v>
      </c>
      <c r="H15" s="4">
        <v>1242.69</v>
      </c>
      <c r="I15" s="4">
        <v>1371.27</v>
      </c>
      <c r="J15" s="4">
        <v>1547.61</v>
      </c>
      <c r="K15" s="4">
        <v>1794.61</v>
      </c>
    </row>
    <row r="16" spans="1:11" x14ac:dyDescent="0.2">
      <c r="A16" s="3" t="s">
        <v>49</v>
      </c>
      <c r="B16" s="4">
        <v>2273.91</v>
      </c>
      <c r="C16" s="4">
        <v>2826.43</v>
      </c>
      <c r="D16" s="4">
        <v>3351.66</v>
      </c>
      <c r="E16" s="4">
        <v>3912.3</v>
      </c>
      <c r="F16" s="4">
        <v>4364.04</v>
      </c>
      <c r="G16" s="4">
        <v>2254.92</v>
      </c>
      <c r="H16" s="4">
        <v>2366.87</v>
      </c>
      <c r="I16" s="4">
        <v>2311.5100000000002</v>
      </c>
      <c r="J16" s="4">
        <v>2245.69</v>
      </c>
      <c r="K16" s="4">
        <v>2941.98</v>
      </c>
    </row>
    <row r="17" spans="1:11" x14ac:dyDescent="0.2">
      <c r="A17" s="3" t="s">
        <v>50</v>
      </c>
      <c r="B17" s="4">
        <v>-843.67</v>
      </c>
      <c r="C17" s="4">
        <v>-1048.7</v>
      </c>
      <c r="D17" s="4">
        <v>-1278.06</v>
      </c>
      <c r="E17" s="4">
        <v>-1779.69</v>
      </c>
      <c r="F17" s="4">
        <v>-2028.47</v>
      </c>
      <c r="G17" s="4">
        <v>171.45</v>
      </c>
      <c r="H17" s="4">
        <v>202.51</v>
      </c>
      <c r="I17" s="4">
        <v>584.9</v>
      </c>
      <c r="J17" s="4">
        <v>576.42999999999995</v>
      </c>
      <c r="K17" s="4">
        <v>765.12</v>
      </c>
    </row>
    <row r="18" spans="1:11" x14ac:dyDescent="0.2">
      <c r="A18" s="3" t="s">
        <v>4</v>
      </c>
      <c r="B18" s="4">
        <v>114.48</v>
      </c>
      <c r="C18" s="4">
        <v>124.26</v>
      </c>
      <c r="D18" s="4">
        <v>142.13999999999999</v>
      </c>
      <c r="E18" s="4">
        <v>213.39</v>
      </c>
      <c r="F18" s="4">
        <v>337.9</v>
      </c>
      <c r="G18" s="4">
        <v>336.41</v>
      </c>
      <c r="H18" s="4">
        <v>273.77</v>
      </c>
      <c r="I18" s="4">
        <v>355.05</v>
      </c>
      <c r="J18" s="4">
        <v>331.65</v>
      </c>
      <c r="K18" s="4">
        <v>295.88</v>
      </c>
    </row>
    <row r="19" spans="1:11" x14ac:dyDescent="0.2">
      <c r="A19" s="3" t="s">
        <v>5</v>
      </c>
      <c r="B19" s="4">
        <v>154.6</v>
      </c>
      <c r="C19" s="4">
        <v>245.66</v>
      </c>
      <c r="D19" s="4">
        <v>265.92</v>
      </c>
      <c r="E19" s="4">
        <v>275.58</v>
      </c>
      <c r="F19" s="4">
        <v>334.79</v>
      </c>
      <c r="G19" s="4">
        <v>360.47</v>
      </c>
      <c r="H19" s="4">
        <v>622.14</v>
      </c>
      <c r="I19" s="4">
        <v>780.5</v>
      </c>
      <c r="J19" s="4">
        <v>791.27</v>
      </c>
      <c r="K19" s="4">
        <v>816.36</v>
      </c>
    </row>
    <row r="20" spans="1:11" x14ac:dyDescent="0.2">
      <c r="A20" s="3" t="s">
        <v>6</v>
      </c>
      <c r="B20" s="4">
        <v>42.06</v>
      </c>
      <c r="C20" s="4">
        <v>47.99</v>
      </c>
      <c r="D20" s="4">
        <v>42.24</v>
      </c>
      <c r="E20" s="4">
        <v>49</v>
      </c>
      <c r="F20" s="4">
        <v>37.33</v>
      </c>
      <c r="G20" s="4">
        <v>41.47</v>
      </c>
      <c r="H20" s="4">
        <v>110.47</v>
      </c>
      <c r="I20" s="4">
        <v>102.33</v>
      </c>
      <c r="J20">
        <v>91.63</v>
      </c>
      <c r="K20">
        <v>95.41</v>
      </c>
    </row>
    <row r="21" spans="1:11" x14ac:dyDescent="0.2">
      <c r="A21" s="3" t="s">
        <v>7</v>
      </c>
      <c r="B21" s="4">
        <v>1655.21</v>
      </c>
      <c r="C21" s="4">
        <v>1834.27</v>
      </c>
      <c r="D21" s="4">
        <v>2076.87</v>
      </c>
      <c r="E21" s="4">
        <v>2613.85</v>
      </c>
      <c r="F21" s="4">
        <v>2959.54</v>
      </c>
      <c r="G21" s="4">
        <v>3138.48</v>
      </c>
      <c r="H21" s="4">
        <v>3306.1</v>
      </c>
      <c r="I21" s="4">
        <v>3629.04</v>
      </c>
      <c r="J21" s="4">
        <v>4304.3500000000004</v>
      </c>
      <c r="K21" s="4">
        <v>4187.72</v>
      </c>
    </row>
    <row r="22" spans="1:11" x14ac:dyDescent="0.2">
      <c r="A22" s="3" t="s">
        <v>8</v>
      </c>
      <c r="B22" s="4">
        <v>495.69</v>
      </c>
      <c r="C22" s="4">
        <v>571.51</v>
      </c>
      <c r="D22" s="4">
        <v>649.54</v>
      </c>
      <c r="E22" s="4">
        <v>844.49</v>
      </c>
      <c r="F22" s="4">
        <v>943.29</v>
      </c>
      <c r="G22" s="4">
        <v>1040.96</v>
      </c>
      <c r="H22" s="4">
        <v>1098.06</v>
      </c>
      <c r="I22" s="4">
        <v>854.85</v>
      </c>
      <c r="J22" s="4">
        <v>1097.5999999999999</v>
      </c>
      <c r="K22" s="4">
        <v>1102.9100000000001</v>
      </c>
    </row>
    <row r="23" spans="1:11" x14ac:dyDescent="0.2">
      <c r="A23" s="3" t="s">
        <v>9</v>
      </c>
      <c r="B23" s="4">
        <v>1113.8800000000001</v>
      </c>
      <c r="C23" s="4">
        <v>1218.81</v>
      </c>
      <c r="D23" s="4">
        <v>1395.15</v>
      </c>
      <c r="E23" s="4">
        <v>1745.16</v>
      </c>
      <c r="F23" s="4">
        <v>1939.43</v>
      </c>
      <c r="G23" s="4">
        <v>2038.93</v>
      </c>
      <c r="H23" s="4">
        <v>2155.92</v>
      </c>
      <c r="I23" s="4">
        <v>2705.17</v>
      </c>
      <c r="J23" s="4">
        <v>3139.29</v>
      </c>
      <c r="K23" s="4">
        <v>3030.57</v>
      </c>
    </row>
    <row r="24" spans="1:11" x14ac:dyDescent="0.2">
      <c r="A24" s="3"/>
      <c r="B24" s="4"/>
      <c r="C24" s="4"/>
      <c r="D24" s="4"/>
      <c r="E24" s="4"/>
      <c r="F24" s="4"/>
      <c r="G24" s="4"/>
      <c r="H24" s="4"/>
      <c r="I24" s="4"/>
      <c r="J24" s="4"/>
      <c r="K24" s="4"/>
    </row>
    <row r="26" spans="1:11" x14ac:dyDescent="0.2">
      <c r="A26" s="2" t="s">
        <v>188</v>
      </c>
      <c r="B26" s="3"/>
      <c r="C26" s="3"/>
      <c r="D26" s="3"/>
      <c r="E26" s="3"/>
      <c r="F26" s="3"/>
      <c r="G26" s="3"/>
      <c r="H26" s="3"/>
      <c r="I26" s="3"/>
      <c r="J26" s="3"/>
      <c r="K26" s="3"/>
    </row>
    <row r="27" spans="1:11" x14ac:dyDescent="0.2">
      <c r="A27" s="5" t="s">
        <v>23</v>
      </c>
      <c r="B27" s="6">
        <v>41364</v>
      </c>
      <c r="C27" s="6">
        <v>41729</v>
      </c>
      <c r="D27" s="6">
        <v>42094</v>
      </c>
      <c r="E27" s="6">
        <v>42460</v>
      </c>
      <c r="F27" s="6">
        <v>42825</v>
      </c>
      <c r="G27" s="6">
        <v>43190</v>
      </c>
      <c r="H27" s="6">
        <v>43555</v>
      </c>
      <c r="I27" s="6">
        <v>43921</v>
      </c>
      <c r="J27" s="6">
        <v>44286</v>
      </c>
      <c r="K27" s="6">
        <v>44651</v>
      </c>
    </row>
    <row r="28" spans="1:11" x14ac:dyDescent="0.2">
      <c r="A28" s="3" t="s">
        <v>1</v>
      </c>
      <c r="B28" s="20">
        <v>1</v>
      </c>
      <c r="C28" s="20">
        <v>1</v>
      </c>
      <c r="D28" s="20">
        <v>1</v>
      </c>
      <c r="E28" s="20">
        <v>1</v>
      </c>
      <c r="F28" s="20">
        <v>1</v>
      </c>
      <c r="G28" s="20">
        <v>1</v>
      </c>
      <c r="H28" s="20">
        <v>1</v>
      </c>
      <c r="I28" s="20">
        <v>1</v>
      </c>
      <c r="J28" s="20">
        <v>1</v>
      </c>
      <c r="K28" s="20">
        <v>1</v>
      </c>
    </row>
    <row r="29" spans="1:11" x14ac:dyDescent="0.2">
      <c r="A29" s="3" t="s">
        <v>44</v>
      </c>
      <c r="B29" s="16">
        <f>B11/B10</f>
      </c>
      <c r="C29" s="16">
        <f>C11/C10</f>
      </c>
      <c r="D29" s="16">
        <f t="shared" ref="D29:K29" si="0">D11/D10</f>
      </c>
      <c r="E29" s="16">
        <f t="shared" si="0"/>
      </c>
      <c r="F29" s="16">
        <f t="shared" si="0"/>
      </c>
      <c r="G29" s="16">
        <f t="shared" si="0"/>
      </c>
      <c r="H29" s="16">
        <f t="shared" si="0"/>
      </c>
      <c r="I29" s="16">
        <f t="shared" si="0"/>
      </c>
      <c r="J29" s="16">
        <f t="shared" si="0"/>
      </c>
      <c r="K29" s="16">
        <f t="shared" si="0"/>
      </c>
    </row>
    <row r="30" spans="1:11" x14ac:dyDescent="0.2">
      <c r="A30" s="3" t="s">
        <v>45</v>
      </c>
      <c r="B30" s="16">
        <f>B12/B10</f>
      </c>
      <c r="C30" s="16">
        <f>C12/C10</f>
      </c>
      <c r="D30" s="16">
        <f t="shared" ref="D30:K30" si="1">D12/D10</f>
      </c>
      <c r="E30" s="16">
        <f t="shared" si="1"/>
      </c>
      <c r="F30" s="16">
        <f t="shared" si="1"/>
      </c>
      <c r="G30" s="16">
        <f t="shared" si="1"/>
      </c>
      <c r="H30" s="16">
        <f t="shared" si="1"/>
      </c>
      <c r="I30" s="16">
        <f t="shared" si="1"/>
      </c>
      <c r="J30" s="16">
        <f t="shared" si="1"/>
      </c>
      <c r="K30" s="16">
        <f t="shared" si="1"/>
      </c>
    </row>
    <row r="31" spans="1:11" x14ac:dyDescent="0.2">
      <c r="A31" s="3" t="s">
        <v>46</v>
      </c>
      <c r="B31" s="18">
        <f>B13/B10</f>
      </c>
      <c r="C31" s="18">
        <f>C13/C10</f>
      </c>
      <c r="D31" s="18">
        <f t="shared" ref="D31:K31" si="2">D13/D10</f>
      </c>
      <c r="E31" s="18">
        <f t="shared" si="2"/>
      </c>
      <c r="F31" s="18">
        <f t="shared" si="2"/>
      </c>
      <c r="G31" s="18">
        <f t="shared" si="2"/>
      </c>
      <c r="H31" s="18">
        <f t="shared" si="2"/>
      </c>
      <c r="I31" s="18">
        <f t="shared" si="2"/>
      </c>
      <c r="J31" s="18">
        <f t="shared" si="2"/>
      </c>
      <c r="K31" s="18">
        <f t="shared" si="2"/>
      </c>
    </row>
    <row r="32" spans="1:11" x14ac:dyDescent="0.2">
      <c r="A32" s="3" t="s">
        <v>47</v>
      </c>
      <c r="B32" s="18">
        <f>B14/B10</f>
      </c>
      <c r="C32" s="18">
        <f>C14/C10</f>
      </c>
      <c r="D32" s="18">
        <f t="shared" ref="D32:K32" si="3">D14/D10</f>
      </c>
      <c r="E32" s="18">
        <f t="shared" si="3"/>
      </c>
      <c r="F32" s="18">
        <f t="shared" si="3"/>
      </c>
      <c r="G32" s="18">
        <f t="shared" si="3"/>
      </c>
      <c r="H32" s="18">
        <f t="shared" si="3"/>
      </c>
      <c r="I32" s="18">
        <f t="shared" si="3"/>
      </c>
      <c r="J32" s="18">
        <f t="shared" si="3"/>
      </c>
      <c r="K32" s="18">
        <f t="shared" si="3"/>
      </c>
    </row>
    <row r="33" spans="1:11" x14ac:dyDescent="0.2">
      <c r="A33" s="3" t="s">
        <v>48</v>
      </c>
      <c r="B33" s="18">
        <f>B15/B10</f>
      </c>
      <c r="C33" s="18">
        <f>C15/C10</f>
      </c>
      <c r="D33" s="18">
        <f t="shared" ref="D33:K33" si="4">D15/D10</f>
      </c>
      <c r="E33" s="18">
        <f t="shared" si="4"/>
      </c>
      <c r="F33" s="18">
        <f t="shared" si="4"/>
      </c>
      <c r="G33" s="18">
        <f t="shared" si="4"/>
      </c>
      <c r="H33" s="18">
        <f t="shared" si="4"/>
      </c>
      <c r="I33" s="18">
        <f t="shared" si="4"/>
      </c>
      <c r="J33" s="18">
        <f t="shared" si="4"/>
      </c>
      <c r="K33" s="18">
        <f t="shared" si="4"/>
      </c>
    </row>
    <row r="34" spans="1:11" x14ac:dyDescent="0.2">
      <c r="A34" s="3" t="s">
        <v>49</v>
      </c>
      <c r="B34" s="18">
        <f>B16/B10</f>
      </c>
      <c r="C34" s="18">
        <f>C16/C10</f>
      </c>
      <c r="D34" s="18">
        <f t="shared" ref="D34:K34" si="5">D16/D10</f>
      </c>
      <c r="E34" s="18">
        <f t="shared" si="5"/>
      </c>
      <c r="F34" s="18">
        <f t="shared" si="5"/>
      </c>
      <c r="G34" s="18">
        <f t="shared" si="5"/>
      </c>
      <c r="H34" s="18">
        <f t="shared" si="5"/>
      </c>
      <c r="I34" s="18">
        <f t="shared" si="5"/>
      </c>
      <c r="J34" s="18">
        <f t="shared" si="5"/>
      </c>
      <c r="K34" s="18">
        <f t="shared" si="5"/>
      </c>
    </row>
    <row r="35" spans="1:11" x14ac:dyDescent="0.2">
      <c r="A35" s="3" t="s">
        <v>50</v>
      </c>
      <c r="B35" s="18">
        <f>B17/B10</f>
      </c>
      <c r="C35" s="18">
        <f>C17/C10</f>
      </c>
      <c r="D35" s="18">
        <f t="shared" ref="D35:K35" si="6">D17/D10</f>
      </c>
      <c r="E35" s="18">
        <f t="shared" si="6"/>
      </c>
      <c r="F35" s="18">
        <f t="shared" si="6"/>
      </c>
      <c r="G35" s="18">
        <f t="shared" si="6"/>
      </c>
      <c r="H35" s="18">
        <f t="shared" si="6"/>
      </c>
      <c r="I35" s="18">
        <f t="shared" si="6"/>
      </c>
      <c r="J35" s="18">
        <f t="shared" si="6"/>
      </c>
      <c r="K35" s="18">
        <f t="shared" si="6"/>
      </c>
    </row>
    <row r="36" spans="1:11" x14ac:dyDescent="0.2">
      <c r="A36" s="3" t="s">
        <v>4</v>
      </c>
      <c r="B36" s="18">
        <f>B18/B10</f>
      </c>
      <c r="C36" s="18">
        <f>C18/C10</f>
      </c>
      <c r="D36" s="18">
        <f t="shared" ref="D36:K36" si="7">D18/D10</f>
      </c>
      <c r="E36" s="18">
        <f t="shared" si="7"/>
      </c>
      <c r="F36" s="18">
        <f t="shared" si="7"/>
      </c>
      <c r="G36" s="18">
        <f t="shared" si="7"/>
      </c>
      <c r="H36" s="18">
        <f t="shared" si="7"/>
      </c>
      <c r="I36" s="18">
        <f t="shared" si="7"/>
      </c>
      <c r="J36" s="18">
        <f t="shared" si="7"/>
      </c>
      <c r="K36" s="18">
        <f t="shared" si="7"/>
      </c>
    </row>
    <row r="37" spans="1:11" x14ac:dyDescent="0.2">
      <c r="A37" s="3" t="s">
        <v>5</v>
      </c>
      <c r="B37" s="18">
        <f>B19/B10</f>
      </c>
      <c r="C37" s="18">
        <f>C19/C10</f>
      </c>
      <c r="D37" s="18">
        <f t="shared" ref="D37:K37" si="8">D19/D10</f>
      </c>
      <c r="E37" s="18">
        <f t="shared" si="8"/>
      </c>
      <c r="F37" s="18">
        <f t="shared" si="8"/>
      </c>
      <c r="G37" s="18">
        <f t="shared" si="8"/>
      </c>
      <c r="H37" s="18">
        <f t="shared" si="8"/>
      </c>
      <c r="I37" s="18">
        <f t="shared" si="8"/>
      </c>
      <c r="J37" s="18">
        <f t="shared" si="8"/>
      </c>
      <c r="K37" s="18">
        <f t="shared" si="8"/>
      </c>
    </row>
    <row r="38" spans="1:11" x14ac:dyDescent="0.2">
      <c r="A38" s="3" t="s">
        <v>6</v>
      </c>
      <c r="B38" s="18">
        <f>B20/B10</f>
      </c>
      <c r="C38" s="18">
        <f>C20/C10</f>
      </c>
      <c r="D38" s="18">
        <f t="shared" ref="D38:K38" si="9">D20/D10</f>
      </c>
      <c r="E38" s="18">
        <f t="shared" si="9"/>
      </c>
      <c r="F38" s="18">
        <f t="shared" si="9"/>
      </c>
      <c r="G38" s="18">
        <f t="shared" si="9"/>
      </c>
      <c r="H38" s="18">
        <f t="shared" si="9"/>
      </c>
      <c r="I38" s="18">
        <f t="shared" si="9"/>
      </c>
      <c r="J38" s="18">
        <f t="shared" si="9"/>
      </c>
      <c r="K38" s="18">
        <f t="shared" si="9"/>
      </c>
    </row>
    <row r="39" spans="1:11" x14ac:dyDescent="0.2">
      <c r="A39" s="3" t="s">
        <v>7</v>
      </c>
      <c r="B39" s="18">
        <f>B21/B10</f>
      </c>
      <c r="C39" s="18">
        <f>C21/C10</f>
      </c>
      <c r="D39" s="18">
        <f t="shared" ref="D39:K39" si="10">D21/D10</f>
      </c>
      <c r="E39" s="18">
        <f t="shared" si="10"/>
      </c>
      <c r="F39" s="18">
        <f t="shared" si="10"/>
      </c>
      <c r="G39" s="18">
        <f t="shared" si="10"/>
      </c>
      <c r="H39" s="18">
        <f t="shared" si="10"/>
      </c>
      <c r="I39" s="18">
        <f t="shared" si="10"/>
      </c>
      <c r="J39" s="18">
        <f t="shared" si="10"/>
      </c>
      <c r="K39" s="18">
        <f t="shared" si="10"/>
      </c>
    </row>
    <row r="40" spans="1:11" x14ac:dyDescent="0.2">
      <c r="A40" s="3" t="s">
        <v>8</v>
      </c>
      <c r="B40" s="18">
        <f>B22/B10</f>
      </c>
      <c r="C40" s="18">
        <f>C22/C10</f>
      </c>
      <c r="D40" s="18">
        <f t="shared" ref="D40:K40" si="11">D22/D10</f>
      </c>
      <c r="E40" s="18">
        <f t="shared" si="11"/>
      </c>
      <c r="F40" s="18">
        <f t="shared" si="11"/>
      </c>
      <c r="G40" s="18">
        <f t="shared" si="11"/>
      </c>
      <c r="H40" s="18">
        <f t="shared" si="11"/>
      </c>
      <c r="I40" s="18">
        <f t="shared" si="11"/>
      </c>
      <c r="J40" s="18">
        <f t="shared" si="11"/>
      </c>
      <c r="K40" s="18">
        <f t="shared" si="11"/>
      </c>
    </row>
    <row r="41" spans="1:11" x14ac:dyDescent="0.2">
      <c r="A41" s="3" t="s">
        <v>9</v>
      </c>
      <c r="B41" s="18">
        <f>B23/B10</f>
      </c>
      <c r="C41" s="18">
        <f>C23/C10</f>
      </c>
      <c r="D41" s="18">
        <f t="shared" ref="D41:K41" si="12">D23/D10</f>
      </c>
      <c r="E41" s="18">
        <f t="shared" si="12"/>
      </c>
      <c r="F41" s="18">
        <f t="shared" si="12"/>
      </c>
      <c r="G41" s="18">
        <f t="shared" si="12"/>
      </c>
      <c r="H41" s="18">
        <f t="shared" si="12"/>
      </c>
      <c r="I41" s="18">
        <f t="shared" si="12"/>
      </c>
      <c r="J41" s="18">
        <f t="shared" si="12"/>
      </c>
      <c r="K41" s="18">
        <f t="shared" si="12"/>
      </c>
    </row>
    <row r="42" spans="1:11" x14ac:dyDescent="0.2">
      <c r="A42" s="3"/>
      <c r="B42" s="4"/>
      <c r="C42" s="4"/>
      <c r="D42" s="4"/>
      <c r="E42" s="4"/>
      <c r="F42" s="4"/>
      <c r="G42" s="4"/>
      <c r="H42" s="4"/>
      <c r="I42" s="4"/>
      <c r="J42" s="4"/>
      <c r="K42" s="4"/>
    </row>
    <row r="43" spans="1:11" x14ac:dyDescent="0.2">
      <c r="A43" s="2" t="s">
        <v>25</v>
      </c>
      <c r="B43" s="3"/>
      <c r="C43" s="3"/>
      <c r="D43" s="3"/>
      <c r="E43" s="3"/>
      <c r="F43" s="3"/>
      <c r="G43" s="3"/>
      <c r="H43" s="3"/>
      <c r="I43" s="3"/>
      <c r="J43" s="3"/>
      <c r="K43" s="3"/>
    </row>
    <row r="44" spans="1:11" x14ac:dyDescent="0.2">
      <c r="A44" s="5" t="s">
        <v>23</v>
      </c>
      <c r="B44" s="6">
        <v>41364</v>
      </c>
      <c r="C44" s="6">
        <v>41729</v>
      </c>
      <c r="D44" s="6">
        <v>42094</v>
      </c>
      <c r="E44" s="6">
        <v>42460</v>
      </c>
      <c r="F44" s="6">
        <v>42825</v>
      </c>
      <c r="G44" s="6">
        <v>43190</v>
      </c>
      <c r="H44" s="6">
        <v>43555</v>
      </c>
      <c r="I44" s="6">
        <v>43921</v>
      </c>
      <c r="J44" s="6">
        <v>44286</v>
      </c>
      <c r="K44" s="6">
        <v>44651</v>
      </c>
    </row>
    <row r="45" spans="1:11" x14ac:dyDescent="0.2">
      <c r="A45" s="3" t="s">
        <v>10</v>
      </c>
      <c r="B45" s="4">
        <v>95.92</v>
      </c>
      <c r="C45" s="4">
        <v>95.92</v>
      </c>
      <c r="D45" s="4">
        <v>95.92</v>
      </c>
      <c r="E45" s="4">
        <v>95.92</v>
      </c>
      <c r="F45" s="4">
        <v>95.92</v>
      </c>
      <c r="G45" s="4">
        <v>95.92</v>
      </c>
      <c r="H45" s="4">
        <v>95.92</v>
      </c>
      <c r="I45" s="4">
        <v>95.92</v>
      </c>
      <c r="J45" s="4">
        <v>95.92</v>
      </c>
      <c r="K45" s="4">
        <v>95.92</v>
      </c>
    </row>
    <row r="46" spans="1:11" x14ac:dyDescent="0.2">
      <c r="A46" s="3" t="s">
        <v>11</v>
      </c>
      <c r="B46" s="4">
        <v>3288.37</v>
      </c>
      <c r="C46" s="4">
        <v>3943.3</v>
      </c>
      <c r="D46" s="4">
        <v>4646.4399999999996</v>
      </c>
      <c r="E46" s="4">
        <v>6428.9</v>
      </c>
      <c r="F46" s="4">
        <v>7507.97</v>
      </c>
      <c r="G46" s="4">
        <v>8314.31</v>
      </c>
      <c r="H46" s="4">
        <v>9374.6299999999992</v>
      </c>
      <c r="I46" s="4">
        <v>10034.24</v>
      </c>
      <c r="J46" s="4">
        <v>12710.37</v>
      </c>
      <c r="K46" s="4">
        <v>13715.64</v>
      </c>
    </row>
    <row r="47" spans="1:11" x14ac:dyDescent="0.2">
      <c r="A47" s="3" t="s">
        <v>35</v>
      </c>
      <c r="B47">
        <v>250.96</v>
      </c>
      <c r="C47">
        <v>249.15</v>
      </c>
      <c r="D47">
        <v>418.17</v>
      </c>
      <c r="E47">
        <v>323.29000000000002</v>
      </c>
      <c r="F47">
        <v>560.34</v>
      </c>
      <c r="G47">
        <v>533.42999999999995</v>
      </c>
      <c r="H47">
        <v>1319.6</v>
      </c>
      <c r="I47">
        <v>1118.5</v>
      </c>
      <c r="J47">
        <v>1093.1199999999999</v>
      </c>
      <c r="K47">
        <v>1586.88</v>
      </c>
    </row>
    <row r="48" spans="1:11" x14ac:dyDescent="0.2">
      <c r="A48" s="3" t="s">
        <v>36</v>
      </c>
      <c r="B48" s="4">
        <v>3149.25</v>
      </c>
      <c r="C48" s="4">
        <v>3787.03</v>
      </c>
      <c r="D48" s="4">
        <v>3753.97</v>
      </c>
      <c r="E48" s="4">
        <v>3710.92</v>
      </c>
      <c r="F48" s="4">
        <v>4240.96</v>
      </c>
      <c r="G48" s="4">
        <v>4819.82</v>
      </c>
      <c r="H48" s="4">
        <v>5458.69</v>
      </c>
      <c r="I48" s="4">
        <v>4889.3100000000004</v>
      </c>
      <c r="J48" s="4">
        <v>6455.93</v>
      </c>
      <c r="K48" s="4">
        <v>7559.99</v>
      </c>
    </row>
    <row r="49" spans="1:11" x14ac:dyDescent="0.2">
      <c r="A49" s="2" t="s">
        <v>12</v>
      </c>
      <c r="B49" s="4">
        <v>6784.5</v>
      </c>
      <c r="C49" s="4">
        <v>8075.4</v>
      </c>
      <c r="D49" s="4">
        <v>8914.5</v>
      </c>
      <c r="E49" s="4">
        <v>10559.03</v>
      </c>
      <c r="F49" s="4">
        <v>12405.19</v>
      </c>
      <c r="G49" s="4">
        <v>13763.48</v>
      </c>
      <c r="H49" s="4">
        <v>16248.84</v>
      </c>
      <c r="I49" s="4">
        <v>16137.97</v>
      </c>
      <c r="J49" s="4">
        <v>20355.34</v>
      </c>
      <c r="K49" s="4">
        <v>22958.43</v>
      </c>
    </row>
    <row r="50" spans="1:11" x14ac:dyDescent="0.2">
      <c r="A50" s="3" t="s">
        <v>13</v>
      </c>
      <c r="B50" s="4">
        <v>2440.9699999999998</v>
      </c>
      <c r="C50" s="4">
        <v>2561.58</v>
      </c>
      <c r="D50" s="4">
        <v>2660.04</v>
      </c>
      <c r="E50" s="4">
        <v>3416.35</v>
      </c>
      <c r="F50" s="4">
        <v>3303.74</v>
      </c>
      <c r="G50" s="4">
        <v>3732.24</v>
      </c>
      <c r="H50" s="4">
        <v>6496.56</v>
      </c>
      <c r="I50" s="4">
        <v>6272.31</v>
      </c>
      <c r="J50" s="4">
        <v>5858.52</v>
      </c>
      <c r="K50" s="4">
        <v>5519.06</v>
      </c>
    </row>
    <row r="51" spans="1:11" x14ac:dyDescent="0.2">
      <c r="A51" s="3" t="s">
        <v>14</v>
      </c>
      <c r="B51" s="4">
        <v>59.21</v>
      </c>
      <c r="C51" s="4">
        <v>71.599999999999994</v>
      </c>
      <c r="D51" s="4">
        <v>196</v>
      </c>
      <c r="E51" s="4">
        <v>106.59</v>
      </c>
      <c r="F51" s="4">
        <v>257.54000000000002</v>
      </c>
      <c r="G51" s="4">
        <v>1405.11</v>
      </c>
      <c r="H51" s="4">
        <v>209.67</v>
      </c>
      <c r="I51" s="4">
        <v>140.24</v>
      </c>
      <c r="J51" s="4">
        <v>182.98</v>
      </c>
      <c r="K51" s="4">
        <v>426.43</v>
      </c>
    </row>
    <row r="52" spans="1:11" x14ac:dyDescent="0.2">
      <c r="A52" s="3" t="s">
        <v>15</v>
      </c>
      <c r="B52" s="4">
        <v>295.68</v>
      </c>
      <c r="C52">
        <v>1423.55</v>
      </c>
      <c r="D52" s="4">
        <v>1587.79</v>
      </c>
      <c r="E52" s="4">
        <v>2712.13</v>
      </c>
      <c r="F52" s="4">
        <v>2651.99</v>
      </c>
      <c r="G52" s="4">
        <v>2140.6999999999998</v>
      </c>
      <c r="H52" s="4">
        <v>2568.58</v>
      </c>
      <c r="I52" s="4">
        <v>2018.85</v>
      </c>
      <c r="J52" s="4">
        <v>4736.8</v>
      </c>
      <c r="K52" s="4">
        <v>3247.53</v>
      </c>
    </row>
    <row r="53" spans="1:11" x14ac:dyDescent="0.2">
      <c r="A53" s="3" t="s">
        <v>37</v>
      </c>
      <c r="B53" s="4">
        <v>3988.64</v>
      </c>
      <c r="C53" s="4">
        <v>4018.67</v>
      </c>
      <c r="D53" s="4">
        <v>4470.67</v>
      </c>
      <c r="E53" s="4">
        <v>4323.96</v>
      </c>
      <c r="F53" s="4">
        <v>6191.92</v>
      </c>
      <c r="G53" s="4">
        <v>6485.43</v>
      </c>
      <c r="H53" s="4">
        <v>6974.03</v>
      </c>
      <c r="I53" s="4">
        <v>7706.57</v>
      </c>
      <c r="J53" s="4">
        <v>9577.0400000000009</v>
      </c>
      <c r="K53" s="4">
        <v>13765.41</v>
      </c>
    </row>
    <row r="54" spans="1:11" x14ac:dyDescent="0.2">
      <c r="A54" s="2" t="s">
        <v>12</v>
      </c>
      <c r="B54" s="4">
        <v>6784.5</v>
      </c>
      <c r="C54" s="4">
        <v>8075.4</v>
      </c>
      <c r="D54" s="4">
        <v>8914.5</v>
      </c>
      <c r="E54" s="4">
        <v>10559.03</v>
      </c>
      <c r="F54" s="4">
        <v>12405.19</v>
      </c>
      <c r="G54" s="4">
        <v>13763.48</v>
      </c>
      <c r="H54" s="4">
        <v>16248.84</v>
      </c>
      <c r="I54" s="4">
        <v>16137.97</v>
      </c>
      <c r="J54" s="4">
        <v>20355.34</v>
      </c>
      <c r="K54" s="4">
        <v>22958.43</v>
      </c>
    </row>
    <row r="55" spans="1:11" x14ac:dyDescent="0.2">
      <c r="A55" s="3" t="s">
        <v>42</v>
      </c>
      <c r="B55" s="4">
        <v>980.88</v>
      </c>
      <c r="C55" s="4">
        <v>1110.3</v>
      </c>
      <c r="D55" s="4">
        <v>1182.07</v>
      </c>
      <c r="E55" s="4">
        <v>1186.8399999999999</v>
      </c>
      <c r="F55" s="4">
        <v>1446.6</v>
      </c>
      <c r="G55" s="4">
        <v>1730.63</v>
      </c>
      <c r="H55" s="4">
        <v>1907.33</v>
      </c>
      <c r="I55" s="4">
        <v>1795.22</v>
      </c>
      <c r="J55" s="4">
        <v>2602.17</v>
      </c>
      <c r="K55" s="4">
        <v>3871.44</v>
      </c>
    </row>
    <row r="56" spans="1:11" x14ac:dyDescent="0.2">
      <c r="A56" s="3" t="s">
        <v>29</v>
      </c>
      <c r="B56">
        <v>1830.29</v>
      </c>
      <c r="C56">
        <v>2069.86</v>
      </c>
      <c r="D56">
        <v>2258.52</v>
      </c>
      <c r="E56">
        <v>1998.24</v>
      </c>
      <c r="F56">
        <v>2626.94</v>
      </c>
      <c r="G56">
        <v>2658.31</v>
      </c>
      <c r="H56">
        <v>3149.86</v>
      </c>
      <c r="I56">
        <v>3389.81</v>
      </c>
      <c r="J56">
        <v>3798.6</v>
      </c>
      <c r="K56">
        <v>6152.98</v>
      </c>
    </row>
    <row r="57" spans="1:11" x14ac:dyDescent="0.2">
      <c r="A57" s="3" t="s">
        <v>51</v>
      </c>
      <c r="B57" s="4">
        <v>736.69</v>
      </c>
      <c r="C57" s="4">
        <v>229</v>
      </c>
      <c r="D57" s="4">
        <v>204.39</v>
      </c>
      <c r="E57" s="4">
        <v>424.2</v>
      </c>
      <c r="F57" s="4">
        <v>801.21</v>
      </c>
      <c r="G57" s="4">
        <v>404.65</v>
      </c>
      <c r="H57" s="4">
        <v>444.88</v>
      </c>
      <c r="I57" s="4">
        <v>782.83</v>
      </c>
      <c r="J57" s="4">
        <v>610.75</v>
      </c>
      <c r="K57" s="4">
        <v>864.33</v>
      </c>
    </row>
    <row r="59" spans="1:11" x14ac:dyDescent="0.2">
      <c r="A59" s="2" t="s">
        <v>187</v>
      </c>
      <c r="B59" s="3"/>
      <c r="C59" s="3"/>
      <c r="D59" s="3"/>
      <c r="E59" s="3"/>
      <c r="F59" s="3"/>
      <c r="G59" s="3"/>
      <c r="H59" s="3"/>
      <c r="I59" s="3"/>
      <c r="J59" s="3"/>
      <c r="K59" s="3"/>
    </row>
    <row r="60" spans="1:11" x14ac:dyDescent="0.2">
      <c r="A60" s="5" t="s">
        <v>23</v>
      </c>
      <c r="B60" s="6">
        <v>41364</v>
      </c>
      <c r="C60" s="6">
        <v>41729</v>
      </c>
      <c r="D60" s="6">
        <v>42094</v>
      </c>
      <c r="E60" s="6">
        <v>42460</v>
      </c>
      <c r="F60" s="6">
        <v>42825</v>
      </c>
      <c r="G60" s="6">
        <v>43190</v>
      </c>
      <c r="H60" s="6">
        <v>43555</v>
      </c>
      <c r="I60" s="6">
        <v>43921</v>
      </c>
      <c r="J60" s="6">
        <v>44286</v>
      </c>
      <c r="K60" s="6">
        <v>44651</v>
      </c>
    </row>
    <row r="61" spans="1:11" x14ac:dyDescent="0.2">
      <c r="A61" s="3" t="s">
        <v>10</v>
      </c>
      <c r="B61" s="18">
        <f>B45/B49</f>
      </c>
      <c r="C61" s="18">
        <f>C45/C49</f>
      </c>
      <c r="D61" s="18">
        <f t="shared" ref="D61:K61" si="13">D45/D49</f>
      </c>
      <c r="E61" s="18">
        <f t="shared" si="13"/>
      </c>
      <c r="F61" s="18">
        <f t="shared" si="13"/>
      </c>
      <c r="G61" s="18">
        <f t="shared" si="13"/>
      </c>
      <c r="H61" s="18">
        <f t="shared" si="13"/>
      </c>
      <c r="I61" s="18">
        <f t="shared" si="13"/>
      </c>
      <c r="J61" s="18">
        <f t="shared" si="13"/>
      </c>
      <c r="K61" s="18">
        <f t="shared" si="13"/>
      </c>
    </row>
    <row r="62" spans="1:11" x14ac:dyDescent="0.2">
      <c r="A62" s="3" t="s">
        <v>11</v>
      </c>
      <c r="B62" s="18">
        <f>B46/B49</f>
      </c>
      <c r="C62" s="18">
        <f>C46/C49</f>
      </c>
      <c r="D62" s="18">
        <f t="shared" ref="D62:K62" si="14">D46/D49</f>
      </c>
      <c r="E62" s="18">
        <f t="shared" si="14"/>
      </c>
      <c r="F62" s="18">
        <f t="shared" si="14"/>
      </c>
      <c r="G62" s="18">
        <f t="shared" si="14"/>
      </c>
      <c r="H62" s="18">
        <f t="shared" si="14"/>
      </c>
      <c r="I62" s="18">
        <f t="shared" si="14"/>
      </c>
      <c r="J62" s="18">
        <f t="shared" si="14"/>
      </c>
      <c r="K62" s="18">
        <f t="shared" si="14"/>
      </c>
    </row>
    <row r="63" spans="1:11" x14ac:dyDescent="0.2">
      <c r="A63" s="3" t="s">
        <v>35</v>
      </c>
      <c r="B63" s="16">
        <f>B47/B49</f>
      </c>
      <c r="C63" s="16">
        <f>C47/C49</f>
      </c>
      <c r="D63" s="16">
        <f t="shared" ref="D63:K63" si="15">D47/D49</f>
      </c>
      <c r="E63" s="16">
        <f t="shared" si="15"/>
      </c>
      <c r="F63" s="16">
        <f t="shared" si="15"/>
      </c>
      <c r="G63" s="16">
        <f t="shared" si="15"/>
      </c>
      <c r="H63" s="16">
        <f t="shared" si="15"/>
      </c>
      <c r="I63" s="16">
        <f t="shared" si="15"/>
      </c>
      <c r="J63" s="16">
        <f t="shared" si="15"/>
      </c>
      <c r="K63" s="16">
        <f t="shared" si="15"/>
      </c>
    </row>
    <row r="64" spans="1:11" x14ac:dyDescent="0.2">
      <c r="A64" s="3" t="s">
        <v>36</v>
      </c>
      <c r="B64" s="18">
        <f>B48/B49</f>
      </c>
      <c r="C64" s="18">
        <f>C48/C49</f>
      </c>
      <c r="D64" s="18">
        <f t="shared" ref="D64:K64" si="16">D48/D49</f>
      </c>
      <c r="E64" s="18">
        <f t="shared" si="16"/>
      </c>
      <c r="F64" s="18">
        <f t="shared" si="16"/>
      </c>
      <c r="G64" s="18">
        <f t="shared" si="16"/>
      </c>
      <c r="H64" s="18">
        <f t="shared" si="16"/>
      </c>
      <c r="I64" s="18">
        <f t="shared" si="16"/>
      </c>
      <c r="J64" s="18">
        <f t="shared" si="16"/>
      </c>
      <c r="K64" s="18">
        <f t="shared" si="16"/>
      </c>
    </row>
    <row r="65" spans="1:11" x14ac:dyDescent="0.2">
      <c r="A65" s="2" t="s">
        <v>12</v>
      </c>
      <c r="B65" s="20">
        <v>1</v>
      </c>
      <c r="C65" s="20">
        <v>1</v>
      </c>
      <c r="D65" s="20">
        <v>1</v>
      </c>
      <c r="E65" s="20">
        <v>1</v>
      </c>
      <c r="F65" s="20">
        <v>1</v>
      </c>
      <c r="G65" s="20">
        <v>1</v>
      </c>
      <c r="H65" s="20">
        <v>1</v>
      </c>
      <c r="I65" s="20">
        <v>1</v>
      </c>
      <c r="J65" s="20">
        <v>1</v>
      </c>
      <c r="K65" s="20">
        <v>1</v>
      </c>
    </row>
    <row r="66" spans="1:11" x14ac:dyDescent="0.2">
      <c r="A66" s="3" t="s">
        <v>13</v>
      </c>
      <c r="B66" s="18">
        <f>B50/B49</f>
      </c>
      <c r="C66" s="18">
        <f t="shared" ref="C66:K66" si="17">C50/C49</f>
      </c>
      <c r="D66" s="18">
        <f t="shared" si="17"/>
      </c>
      <c r="E66" s="18">
        <f t="shared" si="17"/>
      </c>
      <c r="F66" s="18">
        <f t="shared" si="17"/>
      </c>
      <c r="G66" s="18">
        <f t="shared" si="17"/>
      </c>
      <c r="H66" s="18">
        <f t="shared" si="17"/>
      </c>
      <c r="I66" s="18">
        <f t="shared" si="17"/>
      </c>
      <c r="J66" s="18">
        <f t="shared" si="17"/>
      </c>
      <c r="K66" s="18">
        <f t="shared" si="17"/>
      </c>
    </row>
    <row r="67" spans="1:11" x14ac:dyDescent="0.2">
      <c r="A67" s="3" t="s">
        <v>14</v>
      </c>
      <c r="B67" s="18">
        <f>B51/B49</f>
      </c>
      <c r="C67" s="18">
        <f t="shared" ref="C67:K67" si="18">C51/C49</f>
      </c>
      <c r="D67" s="18">
        <f t="shared" si="18"/>
      </c>
      <c r="E67" s="18">
        <f t="shared" si="18"/>
      </c>
      <c r="F67" s="18">
        <f t="shared" si="18"/>
      </c>
      <c r="G67" s="18">
        <f t="shared" si="18"/>
      </c>
      <c r="H67" s="18">
        <f t="shared" si="18"/>
      </c>
      <c r="I67" s="18">
        <f t="shared" si="18"/>
      </c>
      <c r="J67" s="18">
        <f t="shared" si="18"/>
      </c>
      <c r="K67" s="18">
        <f t="shared" si="18"/>
      </c>
    </row>
    <row r="68" spans="1:11" x14ac:dyDescent="0.2">
      <c r="A68" s="3" t="s">
        <v>15</v>
      </c>
      <c r="B68" s="18">
        <f>B52/B49</f>
      </c>
      <c r="C68" s="18">
        <f t="shared" ref="C68:K68" si="19">C52/C49</f>
      </c>
      <c r="D68" s="18">
        <f t="shared" si="19"/>
      </c>
      <c r="E68" s="18">
        <f t="shared" si="19"/>
      </c>
      <c r="F68" s="18">
        <f t="shared" si="19"/>
      </c>
      <c r="G68" s="18">
        <f t="shared" si="19"/>
      </c>
      <c r="H68" s="18">
        <f t="shared" si="19"/>
      </c>
      <c r="I68" s="18">
        <f t="shared" si="19"/>
      </c>
      <c r="J68" s="18">
        <f t="shared" si="19"/>
      </c>
      <c r="K68" s="18">
        <f t="shared" si="19"/>
      </c>
    </row>
    <row r="69" spans="1:11" x14ac:dyDescent="0.2">
      <c r="A69" s="3" t="s">
        <v>37</v>
      </c>
      <c r="B69" s="18">
        <f>B53/B49</f>
      </c>
      <c r="C69" s="18">
        <f t="shared" ref="C69:K69" si="20">C53/C49</f>
      </c>
      <c r="D69" s="18">
        <f t="shared" si="20"/>
      </c>
      <c r="E69" s="18">
        <f t="shared" si="20"/>
      </c>
      <c r="F69" s="18">
        <f t="shared" si="20"/>
      </c>
      <c r="G69" s="18">
        <f t="shared" si="20"/>
      </c>
      <c r="H69" s="18">
        <f t="shared" si="20"/>
      </c>
      <c r="I69" s="18">
        <f t="shared" si="20"/>
      </c>
      <c r="J69" s="18">
        <f t="shared" si="20"/>
      </c>
      <c r="K69" s="18">
        <f t="shared" si="20"/>
      </c>
    </row>
    <row r="70" spans="1:11" x14ac:dyDescent="0.2">
      <c r="A70" s="2" t="s">
        <v>12</v>
      </c>
      <c r="B70" s="20">
        <v>1</v>
      </c>
      <c r="C70" s="20">
        <v>1</v>
      </c>
      <c r="D70" s="20">
        <v>1</v>
      </c>
      <c r="E70" s="20">
        <v>1</v>
      </c>
      <c r="F70" s="20">
        <v>1</v>
      </c>
      <c r="G70" s="20">
        <v>1</v>
      </c>
      <c r="H70" s="20">
        <v>1</v>
      </c>
      <c r="I70" s="20">
        <v>1</v>
      </c>
      <c r="J70" s="20">
        <v>1</v>
      </c>
      <c r="K70" s="20">
        <v>1</v>
      </c>
    </row>
    <row r="71" spans="1:11" x14ac:dyDescent="0.2">
      <c r="A71" s="3" t="s">
        <v>42</v>
      </c>
      <c r="B71" s="18">
        <f>B55/B49</f>
      </c>
      <c r="C71" s="18">
        <f t="shared" ref="C71:K71" si="21">C55/C49</f>
      </c>
      <c r="D71" s="18">
        <f t="shared" si="21"/>
      </c>
      <c r="E71" s="18">
        <f t="shared" si="21"/>
      </c>
      <c r="F71" s="18">
        <f t="shared" si="21"/>
      </c>
      <c r="G71" s="18">
        <f t="shared" si="21"/>
      </c>
      <c r="H71" s="18">
        <f t="shared" si="21"/>
      </c>
      <c r="I71" s="18">
        <f t="shared" si="21"/>
      </c>
      <c r="J71" s="18">
        <f t="shared" si="21"/>
      </c>
      <c r="K71" s="18">
        <f t="shared" si="21"/>
      </c>
    </row>
    <row r="72" spans="1:11" x14ac:dyDescent="0.2">
      <c r="A72" s="3" t="s">
        <v>29</v>
      </c>
      <c r="B72" s="16">
        <f>B56/B49</f>
      </c>
      <c r="C72" s="16">
        <f t="shared" ref="C72:K72" si="22">C56/C49</f>
      </c>
      <c r="D72" s="16">
        <f t="shared" si="22"/>
      </c>
      <c r="E72" s="16">
        <f t="shared" si="22"/>
      </c>
      <c r="F72" s="16">
        <f t="shared" si="22"/>
      </c>
      <c r="G72" s="16">
        <f t="shared" si="22"/>
      </c>
      <c r="H72" s="16">
        <f t="shared" si="22"/>
      </c>
      <c r="I72" s="16">
        <f t="shared" si="22"/>
      </c>
      <c r="J72" s="16">
        <f t="shared" si="22"/>
      </c>
      <c r="K72" s="16">
        <f t="shared" si="22"/>
      </c>
    </row>
    <row r="73" spans="1:11" x14ac:dyDescent="0.2">
      <c r="A73" s="3" t="s">
        <v>51</v>
      </c>
      <c r="B73" s="18">
        <f>B57/B49</f>
      </c>
      <c r="C73" s="18">
        <f t="shared" ref="C73:K73" si="23">C57/C49</f>
      </c>
      <c r="D73" s="18">
        <f t="shared" si="23"/>
      </c>
      <c r="E73" s="18">
        <f t="shared" si="23"/>
      </c>
      <c r="F73" s="18">
        <f t="shared" si="23"/>
      </c>
      <c r="G73" s="18">
        <f t="shared" si="23"/>
      </c>
      <c r="H73" s="18">
        <f t="shared" si="23"/>
      </c>
      <c r="I73" s="18">
        <f t="shared" si="23"/>
      </c>
      <c r="J73" s="18">
        <f t="shared" si="23"/>
      </c>
      <c r="K73" s="18">
        <f t="shared" si="23"/>
      </c>
    </row>
  </sheetData>
  <sheetProtection algorithmName="SHA-512" hashValue="sKZYPU3r3w08Zrlqu3wzaEvKCK0MSbx0SsGxnGiHR/113goQb8Q38JCA5ZrL/p/AQRKqfvpirMFdL4SIX0Cf+g==" saltValue="9evLmHZirpBtsU0Eiehb1w==" spinCount="100000" sheet="1" objects="1" scenarios="1" selectLockedCells="1" selectUnlockedCell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F5246-0605-A944-B5E5-B235B0D6079A}">
  <dimension ref="A1:A15"/>
  <sheetViews>
    <sheetView zoomScale="125" workbookViewId="0">
      <selection activeCell="A7" sqref="A7"/>
    </sheetView>
  </sheetViews>
  <sheetFormatPr baseColWidth="10" defaultRowHeight="15" x14ac:dyDescent="0.2"/>
  <cols>
    <col min="1" max="1" width="73" bestFit="1" customWidth="1"/>
  </cols>
  <sheetData>
    <row r="1" spans="1:1" x14ac:dyDescent="0.2">
      <c r="A1" s="1" t="s">
        <v>189</v>
      </c>
    </row>
    <row r="2" spans="1:1" x14ac:dyDescent="0.2">
      <c r="A2" s="1" t="s">
        <v>190</v>
      </c>
    </row>
    <row r="4" spans="1:1" x14ac:dyDescent="0.2">
      <c r="A4" s="1" t="s">
        <v>191</v>
      </c>
    </row>
    <row r="5" spans="1:1" x14ac:dyDescent="0.2">
      <c r="A5" s="21" t="s">
        <v>192</v>
      </c>
    </row>
    <row r="6" spans="1:1" x14ac:dyDescent="0.2">
      <c r="A6" s="1" t="s">
        <v>193</v>
      </c>
    </row>
    <row r="7" spans="1:1" x14ac:dyDescent="0.2">
      <c r="A7" s="21" t="s">
        <v>194</v>
      </c>
    </row>
    <row r="10" spans="1:1" x14ac:dyDescent="0.2">
      <c r="A10" s="1" t="s">
        <v>195</v>
      </c>
    </row>
    <row r="11" spans="1:1" x14ac:dyDescent="0.2">
      <c r="A11" s="1" t="s">
        <v>196</v>
      </c>
    </row>
    <row r="13" spans="1:1" x14ac:dyDescent="0.2">
      <c r="A13" s="1" t="s">
        <v>197</v>
      </c>
    </row>
    <row r="14" spans="1:1" x14ac:dyDescent="0.2">
      <c r="A14" t="s">
        <v>198</v>
      </c>
    </row>
    <row r="15" spans="1:1" x14ac:dyDescent="0.2">
      <c r="A15" t="s">
        <v>199</v>
      </c>
    </row>
  </sheetData>
  <sheetProtection algorithmName="SHA-512" hashValue="DZYvrW0qHI+Q2evNvrYJ8koriFo+NHDzdYAa5Qyd3QYFdN0tT9qRv7AX2AMZnnFY0DylAYCXA2HSyJK8bVaEeA==" saltValue="ZcbquytFTFFLFHZwzwD4vA==" spinCount="100000" sheet="1" objects="1" scenarios="1" selectLockedCells="1"/>
  <hyperlinks>
    <hyperlink ref="A7" r:id="rId1" xr:uid="{4399169A-9B2A-894C-BDAC-7BEA19D78C99}"/>
    <hyperlink ref="A5" r:id="rId2" xr:uid="{18ABF1B6-7490-8E4F-94AE-A486AD9DD56C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20C80-2B10-48E3-997C-D8457656B167}">
  <dimension ref="A1:O105"/>
  <sheetViews>
    <sheetView topLeftCell="A52" workbookViewId="0">
      <selection activeCell="B113" sqref="B113"/>
    </sheetView>
  </sheetViews>
  <sheetFormatPr baseColWidth="10" defaultColWidth="11.5" defaultRowHeight="15" x14ac:dyDescent="0.2"/>
  <cols>
    <col min="1" max="1" width="25.5" customWidth="1"/>
    <col min="9" max="9" width="30.1640625" customWidth="1"/>
    <col min="10" max="10" width="24.33203125" customWidth="1"/>
  </cols>
  <sheetData>
    <row r="1" spans="1:2" x14ac:dyDescent="0.2">
      <c r="A1" s="4" t="s">
        <v>80</v>
      </c>
    </row>
    <row r="2" spans="1:2" x14ac:dyDescent="0.2">
      <c r="A2" s="4" t="s">
        <v>81</v>
      </c>
    </row>
    <row r="3" spans="1:2" x14ac:dyDescent="0.2">
      <c r="A3" s="4" t="s">
        <v>82</v>
      </c>
    </row>
    <row r="4" spans="1:2" x14ac:dyDescent="0.2">
      <c r="A4" s="4" t="s">
        <v>83</v>
      </c>
    </row>
    <row r="5" spans="1:2" x14ac:dyDescent="0.2">
      <c r="A5" s="4" t="s">
        <v>84</v>
      </c>
    </row>
    <row r="6" spans="1:2" x14ac:dyDescent="0.2">
      <c r="A6" s="4" t="s">
        <v>85</v>
      </c>
    </row>
    <row r="7" spans="1:2" x14ac:dyDescent="0.2">
      <c r="A7" s="4" t="s">
        <v>86</v>
      </c>
    </row>
    <row r="8" spans="1:2" x14ac:dyDescent="0.2">
      <c r="A8" s="4" t="s">
        <v>87</v>
      </c>
    </row>
    <row r="9" spans="1:2" x14ac:dyDescent="0.2">
      <c r="A9" s="4" t="s">
        <v>88</v>
      </c>
    </row>
    <row r="10" spans="1:2" x14ac:dyDescent="0.2">
      <c r="A10" s="4" t="s">
        <v>89</v>
      </c>
    </row>
    <row r="15" spans="1:2" x14ac:dyDescent="0.2">
      <c r="A15" s="10" t="s">
        <v>90</v>
      </c>
      <c r="B15">
        <f>'Data Sheet'!B8</f>
      </c>
    </row>
    <row r="16" spans="1:2" x14ac:dyDescent="0.2">
      <c r="A16" s="10" t="s">
        <v>91</v>
      </c>
      <c r="B16">
        <f>'Data Sheet'!B6</f>
      </c>
    </row>
    <row r="17" spans="1:2" x14ac:dyDescent="0.2">
      <c r="A17" s="10" t="s">
        <v>55</v>
      </c>
      <c r="B17">
        <f>'Data Sheet'!B9</f>
      </c>
    </row>
    <row r="19" spans="1:2" x14ac:dyDescent="0.2">
      <c r="A19" s="24" t="s">
        <v>92</v>
      </c>
      <c r="B19" s="24"/>
    </row>
    <row r="20" spans="1:2" x14ac:dyDescent="0.2">
      <c r="A20" s="25" t="s">
        <v>93</v>
      </c>
      <c r="B20" s="25"/>
    </row>
    <row r="21" spans="1:2" x14ac:dyDescent="0.2">
      <c r="A21" s="4" t="s">
        <v>94</v>
      </c>
      <c r="B21">
        <f>'Data Sheet'!K57+'Data Sheet'!K58</f>
      </c>
    </row>
    <row r="22" spans="1:2" x14ac:dyDescent="0.2">
      <c r="A22" s="4" t="s">
        <v>95</v>
      </c>
      <c r="B22">
        <f>'Data Sheet'!J57+'Data Sheet'!J58</f>
      </c>
    </row>
    <row r="23" spans="1:2" x14ac:dyDescent="0.2">
      <c r="A23" s="11" t="s">
        <v>96</v>
      </c>
      <c r="B23">
        <f>AVERAGE(B21:B22)</f>
      </c>
    </row>
    <row r="24" spans="1:2" x14ac:dyDescent="0.2">
      <c r="A24" s="25" t="s">
        <v>97</v>
      </c>
      <c r="B24" s="25"/>
    </row>
    <row r="25" spans="1:2" x14ac:dyDescent="0.2">
      <c r="A25" s="4" t="s">
        <v>98</v>
      </c>
      <c r="B25">
        <f>'Data Sheet'!K30</f>
      </c>
    </row>
    <row r="26" spans="1:2" x14ac:dyDescent="0.2">
      <c r="A26" s="12" t="s">
        <v>56</v>
      </c>
      <c r="B26" s="13">
        <f>B25/B23</f>
      </c>
    </row>
    <row r="28" spans="1:2" x14ac:dyDescent="0.2">
      <c r="A28" s="24" t="s">
        <v>99</v>
      </c>
      <c r="B28" s="24"/>
    </row>
    <row r="29" spans="1:2" x14ac:dyDescent="0.2">
      <c r="A29" s="25" t="s">
        <v>100</v>
      </c>
      <c r="B29" s="25"/>
    </row>
    <row r="30" spans="1:2" x14ac:dyDescent="0.2">
      <c r="A30" t="s">
        <v>101</v>
      </c>
      <c r="B30">
        <f>'Data Sheet'!K59</f>
      </c>
    </row>
    <row r="31" spans="1:2" x14ac:dyDescent="0.2">
      <c r="A31" t="s">
        <v>102</v>
      </c>
      <c r="B31">
        <f>'Data Sheet'!J59</f>
      </c>
    </row>
    <row r="32" spans="1:2" x14ac:dyDescent="0.2">
      <c r="A32" s="4" t="s">
        <v>103</v>
      </c>
      <c r="B32">
        <f>B21+B30</f>
      </c>
    </row>
    <row r="33" spans="1:2" x14ac:dyDescent="0.2">
      <c r="A33" s="4" t="s">
        <v>104</v>
      </c>
      <c r="B33">
        <f>B22+B31</f>
      </c>
    </row>
    <row r="34" spans="1:2" x14ac:dyDescent="0.2">
      <c r="A34" s="11" t="s">
        <v>105</v>
      </c>
      <c r="B34">
        <f>AVERAGE(B32:B33)</f>
      </c>
    </row>
    <row r="35" spans="1:2" x14ac:dyDescent="0.2">
      <c r="A35" s="25" t="s">
        <v>106</v>
      </c>
      <c r="B35" s="25"/>
    </row>
    <row r="36" spans="1:2" x14ac:dyDescent="0.2">
      <c r="A36" t="s">
        <v>107</v>
      </c>
      <c r="B36">
        <f>'Data Sheet'!K17</f>
      </c>
    </row>
    <row r="37" spans="1:2" x14ac:dyDescent="0.2">
      <c r="A37" t="s">
        <v>108</v>
      </c>
      <c r="B37">
        <f>SUM('Data Sheet'!K18:K24)</f>
      </c>
    </row>
    <row r="38" spans="1:2" x14ac:dyDescent="0.2">
      <c r="A38" t="s">
        <v>109</v>
      </c>
      <c r="B38">
        <f>'Data Sheet'!K26</f>
      </c>
    </row>
    <row r="39" spans="1:2" x14ac:dyDescent="0.2">
      <c r="A39" s="12" t="s">
        <v>110</v>
      </c>
      <c r="B39">
        <f>B36-B37-B38</f>
      </c>
    </row>
    <row r="40" spans="1:2" x14ac:dyDescent="0.2">
      <c r="A40" s="24" t="s">
        <v>111</v>
      </c>
      <c r="B40" s="24"/>
    </row>
    <row r="41" spans="1:2" x14ac:dyDescent="0.2">
      <c r="A41" s="12" t="s">
        <v>57</v>
      </c>
      <c r="B41" s="13">
        <f>B39/B34</f>
      </c>
    </row>
    <row r="43" spans="1:2" x14ac:dyDescent="0.2">
      <c r="A43" s="24" t="s">
        <v>112</v>
      </c>
      <c r="B43" s="24"/>
    </row>
    <row r="44" spans="1:2" x14ac:dyDescent="0.2">
      <c r="A44" t="s">
        <v>91</v>
      </c>
      <c r="B44">
        <f>B16</f>
      </c>
    </row>
    <row r="45" spans="1:2" x14ac:dyDescent="0.2">
      <c r="A45" s="12" t="s">
        <v>113</v>
      </c>
      <c r="B45">
        <f>B23/B44</f>
      </c>
    </row>
    <row r="47" spans="1:2" x14ac:dyDescent="0.2">
      <c r="A47" s="24" t="s">
        <v>114</v>
      </c>
      <c r="B47" s="24"/>
    </row>
    <row r="48" spans="1:2" x14ac:dyDescent="0.2">
      <c r="A48" t="s">
        <v>115</v>
      </c>
      <c r="B48">
        <f>SUM('Data Sheet'!H49:K49)</f>
      </c>
    </row>
    <row r="49" spans="1:15" x14ac:dyDescent="0.2">
      <c r="A49" s="12" t="s">
        <v>116</v>
      </c>
      <c r="B49">
        <f>B48/B16</f>
      </c>
    </row>
    <row r="51" spans="1:15" x14ac:dyDescent="0.2">
      <c r="A51" s="24" t="s">
        <v>117</v>
      </c>
      <c r="B51" s="24"/>
    </row>
    <row r="52" spans="1:15" x14ac:dyDescent="0.2">
      <c r="A52" s="12" t="s">
        <v>118</v>
      </c>
      <c r="B52">
        <f>B15/B49</f>
      </c>
    </row>
    <row r="54" spans="1:15" x14ac:dyDescent="0.2">
      <c r="A54" s="24" t="s">
        <v>119</v>
      </c>
      <c r="B54" s="24"/>
    </row>
    <row r="55" spans="1:15" x14ac:dyDescent="0.2">
      <c r="A55" s="12" t="s">
        <v>120</v>
      </c>
      <c r="B55">
        <f>B15/B45</f>
      </c>
    </row>
    <row r="57" spans="1:15" x14ac:dyDescent="0.2">
      <c r="A57" s="24" t="s">
        <v>121</v>
      </c>
      <c r="B57" s="24"/>
    </row>
    <row r="58" spans="1:15" x14ac:dyDescent="0.2">
      <c r="A58" t="s">
        <v>122</v>
      </c>
      <c r="B58">
        <f>SUM('Data Sheet'!H42:K42)</f>
      </c>
    </row>
    <row r="59" spans="1:15" x14ac:dyDescent="0.2">
      <c r="A59" s="12" t="s">
        <v>123</v>
      </c>
      <c r="B59">
        <f>B17/B58</f>
      </c>
    </row>
    <row r="61" spans="1:15" x14ac:dyDescent="0.2">
      <c r="A61" s="24" t="s">
        <v>124</v>
      </c>
      <c r="B61" s="24"/>
      <c r="D61" s="1" t="s">
        <v>125</v>
      </c>
      <c r="I61" s="24" t="s">
        <v>126</v>
      </c>
      <c r="J61" s="24"/>
      <c r="L61" s="1" t="s">
        <v>125</v>
      </c>
    </row>
    <row r="62" spans="1:15" x14ac:dyDescent="0.2">
      <c r="A62" s="4" t="s">
        <v>127</v>
      </c>
      <c r="B62">
        <f>'Data Sheet'!K49</f>
      </c>
      <c r="D62">
        <f>B62-(B63)</f>
      </c>
      <c r="I62" s="4" t="s">
        <v>127</v>
      </c>
      <c r="J62">
        <f>'Data Sheet'!J49</f>
      </c>
      <c r="L62">
        <f>J62-(J63)</f>
      </c>
    </row>
    <row r="63" spans="1:15" x14ac:dyDescent="0.2">
      <c r="A63" s="4" t="s">
        <v>128</v>
      </c>
      <c r="B63">
        <f>'Data Sheet'!G49</f>
      </c>
      <c r="D63">
        <f>ABS(ABS(B63)-1)</f>
      </c>
      <c r="E63">
        <f>B63</f>
      </c>
      <c r="F63" s="13">
        <f>D62/D63</f>
      </c>
      <c r="G63" s="13">
        <f>D62/E63</f>
      </c>
      <c r="I63" s="4" t="s">
        <v>128</v>
      </c>
      <c r="J63">
        <f>'Data Sheet'!F49</f>
      </c>
      <c r="L63">
        <f>ABS(ABS(J63)-1)</f>
      </c>
      <c r="M63">
        <f>J63</f>
      </c>
      <c r="N63" s="13">
        <f>L62/L63</f>
      </c>
      <c r="O63" s="13">
        <f>L62/M63</f>
      </c>
    </row>
    <row r="64" spans="1:15" x14ac:dyDescent="0.2">
      <c r="A64" s="12" t="s">
        <v>129</v>
      </c>
      <c r="B64" s="13">
        <f>IF(B63&lt;0,F63,G63)</f>
      </c>
      <c r="C64" s="14"/>
      <c r="I64" s="12" t="s">
        <v>129</v>
      </c>
      <c r="J64" s="13">
        <f>IF(J63&lt;0,N63,O63)</f>
      </c>
      <c r="K64" s="14"/>
    </row>
    <row r="66" spans="1:15" x14ac:dyDescent="0.2">
      <c r="A66" s="24" t="s">
        <v>130</v>
      </c>
      <c r="B66" s="24"/>
      <c r="D66" s="1" t="s">
        <v>125</v>
      </c>
      <c r="I66" s="24" t="s">
        <v>131</v>
      </c>
      <c r="J66" s="24"/>
      <c r="L66" s="1" t="s">
        <v>125</v>
      </c>
    </row>
    <row r="67" spans="1:15" x14ac:dyDescent="0.2">
      <c r="A67" s="4" t="s">
        <v>132</v>
      </c>
      <c r="B67">
        <f>'Data Sheet'!K42</f>
      </c>
      <c r="D67">
        <f>(B67-(B68))</f>
      </c>
      <c r="I67" s="4" t="s">
        <v>132</v>
      </c>
      <c r="J67">
        <f>'Data Sheet'!J42</f>
      </c>
      <c r="L67">
        <f>(J67-(J68))</f>
      </c>
    </row>
    <row r="68" spans="1:15" x14ac:dyDescent="0.2">
      <c r="A68" s="4" t="s">
        <v>133</v>
      </c>
      <c r="B68">
        <f>'Data Sheet'!G42</f>
      </c>
      <c r="D68">
        <f>ABS(ABS(B68)-1)</f>
      </c>
      <c r="E68">
        <f>B68</f>
      </c>
      <c r="F68" s="13">
        <f>D67/D68</f>
      </c>
      <c r="G68" s="13">
        <f>D67/E68</f>
      </c>
      <c r="I68" s="4" t="s">
        <v>133</v>
      </c>
      <c r="J68">
        <f>'Data Sheet'!F42</f>
      </c>
      <c r="L68">
        <f>ABS(ABS(J68)-1)</f>
      </c>
      <c r="M68">
        <f>J68</f>
      </c>
      <c r="N68" s="13">
        <f>L67/L68</f>
      </c>
      <c r="O68" s="13">
        <f>L67/M68</f>
      </c>
    </row>
    <row r="69" spans="1:15" x14ac:dyDescent="0.2">
      <c r="A69" s="12" t="s">
        <v>134</v>
      </c>
      <c r="B69" s="13">
        <f>IF(B68&lt;0,F68,G68)</f>
      </c>
      <c r="I69" s="12" t="s">
        <v>134</v>
      </c>
      <c r="J69" s="13">
        <f>IF(J68&lt;0,N68,O68)</f>
      </c>
    </row>
    <row r="71" spans="1:15" x14ac:dyDescent="0.2">
      <c r="A71" s="24" t="s">
        <v>135</v>
      </c>
      <c r="B71" s="24"/>
      <c r="D71" s="1" t="s">
        <v>125</v>
      </c>
    </row>
    <row r="72" spans="1:15" x14ac:dyDescent="0.2">
      <c r="A72" t="s">
        <v>127</v>
      </c>
      <c r="B72">
        <f>'Data Sheet'!K49</f>
      </c>
      <c r="D72">
        <f>B72-(B73)</f>
      </c>
    </row>
    <row r="73" spans="1:15" x14ac:dyDescent="0.2">
      <c r="A73" s="4" t="s">
        <v>136</v>
      </c>
      <c r="B73">
        <f>'Data Sheet'!J49</f>
      </c>
      <c r="D73">
        <f>ABS(ABS(B73)-1)</f>
      </c>
      <c r="E73">
        <f>B73</f>
      </c>
      <c r="F73" s="13">
        <f>D72/D73</f>
      </c>
      <c r="G73" s="13">
        <f>D72/E73</f>
      </c>
      <c r="I73">
        <f>'Data Sheet'!J17-'Data Sheet'!J18-'Data Sheet'!J20-'Data Sheet'!J21-'Data Sheet'!J22-'Data Sheet'!J23-'Data Sheet'!J24+'Data Sheet'!J25+'Data Sheet'!J26</f>
      </c>
      <c r="J73">
        <f>'Data Sheet'!K17-'Data Sheet'!K18-'Data Sheet'!K20-'Data Sheet'!K21-'Data Sheet'!K22-'Data Sheet'!K23-'Data Sheet'!K24+'Data Sheet'!K25+'Data Sheet'!K26</f>
      </c>
    </row>
    <row r="74" spans="1:15" x14ac:dyDescent="0.2">
      <c r="A74" s="12" t="s">
        <v>137</v>
      </c>
      <c r="B74" s="15">
        <f>IF(B73&lt;0,F73,G73)</f>
      </c>
    </row>
    <row r="76" spans="1:15" x14ac:dyDescent="0.2">
      <c r="A76" s="24" t="s">
        <v>138</v>
      </c>
      <c r="B76" s="24"/>
      <c r="D76" s="1" t="s">
        <v>125</v>
      </c>
    </row>
    <row r="77" spans="1:15" x14ac:dyDescent="0.2">
      <c r="A77" t="s">
        <v>132</v>
      </c>
      <c r="B77">
        <f>'Data Sheet'!K42</f>
      </c>
      <c r="D77">
        <f>B77-(B78)</f>
      </c>
    </row>
    <row r="78" spans="1:15" x14ac:dyDescent="0.2">
      <c r="A78" s="4" t="s">
        <v>139</v>
      </c>
      <c r="B78">
        <f>'Data Sheet'!J42</f>
      </c>
      <c r="D78">
        <f>ABS(ABS(B78)-1)</f>
      </c>
      <c r="E78">
        <f>B78</f>
      </c>
      <c r="F78" s="13">
        <f>D77/D78</f>
      </c>
      <c r="G78" s="13">
        <f>D77/E78</f>
      </c>
    </row>
    <row r="79" spans="1:15" x14ac:dyDescent="0.2">
      <c r="A79" s="12" t="s">
        <v>140</v>
      </c>
      <c r="B79" s="15">
        <f>IF(B78&lt;0,F78,G78)</f>
      </c>
    </row>
    <row r="81" spans="1:12" x14ac:dyDescent="0.2">
      <c r="A81" s="24" t="s">
        <v>141</v>
      </c>
      <c r="B81" s="24"/>
      <c r="D81" s="1" t="s">
        <v>125</v>
      </c>
    </row>
    <row r="82" spans="1:12" x14ac:dyDescent="0.2">
      <c r="A82" s="4" t="s">
        <v>142</v>
      </c>
      <c r="B82">
        <f>'Data Sheet'!K17</f>
      </c>
      <c r="D82">
        <f>(B82-(B83))</f>
      </c>
    </row>
    <row r="83" spans="1:12" x14ac:dyDescent="0.2">
      <c r="A83" s="4" t="s">
        <v>143</v>
      </c>
      <c r="B83">
        <f>'Data Sheet'!J17</f>
      </c>
      <c r="D83">
        <f>ABS(ABS(B83)-1)</f>
      </c>
      <c r="E83">
        <f>B83</f>
      </c>
      <c r="F83" s="13">
        <f>D82/D83</f>
      </c>
      <c r="G83" s="13">
        <f>D82/E83</f>
      </c>
    </row>
    <row r="84" spans="1:12" x14ac:dyDescent="0.2">
      <c r="A84" s="12" t="s">
        <v>144</v>
      </c>
      <c r="B84" s="13">
        <f>IF(B83&lt;0,F83,G83)</f>
      </c>
    </row>
    <row r="86" spans="1:12" x14ac:dyDescent="0.2">
      <c r="A86" s="24" t="s">
        <v>145</v>
      </c>
      <c r="B86" s="24"/>
      <c r="D86" s="1" t="s">
        <v>125</v>
      </c>
    </row>
    <row r="87" spans="1:12" x14ac:dyDescent="0.2">
      <c r="A87" s="4" t="s">
        <v>146</v>
      </c>
      <c r="B87">
        <f>'Data Sheet'!K30</f>
      </c>
      <c r="D87">
        <f>(B87-(B88))</f>
      </c>
    </row>
    <row r="88" spans="1:12" x14ac:dyDescent="0.2">
      <c r="A88" s="4" t="s">
        <v>147</v>
      </c>
      <c r="B88">
        <f>'Data Sheet'!J30</f>
      </c>
      <c r="D88">
        <f>ABS(ABS(B88)-1)</f>
      </c>
      <c r="E88">
        <f>B88</f>
      </c>
      <c r="F88" s="13">
        <f>D87/D88</f>
      </c>
      <c r="G88" s="13">
        <f>D87/E88</f>
      </c>
    </row>
    <row r="89" spans="1:12" x14ac:dyDescent="0.2">
      <c r="A89" s="12" t="s">
        <v>148</v>
      </c>
      <c r="B89" s="13">
        <f>IF(B88&lt;0,F88,G88)</f>
      </c>
    </row>
    <row r="95" spans="1:12" x14ac:dyDescent="0.2">
      <c r="J95" s="1">
        <v>5</v>
      </c>
      <c r="K95" s="1">
        <v>1</v>
      </c>
      <c r="L95" s="1">
        <v>3</v>
      </c>
    </row>
    <row r="96" spans="1:12" x14ac:dyDescent="0.2">
      <c r="A96">
        <f>'Data Sheet'!C17-'Data Sheet'!C18-'Data Sheet'!C20-'Data Sheet'!C21-'Data Sheet'!C22-'Data Sheet'!C23-'Data Sheet'!C24+'Data Sheet'!C25+'Data Sheet'!C26</f>
      </c>
      <c r="B96">
        <f>'Data Sheet'!D17-'Data Sheet'!D18-'Data Sheet'!D20-'Data Sheet'!D21-'Data Sheet'!D22-'Data Sheet'!D23-'Data Sheet'!D24+'Data Sheet'!D25+'Data Sheet'!D26</f>
      </c>
      <c r="C96">
        <f>'Data Sheet'!E17-'Data Sheet'!E18-'Data Sheet'!E20-'Data Sheet'!E21-'Data Sheet'!E22-'Data Sheet'!E23-'Data Sheet'!E24+'Data Sheet'!E25+'Data Sheet'!E26</f>
      </c>
      <c r="D96">
        <f>'Data Sheet'!F17-'Data Sheet'!F18-'Data Sheet'!F20-'Data Sheet'!F21-'Data Sheet'!F22-'Data Sheet'!F23-'Data Sheet'!F24+'Data Sheet'!F25+'Data Sheet'!F26</f>
      </c>
      <c r="E96">
        <f>'Data Sheet'!G17-'Data Sheet'!G18-'Data Sheet'!G20-'Data Sheet'!G21-'Data Sheet'!G22-'Data Sheet'!G23-'Data Sheet'!G24+'Data Sheet'!G25+'Data Sheet'!G26</f>
      </c>
      <c r="F96">
        <f>'Data Sheet'!H17-'Data Sheet'!H18-'Data Sheet'!H20-'Data Sheet'!H21-'Data Sheet'!H22-'Data Sheet'!H23-'Data Sheet'!H24+'Data Sheet'!H25+'Data Sheet'!H26</f>
      </c>
      <c r="G96">
        <f>'Data Sheet'!I17-'Data Sheet'!I18-'Data Sheet'!I20-'Data Sheet'!I21-'Data Sheet'!I22-'Data Sheet'!I23-'Data Sheet'!I24+'Data Sheet'!I25+'Data Sheet'!I26</f>
      </c>
      <c r="H96">
        <f>'Data Sheet'!J17-'Data Sheet'!J18-'Data Sheet'!J20-'Data Sheet'!J21-'Data Sheet'!J22-'Data Sheet'!J23-'Data Sheet'!J24+'Data Sheet'!J25+'Data Sheet'!J26</f>
      </c>
      <c r="I96">
        <f>'Data Sheet'!K17-'Data Sheet'!K18-'Data Sheet'!K20-'Data Sheet'!K21-'Data Sheet'!K22-'Data Sheet'!K23-'Data Sheet'!K24+'Data Sheet'!K25+'Data Sheet'!K26</f>
      </c>
      <c r="J96">
        <f>(I96-E96)/E96</f>
      </c>
      <c r="K96">
        <f>(I96-H96)/H96</f>
      </c>
      <c r="L96">
        <f>(I96-F96)/F96</f>
      </c>
    </row>
    <row r="100" spans="1:8" x14ac:dyDescent="0.2">
      <c r="A100" t="s">
        <v>165</v>
      </c>
      <c r="B100">
        <f>'Data Sheet'!E17-'Data Sheet'!E18-'Data Sheet'!E19-'Data Sheet'!E20-'Data Sheet'!E21-'Data Sheet'!E22-'Data Sheet'!E23-'Data Sheet'!E24+'Data Sheet'!E25+'Data Sheet'!E26-'Data Sheet'!E27-'Data Sheet'!E29</f>
      </c>
      <c r="C100">
        <f>'Data Sheet'!F17-'Data Sheet'!F18-'Data Sheet'!F19-'Data Sheet'!F20-'Data Sheet'!F21-'Data Sheet'!F22-'Data Sheet'!F23-'Data Sheet'!F24+'Data Sheet'!F25+'Data Sheet'!F26-'Data Sheet'!F27-'Data Sheet'!F29</f>
      </c>
      <c r="D100">
        <f>'Data Sheet'!G17-'Data Sheet'!G18-'Data Sheet'!G19-'Data Sheet'!G20-'Data Sheet'!G21-'Data Sheet'!G22-'Data Sheet'!G23-'Data Sheet'!G24+'Data Sheet'!G25+'Data Sheet'!G26-'Data Sheet'!G27-'Data Sheet'!G29</f>
      </c>
      <c r="E100">
        <f>'Data Sheet'!H17-'Data Sheet'!H18-'Data Sheet'!H19-'Data Sheet'!H20-'Data Sheet'!H21-'Data Sheet'!H22-'Data Sheet'!H23-'Data Sheet'!H24+'Data Sheet'!H25+'Data Sheet'!H26-'Data Sheet'!H27-'Data Sheet'!H29</f>
      </c>
      <c r="F100">
        <f>'Data Sheet'!I17-'Data Sheet'!I18-'Data Sheet'!I19-'Data Sheet'!I20-'Data Sheet'!I21-'Data Sheet'!I22-'Data Sheet'!I23-'Data Sheet'!I24+'Data Sheet'!I25+'Data Sheet'!I26-'Data Sheet'!I27-'Data Sheet'!I29</f>
      </c>
      <c r="G100">
        <f>'Data Sheet'!J17-'Data Sheet'!J18-'Data Sheet'!J19-'Data Sheet'!J20-'Data Sheet'!J21-'Data Sheet'!J22-'Data Sheet'!J23-'Data Sheet'!J24+'Data Sheet'!J25+'Data Sheet'!J26-'Data Sheet'!J27-'Data Sheet'!J29</f>
      </c>
      <c r="H100">
        <f>'Data Sheet'!K17-'Data Sheet'!K18-'Data Sheet'!K19-'Data Sheet'!K20-'Data Sheet'!K21-'Data Sheet'!K22-'Data Sheet'!K23-'Data Sheet'!K24+'Data Sheet'!K25+'Data Sheet'!K26-'Data Sheet'!K27-'Data Sheet'!K29</f>
      </c>
    </row>
    <row r="101" spans="1:8" x14ac:dyDescent="0.2">
      <c r="B101">
        <f>B100-'Data Sheet'!E31</f>
      </c>
      <c r="C101">
        <f>C100-'Data Sheet'!F31</f>
      </c>
      <c r="D101">
        <f>D100-'Data Sheet'!G31</f>
      </c>
      <c r="E101">
        <f>E100-'Data Sheet'!H31</f>
      </c>
      <c r="F101">
        <f>F100-'Data Sheet'!I31</f>
      </c>
      <c r="G101">
        <f>G100-'Data Sheet'!J31</f>
      </c>
      <c r="H101">
        <f>H100-'Data Sheet'!K31</f>
      </c>
    </row>
    <row r="104" spans="1:8" x14ac:dyDescent="0.2">
      <c r="F104" t="s">
        <v>171</v>
      </c>
      <c r="G104" t="s">
        <v>172</v>
      </c>
      <c r="H104" t="s">
        <v>173</v>
      </c>
    </row>
    <row r="105" spans="1:8" x14ac:dyDescent="0.2">
      <c r="F105" s="16">
        <f>(H101-G101)/G101</f>
      </c>
      <c r="G105" s="16">
        <f>(H101-F101)/F101</f>
      </c>
      <c r="H105" s="16">
        <f>(H101-D101)/D101</f>
      </c>
    </row>
  </sheetData>
  <sheetProtection algorithmName="SHA-512" hashValue="Z+QaepyIFQWt4H5pxgtxJJk284GQJxlfZBCC1GoOxyDRAcwDrJTnTJeB5L15l/WVjJXXluZwsKwA3DoTPDnt2Q==" saltValue="rc9nFjAeBOu1Wr3JRBux9A==" spinCount="100000" sheet="1" objects="1" scenarios="1" selectLockedCells="1" selectUnlockedCells="1"/>
  <mergeCells count="20">
    <mergeCell ref="A57:B57"/>
    <mergeCell ref="A19:B19"/>
    <mergeCell ref="A20:B20"/>
    <mergeCell ref="A24:B24"/>
    <mergeCell ref="A28:B28"/>
    <mergeCell ref="A29:B29"/>
    <mergeCell ref="A35:B35"/>
    <mergeCell ref="A40:B40"/>
    <mergeCell ref="A43:B43"/>
    <mergeCell ref="A47:B47"/>
    <mergeCell ref="A51:B51"/>
    <mergeCell ref="A54:B54"/>
    <mergeCell ref="A81:B81"/>
    <mergeCell ref="A86:B86"/>
    <mergeCell ref="A61:B61"/>
    <mergeCell ref="I61:J61"/>
    <mergeCell ref="A66:B66"/>
    <mergeCell ref="I66:J66"/>
    <mergeCell ref="A71:B71"/>
    <mergeCell ref="A76:B7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Data Sheet</vt:lpstr>
      <vt:lpstr>Screen 1</vt:lpstr>
      <vt:lpstr>Screen 2</vt:lpstr>
      <vt:lpstr>Sheet2</vt:lpstr>
      <vt:lpstr>Calculation Sheet</vt:lpstr>
      <vt:lpstr>UPDATE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Mi_Screener_Template</dc:title>
  <dc:subject/>
  <dc:creator>The Microcap Investor (Mi)</dc:creator>
  <cp:keywords/>
  <dc:description/>
  <cp:lastModifiedBy>Ayush Agrawal</cp:lastModifiedBy>
  <cp:lastPrinted>2012-12-06T18:14:13Z</cp:lastPrinted>
  <dcterms:created xsi:type="dcterms:W3CDTF">2012-08-17T09:55:37Z</dcterms:created>
  <dcterms:modified xsi:type="dcterms:W3CDTF">2023-03-14T01:44:10Z</dcterms:modified>
  <cp:category/>
</cp:coreProperties>
</file>