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cz/Documents/Code/Python projects/pypsa_H2_model/my_pypsa_model/Data/"/>
    </mc:Choice>
  </mc:AlternateContent>
  <xr:revisionPtr revIDLastSave="0" documentId="13_ncr:1_{52E42E72-016D-2048-9115-151115A17E75}" xr6:coauthVersionLast="47" xr6:coauthVersionMax="47" xr10:uidLastSave="{00000000-0000-0000-0000-000000000000}"/>
  <bookViews>
    <workbookView xWindow="0" yWindow="760" windowWidth="29400" windowHeight="17260" tabRatio="909" xr2:uid="{5E0C795E-BFFD-437A-BB24-86113A3D46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63" i="1"/>
  <c r="C61" i="1"/>
  <c r="C2" i="1"/>
  <c r="C14" i="1"/>
  <c r="C76" i="1" l="1"/>
  <c r="C78" i="1" s="1"/>
  <c r="C50" i="1" l="1"/>
  <c r="C57" i="1" s="1"/>
  <c r="C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tc={71DEA742-B65B-4862-9F53-0927A9E5DD15}</author>
    <author>Caicedo Zitzmann, Miguel</author>
    <author>tc={41B9FF4B-76E5-4D7B-B87D-B77AA9E3D38A}</author>
  </authors>
  <commentList>
    <comment ref="E33" authorId="0" shapeId="0" xr:uid="{71DEA742-B65B-4862-9F53-0927A9E5DD15}">
      <text>
        <t>[Threaded comment]
Your version of Excel allows you to read this threaded comment; however, any edits to it will get removed if the file is opened in a newer version of Excel. Learn more: https://go.microsoft.com/fwlink/?linkid=870924
Comment:
    4h battery</t>
      </text>
    </comment>
    <comment ref="B49" authorId="1" shapeId="0" xr:uid="{BACFADF6-D83F-4CE2-AE28-AD03B3764F8F}">
      <text>
        <r>
          <rPr>
            <sz val="9"/>
            <color rgb="FF000000"/>
            <rFont val="Segoe UI"/>
            <charset val="1"/>
          </rPr>
          <t>only accounted if unit commitment possible and unit commitment only possible if p_nom is not extendable</t>
        </r>
      </text>
    </comment>
    <comment ref="E67" authorId="2" shapeId="0" xr:uid="{41B9FF4B-76E5-4D7B-B87D-B77AA9E3D38A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see grid connected Nguyen…
Reply:
    Type1 200bar
Reply:
    Also:  HYPERLINK "https://www.sciencedirect.com/science/article/pii/S0360319920335928?ref=pdf_download&amp;fr=RR-2&amp;rr=9057e0c03e494db8" https://www.sciencedirect.com/science/article/pii/S0360319920335928?ref=pdf_download&amp;fr=RR-2&amp;rr=9057e0c03e494db8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Caicedo Zitzmann, Miguel</author>
  </authors>
  <commentList>
    <comment ref="A1" authorId="0" shapeId="0" xr:uid="{02DFBFB4-677A-4AB2-AC68-998D5BD3C3C8}">
      <text>
        <r>
          <rPr>
            <sz val="9"/>
            <color indexed="81"/>
            <rFont val="Tahoma"/>
            <family val="2"/>
          </rPr>
          <t>Fixed period costs of extending p_nom by 1 MW, including periodized investment costs and periodic fixed O&amp;M costs (e.g. annuitized investment costs).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<sst xmlns="http://schemas.openxmlformats.org/spreadsheetml/2006/main" count="296" uniqueCount="110">
  <si>
    <t>capex</t>
  </si>
  <si>
    <t>VOM</t>
  </si>
  <si>
    <t>FOM</t>
  </si>
  <si>
    <t>efficiency</t>
  </si>
  <si>
    <t>lifetime</t>
  </si>
  <si>
    <t>wacc</t>
  </si>
  <si>
    <t>Ratio between primary energy and electrical energy</t>
  </si>
  <si>
    <t>years</t>
  </si>
  <si>
    <t>Fixed operative mantainance costs</t>
  </si>
  <si>
    <t>Variable operative mantainance costs</t>
  </si>
  <si>
    <t>EUR/MWh</t>
  </si>
  <si>
    <t>Weighted Average Cost of Capital</t>
  </si>
  <si>
    <t>Lifetime of technology</t>
  </si>
  <si>
    <t>Capital Expenditure / Investment costs</t>
  </si>
  <si>
    <t>$/MW/yr</t>
  </si>
  <si>
    <t>https://www.energysage.com/equipment/20eb7b31-37d9-4f83-985f-36bd0439cab6/</t>
  </si>
  <si>
    <t>$/MW_el</t>
  </si>
  <si>
    <t>unit</t>
  </si>
  <si>
    <t>source</t>
  </si>
  <si>
    <t>parameter</t>
  </si>
  <si>
    <t>technology</t>
  </si>
  <si>
    <t>pv</t>
  </si>
  <si>
    <t>https://ens.dk/en/analyses-and-statistics/technology-catalogues</t>
  </si>
  <si>
    <t>per unit</t>
  </si>
  <si>
    <t>off_wind</t>
  </si>
  <si>
    <t>on_wind</t>
  </si>
  <si>
    <t>EUR/MW_el</t>
  </si>
  <si>
    <t>EUR/MW/yr</t>
  </si>
  <si>
    <t>EUR/MW</t>
  </si>
  <si>
    <t>EUR/MW/year</t>
  </si>
  <si>
    <t>efficiency_store</t>
  </si>
  <si>
    <t>efficiency_dispatch</t>
  </si>
  <si>
    <t>standing_loss</t>
  </si>
  <si>
    <t>battery</t>
  </si>
  <si>
    <t>https://data.nrel.gov/submissions/145</t>
  </si>
  <si>
    <t>electrolyser_PEM</t>
  </si>
  <si>
    <t>https://www.sciencedirect.com/science/article/pii/S0360319923000459</t>
  </si>
  <si>
    <t>hydrogen_storage</t>
  </si>
  <si>
    <t>compressor</t>
  </si>
  <si>
    <t>discount_rate</t>
  </si>
  <si>
    <t>value_2030</t>
  </si>
  <si>
    <t>EUR/MWh_H2</t>
  </si>
  <si>
    <t>1%, EUR/MWh_H2</t>
  </si>
  <si>
    <t>https://www.sciencedirect.com/science/article/pii/S0360319920335928?ref=pdf_download&amp;fr=RR-2&amp;rr=9057e0c03e494db8</t>
  </si>
  <si>
    <t>grid</t>
  </si>
  <si>
    <t>https://www.mitnetz-strom.de/stromanschluss/Industrie-undGewerbekunden/entgelte-netzanschluss-in-niederspannung</t>
  </si>
  <si>
    <t>https://www.zfk.de/energie/strom/ppa-markt-wohin-geht-die-reise-brainpool</t>
  </si>
  <si>
    <t>https://tennet-drupal.s3.eu-central-1.amazonaws.com/default/2024-12/24-12-16_TTG_Netzentgelte_fuer_2025_0.pdf</t>
  </si>
  <si>
    <t>min_up_time</t>
  </si>
  <si>
    <t xml:space="preserve"> number of snapshots to get from to 100%, </t>
  </si>
  <si>
    <t>l per kg H2</t>
  </si>
  <si>
    <t>https://hydrogentechworld.com/water-treatment-for-green-hydrogen-what-you-need-to-know</t>
  </si>
  <si>
    <t>Water consumption ultrapure water</t>
  </si>
  <si>
    <t>Water Cost</t>
  </si>
  <si>
    <t xml:space="preserve">Hydrogen Output </t>
  </si>
  <si>
    <t>kg_H2 / MWh input_e</t>
  </si>
  <si>
    <t>€/l</t>
  </si>
  <si>
    <t>https://www.verivox.de/strom-gas/ratgeber/wasserkosten-berechnen-und-sparen-1000796/</t>
  </si>
  <si>
    <t>EUR/MWh_input</t>
  </si>
  <si>
    <t>Water costs</t>
  </si>
  <si>
    <t>EUR/kW_input_e</t>
  </si>
  <si>
    <t>EUR/MW_input_e</t>
  </si>
  <si>
    <t>Electricity consumption Stack Level</t>
  </si>
  <si>
    <t>Electricity consumption Stack Level + BOP</t>
  </si>
  <si>
    <t>kWh/kg_H2</t>
  </si>
  <si>
    <t>p_nom_extendable</t>
  </si>
  <si>
    <t>True</t>
  </si>
  <si>
    <t>MW_input_e</t>
  </si>
  <si>
    <t xml:space="preserve"> - hereof electrolyser stack </t>
  </si>
  <si>
    <t xml:space="preserve"> - hereof electrolyser system</t>
  </si>
  <si>
    <t xml:space="preserve"> - hereof BOP</t>
  </si>
  <si>
    <t xml:space="preserve"> - hereof Control System </t>
  </si>
  <si>
    <t xml:space="preserve"> - hereof Civil Infrastructure</t>
  </si>
  <si>
    <t xml:space="preserve"> - hereof Indirects</t>
  </si>
  <si>
    <t>https://doi.org/10.1038/s41598-021-92511-6</t>
  </si>
  <si>
    <t>max_hours</t>
  </si>
  <si>
    <t>h</t>
  </si>
  <si>
    <t>Assumption</t>
  </si>
  <si>
    <t>volumetric density</t>
  </si>
  <si>
    <t>Pressure</t>
  </si>
  <si>
    <t>Bar</t>
  </si>
  <si>
    <t>Temperature</t>
  </si>
  <si>
    <t>K</t>
  </si>
  <si>
    <t>kg/m3</t>
  </si>
  <si>
    <t>https://cmb.tech/hydrogen-tools</t>
  </si>
  <si>
    <t>m3</t>
  </si>
  <si>
    <t>kg</t>
  </si>
  <si>
    <t>storage hydraulic volume</t>
  </si>
  <si>
    <t>storage capacity per unit</t>
  </si>
  <si>
    <t>https://www.landkreis-mittelsachsen.de/fileadmin/user_upload/Wasserstoff/HZwo_HyExperts_Factsheet_H2-Speicherung.pdf</t>
  </si>
  <si>
    <t>kg/h</t>
  </si>
  <si>
    <t>https://arxiv.org/pdf/2005.03464</t>
  </si>
  <si>
    <t>Filling rate</t>
  </si>
  <si>
    <t>Own calculation</t>
  </si>
  <si>
    <t xml:space="preserve">minimum filling level </t>
  </si>
  <si>
    <t>Calculation</t>
  </si>
  <si>
    <t xml:space="preserve"> - hereof land costs</t>
  </si>
  <si>
    <t>https://www.sciencedirect.com/science/article/pii/S0360544216311744?via%3Dihub</t>
  </si>
  <si>
    <t xml:space="preserve"> - hereof  pv modules </t>
  </si>
  <si>
    <t xml:space="preserve"> - hereof installation</t>
  </si>
  <si>
    <t xml:space="preserve"> - hereof other, i.e. residual balance of plant</t>
  </si>
  <si>
    <t xml:space="preserve"> - hereof soft costs</t>
  </si>
  <si>
    <t xml:space="preserve"> - hereof converter </t>
  </si>
  <si>
    <t xml:space="preserve"> - hereof  equipment</t>
  </si>
  <si>
    <t xml:space="preserve"> - hereof installation/development</t>
  </si>
  <si>
    <t xml:space="preserve"> - hereof purchase of neighbour settlements</t>
  </si>
  <si>
    <t xml:space="preserve"> - hereof land purchase/rent</t>
  </si>
  <si>
    <t xml:space="preserve"> - hereof internal grid costs</t>
  </si>
  <si>
    <t>EUR/MW_H2</t>
  </si>
  <si>
    <t>4%, EUR/MW_H2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</si>
</sst>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000000"/>
      <name val="Calibri"/>
      <family val="2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6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2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5" fillId="0" borderId="0" xfId="2" applyFont="1" applyAlignment="1">
      <alignment vertical="center"/>
    </xf>
    <xf numFmtId="165" fontId="1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1" applyFont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0" fillId="0" borderId="0" xfId="1" applyNumberFormat="1" applyFont="1" applyFill="1" applyAlignment="1">
      <alignment horizontal="right"/>
    </xf>
  </cellXfs>
  <cellStyles count="5">
    <cellStyle name="Comma" xfId="1" builtinId="3"/>
    <cellStyle name="Hyperlink" xfId="2" builtinId="8"/>
    <cellStyle name="Normal" xfId="0" builtinId="0"/>
    <cellStyle name="Standard 2" xfId="3" xr:uid="{67EC1574-7641-4504-9CAA-402427AAEA67}"/>
    <cellStyle name="Standard 3" xfId="4" xr:uid="{1A470D96-02C1-4D94-8D75-7EF7F6EA2D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icedo Zitzmann, Miguel" id="{40552E77-018B-482E-8A53-ABBF9FD6CE07}" userId="S::miguel.caicedo-zitzmann@capgemini.com::316d3f15-2391-458c-9cd0-11b347613d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3" dT="2024-12-24T11:45:30.23" personId="{40552E77-018B-482E-8A53-ABBF9FD6CE07}" id="{71DEA742-B65B-4862-9F53-0927A9E5DD15}">
    <text>4h battery</text>
  </threadedComment>
  <threadedComment ref="E67" dT="2025-01-21T18:39:13.31" personId="{40552E77-018B-482E-8A53-ABBF9FD6CE07}" id="{41B9FF4B-76E5-4D7B-B87D-B77AA9E3D38A}">
    <text>Also see grid connected Nguyen…</text>
  </threadedComment>
  <threadedComment ref="E67" dT="2025-01-21T18:39:16.77" personId="{40552E77-018B-482E-8A53-ABBF9FD6CE07}" id="{D1B15F34-3E32-4F4D-9DF5-C30AD2C64E83}" parentId="{41B9FF4B-76E5-4D7B-B87D-B77AA9E3D38A}">
    <text>Type1 200bar</text>
  </threadedComment>
  <threadedComment ref="E67" dT="2025-01-21T18:39:31.81" personId="{40552E77-018B-482E-8A53-ABBF9FD6CE07}" id="{1E863CC2-BB88-4CD8-911C-1B28F3A5B6E6}" parentId="{41B9FF4B-76E5-4D7B-B87D-B77AA9E3D38A}">
    <text>Also:  HYPERLINK "https://www.sciencedirect.com/science/article/pii/S0360319920335928?ref=pdf_download&amp;fr=RR-2&amp;rr=9057e0c03e494db8" https://www.sciencedirect.com/science/article/pii/S0360319920335928?ref=pdf_download&amp;fr=RR-2&amp;rr=9057e0c03e494db8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fk.de/energie/strom/ppa-markt-wohin-geht-die-reise-brainpool" TargetMode="External"/><Relationship Id="rId13" Type="http://schemas.openxmlformats.org/officeDocument/2006/relationships/hyperlink" Target="https://www.landkreis-mittelsachsen.de/fileadmin/user_upload/Wasserstoff/HZwo_HyExperts_Factsheet_H2-Speicherung.pdf" TargetMode="External"/><Relationship Id="rId18" Type="http://schemas.openxmlformats.org/officeDocument/2006/relationships/hyperlink" Target="https://www.sciencedirect.com/science/article/pii/S0360544216311744?via%3Dihub" TargetMode="External"/><Relationship Id="rId3" Type="http://schemas.openxmlformats.org/officeDocument/2006/relationships/hyperlink" Target="https://www.sciencedirect.com/science/article/pii/S036031992300045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ata.nrel.gov/submissions/145" TargetMode="External"/><Relationship Id="rId12" Type="http://schemas.openxmlformats.org/officeDocument/2006/relationships/hyperlink" Target="https://doi.org/10.1038/s41598-021-92511-6" TargetMode="External"/><Relationship Id="rId17" Type="http://schemas.openxmlformats.org/officeDocument/2006/relationships/hyperlink" Target="https://cmb.tech/hydrogen-tools" TargetMode="External"/><Relationship Id="rId2" Type="http://schemas.openxmlformats.org/officeDocument/2006/relationships/hyperlink" Target="https://ens.dk/en/analyses-and-statistics/technology-catalogues" TargetMode="External"/><Relationship Id="rId16" Type="http://schemas.openxmlformats.org/officeDocument/2006/relationships/hyperlink" Target="https://arxiv.org/pdf/2005.03464" TargetMode="External"/><Relationship Id="rId20" Type="http://schemas.openxmlformats.org/officeDocument/2006/relationships/hyperlink" Target="https://tennet-drupal.s3.eu-central-1.amazonaws.com/default/2024-12/24-12-16_TTG_Netzentgelte_fuer_2025_0.pdf" TargetMode="External"/><Relationship Id="rId1" Type="http://schemas.openxmlformats.org/officeDocument/2006/relationships/hyperlink" Target="https://www.energysage.com/equipment/20eb7b31-37d9-4f83-985f-36bd0439cab6/" TargetMode="External"/><Relationship Id="rId6" Type="http://schemas.openxmlformats.org/officeDocument/2006/relationships/hyperlink" Target="https://www.sciencedirect.com/science/article/pii/S0360319920335928?ref=pdf_download&amp;fr=RR-2&amp;rr=9057e0c03e494db8" TargetMode="External"/><Relationship Id="rId11" Type="http://schemas.openxmlformats.org/officeDocument/2006/relationships/hyperlink" Target="https://www.mitnetz-strom.de/stromanschluss/Industrie-undGewerbekunden/entgelte-netzanschluss-in-niederspannung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www.sciencedirect.com/science/article/pii/S0360319920335928?ref=pdf_download&amp;fr=RR-2&amp;rr=9057e0c03e494db8" TargetMode="External"/><Relationship Id="rId15" Type="http://schemas.openxmlformats.org/officeDocument/2006/relationships/hyperlink" Target="https://arxiv.org/pdf/2005.03464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verivox.de/strom-gas/ratgeber/wasserkosten-berechnen-und-sparen-1000796/" TargetMode="External"/><Relationship Id="rId19" Type="http://schemas.openxmlformats.org/officeDocument/2006/relationships/hyperlink" Target="https://ens.dk/en/analyses-and-statistics/technology-catalogues" TargetMode="External"/><Relationship Id="rId4" Type="http://schemas.openxmlformats.org/officeDocument/2006/relationships/hyperlink" Target="https://www.sciencedirect.com/science/article/pii/S0360319920335928?ref=pdf_download&amp;fr=RR-2&amp;rr=9057e0c03e494db8" TargetMode="External"/><Relationship Id="rId9" Type="http://schemas.openxmlformats.org/officeDocument/2006/relationships/hyperlink" Target="https://hydrogentechworld.com/water-treatment-for-green-hydrogen-what-you-need-to-know" TargetMode="External"/><Relationship Id="rId14" Type="http://schemas.openxmlformats.org/officeDocument/2006/relationships/hyperlink" Target="https://arxiv.org/pdf/2005.03464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A8B3-D73F-491B-B6D8-59C673BC39D8}">
  <dimension ref="A1:J102"/>
  <sheetViews>
    <sheetView tabSelected="1" zoomScale="93" workbookViewId="0">
      <selection activeCell="C30" sqref="C30"/>
    </sheetView>
  </sheetViews>
  <sheetFormatPr baseColWidth="10" defaultColWidth="8.83203125" defaultRowHeight="13.75" customHeight="1" x14ac:dyDescent="0.2"/>
  <cols>
    <col min="1" max="1" width="25.5" style="2" customWidth="1"/>
    <col min="2" max="2" width="42.33203125" style="2" customWidth="1"/>
    <col min="3" max="3" width="17.1640625" style="8" customWidth="1"/>
    <col min="4" max="4" width="20.83203125" style="2" customWidth="1"/>
    <col min="5" max="7" width="8.83203125" style="2"/>
    <col min="8" max="8" width="10.83203125" style="2" bestFit="1" customWidth="1"/>
    <col min="9" max="9" width="10.6640625" style="2" customWidth="1"/>
    <col min="10" max="10" width="11.5" style="2" customWidth="1"/>
    <col min="11" max="11" width="10.5" style="2" bestFit="1" customWidth="1"/>
    <col min="12" max="16384" width="8.83203125" style="2"/>
  </cols>
  <sheetData>
    <row r="1" spans="1:10" ht="13.75" customHeight="1" x14ac:dyDescent="0.2">
      <c r="A1" s="1" t="s">
        <v>20</v>
      </c>
      <c r="B1" s="1" t="s">
        <v>19</v>
      </c>
      <c r="C1" s="7" t="s">
        <v>40</v>
      </c>
      <c r="D1" s="1" t="s">
        <v>17</v>
      </c>
      <c r="E1" s="1" t="s">
        <v>18</v>
      </c>
    </row>
    <row r="2" spans="1:10" ht="13.75" customHeight="1" x14ac:dyDescent="0.2">
      <c r="A2" s="2" t="s">
        <v>21</v>
      </c>
      <c r="B2" s="2" t="s">
        <v>0</v>
      </c>
      <c r="C2" s="8">
        <f>SUM(C3:C7)</f>
        <v>340000</v>
      </c>
      <c r="D2" s="2" t="s">
        <v>26</v>
      </c>
      <c r="E2" s="3" t="s">
        <v>22</v>
      </c>
      <c r="J2" s="3"/>
    </row>
    <row r="3" spans="1:10" ht="13.75" customHeight="1" x14ac:dyDescent="0.2">
      <c r="A3" s="2" t="s">
        <v>21</v>
      </c>
      <c r="B3" s="2" t="s">
        <v>102</v>
      </c>
      <c r="C3" s="8">
        <v>30000</v>
      </c>
      <c r="D3" s="2" t="s">
        <v>28</v>
      </c>
      <c r="E3" s="3" t="s">
        <v>22</v>
      </c>
      <c r="J3" s="3"/>
    </row>
    <row r="4" spans="1:10" ht="13.75" customHeight="1" x14ac:dyDescent="0.2">
      <c r="A4" s="2" t="s">
        <v>21</v>
      </c>
      <c r="B4" s="2" t="s">
        <v>98</v>
      </c>
      <c r="C4" s="8">
        <v>140000</v>
      </c>
      <c r="D4" s="2" t="s">
        <v>28</v>
      </c>
      <c r="E4" s="3" t="s">
        <v>22</v>
      </c>
      <c r="J4" s="3"/>
    </row>
    <row r="5" spans="1:10" ht="13.75" customHeight="1" x14ac:dyDescent="0.2">
      <c r="A5" s="2" t="s">
        <v>21</v>
      </c>
      <c r="B5" s="2" t="s">
        <v>99</v>
      </c>
      <c r="C5" s="8">
        <v>100000</v>
      </c>
      <c r="D5" s="2" t="s">
        <v>28</v>
      </c>
      <c r="E5" s="3" t="s">
        <v>22</v>
      </c>
      <c r="J5" s="3"/>
    </row>
    <row r="6" spans="1:10" ht="13.75" customHeight="1" x14ac:dyDescent="0.2">
      <c r="A6" s="2" t="s">
        <v>21</v>
      </c>
      <c r="B6" s="2" t="s">
        <v>100</v>
      </c>
      <c r="C6" s="8">
        <v>40000</v>
      </c>
      <c r="D6" s="2" t="s">
        <v>28</v>
      </c>
      <c r="E6" s="3" t="s">
        <v>22</v>
      </c>
      <c r="J6" s="3"/>
    </row>
    <row r="7" spans="1:10" ht="13.75" customHeight="1" x14ac:dyDescent="0.2">
      <c r="A7" s="2" t="s">
        <v>21</v>
      </c>
      <c r="B7" s="2" t="s">
        <v>101</v>
      </c>
      <c r="C7" s="8">
        <v>30000</v>
      </c>
      <c r="D7" s="2" t="s">
        <v>28</v>
      </c>
      <c r="E7" s="3" t="s">
        <v>22</v>
      </c>
      <c r="J7" s="3"/>
    </row>
    <row r="8" spans="1:10" ht="13.75" customHeight="1" x14ac:dyDescent="0.2">
      <c r="A8" s="2" t="s">
        <v>21</v>
      </c>
      <c r="B8" s="2" t="s">
        <v>2</v>
      </c>
      <c r="C8" s="8">
        <v>13400</v>
      </c>
      <c r="D8" s="2" t="s">
        <v>27</v>
      </c>
      <c r="E8" s="3" t="s">
        <v>22</v>
      </c>
    </row>
    <row r="9" spans="1:10" ht="13.75" customHeight="1" x14ac:dyDescent="0.2">
      <c r="A9" s="2" t="s">
        <v>21</v>
      </c>
      <c r="B9" s="2" t="s">
        <v>96</v>
      </c>
      <c r="C9" s="8">
        <v>3900</v>
      </c>
      <c r="D9" s="2" t="s">
        <v>27</v>
      </c>
      <c r="E9" s="3" t="s">
        <v>22</v>
      </c>
    </row>
    <row r="10" spans="1:10" ht="13.75" customHeight="1" x14ac:dyDescent="0.2">
      <c r="A10" s="2" t="s">
        <v>21</v>
      </c>
      <c r="B10" s="2" t="s">
        <v>1</v>
      </c>
      <c r="C10" s="8">
        <v>0</v>
      </c>
      <c r="D10" s="2" t="s">
        <v>10</v>
      </c>
      <c r="E10" s="3" t="s">
        <v>22</v>
      </c>
    </row>
    <row r="11" spans="1:10" ht="13.75" customHeight="1" x14ac:dyDescent="0.2">
      <c r="A11" s="2" t="s">
        <v>21</v>
      </c>
      <c r="B11" s="2" t="s">
        <v>3</v>
      </c>
      <c r="C11" s="8">
        <v>0.9</v>
      </c>
      <c r="E11" s="3" t="s">
        <v>97</v>
      </c>
    </row>
    <row r="12" spans="1:10" ht="13.75" customHeight="1" x14ac:dyDescent="0.2">
      <c r="A12" s="2" t="s">
        <v>21</v>
      </c>
      <c r="B12" s="2" t="s">
        <v>4</v>
      </c>
      <c r="C12" s="8">
        <v>25</v>
      </c>
      <c r="D12" s="2" t="s">
        <v>7</v>
      </c>
      <c r="E12" s="3" t="s">
        <v>15</v>
      </c>
    </row>
    <row r="13" spans="1:10" ht="13.75" customHeight="1" x14ac:dyDescent="0.2">
      <c r="A13" s="2" t="s">
        <v>21</v>
      </c>
      <c r="B13" s="2" t="s">
        <v>39</v>
      </c>
      <c r="E13" s="3"/>
    </row>
    <row r="14" spans="1:10" ht="13.75" customHeight="1" x14ac:dyDescent="0.2">
      <c r="A14" s="2" t="s">
        <v>25</v>
      </c>
      <c r="B14" s="2" t="s">
        <v>0</v>
      </c>
      <c r="C14" s="12">
        <f>SUM(C15:C19)</f>
        <v>1113052.2414582807</v>
      </c>
      <c r="D14" s="2" t="s">
        <v>28</v>
      </c>
      <c r="E14" s="3" t="s">
        <v>22</v>
      </c>
    </row>
    <row r="15" spans="1:10" ht="13.75" customHeight="1" x14ac:dyDescent="0.2">
      <c r="A15" s="2" t="s">
        <v>25</v>
      </c>
      <c r="B15" s="2" t="s">
        <v>103</v>
      </c>
      <c r="C15" s="12">
        <v>828104.47095277102</v>
      </c>
      <c r="D15" s="2" t="s">
        <v>28</v>
      </c>
      <c r="E15" s="3"/>
    </row>
    <row r="16" spans="1:10" ht="13.75" customHeight="1" x14ac:dyDescent="0.2">
      <c r="A16" s="2" t="s">
        <v>25</v>
      </c>
      <c r="B16" s="2" t="s">
        <v>107</v>
      </c>
      <c r="C16" s="12">
        <v>17078.099999999999</v>
      </c>
      <c r="E16" s="3"/>
    </row>
    <row r="17" spans="1:5" ht="13.75" customHeight="1" x14ac:dyDescent="0.2">
      <c r="A17" s="2" t="s">
        <v>25</v>
      </c>
      <c r="B17" s="2" t="s">
        <v>104</v>
      </c>
      <c r="C17" s="12">
        <v>85787.7223012256</v>
      </c>
      <c r="D17" s="2" t="s">
        <v>28</v>
      </c>
      <c r="E17" s="3"/>
    </row>
    <row r="18" spans="1:5" ht="13.75" customHeight="1" x14ac:dyDescent="0.2">
      <c r="A18" s="2" t="s">
        <v>25</v>
      </c>
      <c r="B18" s="2" t="s">
        <v>105</v>
      </c>
      <c r="C18" s="12">
        <v>71124.245381574103</v>
      </c>
      <c r="D18" s="2" t="s">
        <v>28</v>
      </c>
      <c r="E18" s="3"/>
    </row>
    <row r="19" spans="1:5" ht="13.75" customHeight="1" x14ac:dyDescent="0.2">
      <c r="A19" s="2" t="s">
        <v>25</v>
      </c>
      <c r="B19" s="2" t="s">
        <v>106</v>
      </c>
      <c r="C19" s="12">
        <v>110957.70282270999</v>
      </c>
      <c r="D19" s="2" t="s">
        <v>28</v>
      </c>
      <c r="E19" s="3"/>
    </row>
    <row r="20" spans="1:5" ht="13.75" customHeight="1" x14ac:dyDescent="0.2">
      <c r="A20" s="2" t="s">
        <v>25</v>
      </c>
      <c r="B20" s="2" t="s">
        <v>2</v>
      </c>
      <c r="C20" s="12">
        <v>16662.667964091601</v>
      </c>
      <c r="D20" s="2" t="s">
        <v>27</v>
      </c>
      <c r="E20" s="3" t="s">
        <v>22</v>
      </c>
    </row>
    <row r="21" spans="1:5" ht="13.75" customHeight="1" x14ac:dyDescent="0.2">
      <c r="A21" s="2" t="s">
        <v>25</v>
      </c>
      <c r="B21" s="2" t="s">
        <v>1</v>
      </c>
      <c r="C21" s="13">
        <v>1.9751844870564466</v>
      </c>
      <c r="D21" t="s">
        <v>10</v>
      </c>
      <c r="E21" s="3" t="s">
        <v>22</v>
      </c>
    </row>
    <row r="22" spans="1:5" ht="13.75" customHeight="1" x14ac:dyDescent="0.2">
      <c r="A22" s="2" t="s">
        <v>25</v>
      </c>
      <c r="B22" t="s">
        <v>4</v>
      </c>
      <c r="C22" s="8">
        <v>30</v>
      </c>
      <c r="D22" t="s">
        <v>7</v>
      </c>
      <c r="E22" s="3" t="s">
        <v>22</v>
      </c>
    </row>
    <row r="23" spans="1:5" ht="13.75" customHeight="1" x14ac:dyDescent="0.2">
      <c r="A23" s="2" t="s">
        <v>24</v>
      </c>
      <c r="B23" s="2" t="s">
        <v>0</v>
      </c>
      <c r="C23" s="9">
        <v>1800000</v>
      </c>
      <c r="D23" s="2" t="s">
        <v>16</v>
      </c>
      <c r="E23" s="3" t="s">
        <v>22</v>
      </c>
    </row>
    <row r="24" spans="1:5" ht="13.75" customHeight="1" x14ac:dyDescent="0.2">
      <c r="A24" s="2" t="s">
        <v>24</v>
      </c>
      <c r="B24" s="2" t="s">
        <v>2</v>
      </c>
      <c r="C24" s="9">
        <v>39000</v>
      </c>
      <c r="D24" s="2" t="s">
        <v>14</v>
      </c>
      <c r="E24" s="3" t="s">
        <v>22</v>
      </c>
    </row>
    <row r="25" spans="1:5" ht="13.75" customHeight="1" x14ac:dyDescent="0.2">
      <c r="A25" s="2" t="s">
        <v>24</v>
      </c>
      <c r="B25" t="s">
        <v>1</v>
      </c>
      <c r="C25" s="9">
        <v>3.89</v>
      </c>
      <c r="D25" t="s">
        <v>10</v>
      </c>
      <c r="E25" s="3" t="s">
        <v>22</v>
      </c>
    </row>
    <row r="26" spans="1:5" ht="13.75" customHeight="1" x14ac:dyDescent="0.2">
      <c r="A26" s="2" t="s">
        <v>24</v>
      </c>
      <c r="B26" t="s">
        <v>4</v>
      </c>
      <c r="C26" s="10">
        <v>30</v>
      </c>
      <c r="D26" t="s">
        <v>7</v>
      </c>
      <c r="E26" s="3" t="s">
        <v>22</v>
      </c>
    </row>
    <row r="27" spans="1:5" ht="13.75" customHeight="1" x14ac:dyDescent="0.2">
      <c r="A27" s="2" t="s">
        <v>24</v>
      </c>
      <c r="B27" s="2" t="s">
        <v>39</v>
      </c>
      <c r="C27" s="10"/>
      <c r="D27"/>
      <c r="E27" s="3"/>
    </row>
    <row r="28" spans="1:5" ht="13.75" customHeight="1" x14ac:dyDescent="0.2">
      <c r="A28" s="2" t="s">
        <v>44</v>
      </c>
      <c r="B28" s="2" t="s">
        <v>0</v>
      </c>
      <c r="C28" s="9">
        <v>53000</v>
      </c>
      <c r="D28" s="2" t="s">
        <v>16</v>
      </c>
      <c r="E28" s="3" t="s">
        <v>45</v>
      </c>
    </row>
    <row r="29" spans="1:5" ht="13.75" customHeight="1" x14ac:dyDescent="0.2">
      <c r="A29" s="2" t="s">
        <v>44</v>
      </c>
      <c r="B29" s="2" t="s">
        <v>2</v>
      </c>
      <c r="C29" s="9"/>
      <c r="D29" s="2" t="s">
        <v>14</v>
      </c>
      <c r="E29" s="3" t="s">
        <v>47</v>
      </c>
    </row>
    <row r="30" spans="1:5" ht="13.75" customHeight="1" x14ac:dyDescent="0.2">
      <c r="A30" s="2" t="s">
        <v>44</v>
      </c>
      <c r="B30" s="2" t="s">
        <v>1</v>
      </c>
      <c r="C30" s="9">
        <v>120</v>
      </c>
      <c r="D30" t="s">
        <v>10</v>
      </c>
      <c r="E30" s="3" t="s">
        <v>46</v>
      </c>
    </row>
    <row r="31" spans="1:5" ht="13.75" customHeight="1" x14ac:dyDescent="0.2">
      <c r="A31" s="2" t="s">
        <v>44</v>
      </c>
      <c r="B31" s="2" t="s">
        <v>39</v>
      </c>
      <c r="C31" s="9"/>
      <c r="D31"/>
      <c r="E31" s="3"/>
    </row>
    <row r="32" spans="1:5" ht="13.75" customHeight="1" x14ac:dyDescent="0.2">
      <c r="A32" s="2" t="s">
        <v>44</v>
      </c>
      <c r="B32" s="2" t="s">
        <v>4</v>
      </c>
      <c r="C32" s="9"/>
      <c r="D32"/>
      <c r="E32" s="3"/>
    </row>
    <row r="33" spans="1:5" ht="13.75" customHeight="1" x14ac:dyDescent="0.2">
      <c r="A33" s="2" t="s">
        <v>33</v>
      </c>
      <c r="B33" s="2" t="s">
        <v>0</v>
      </c>
      <c r="C33" s="8">
        <v>485851.13344644703</v>
      </c>
      <c r="D33" s="2" t="s">
        <v>28</v>
      </c>
      <c r="E33" s="3" t="s">
        <v>34</v>
      </c>
    </row>
    <row r="34" spans="1:5" ht="13.75" customHeight="1" x14ac:dyDescent="0.2">
      <c r="A34" s="2" t="s">
        <v>33</v>
      </c>
      <c r="B34" s="2" t="s">
        <v>2</v>
      </c>
      <c r="C34" s="8">
        <v>574.23599999999999</v>
      </c>
      <c r="D34" s="2" t="s">
        <v>29</v>
      </c>
      <c r="E34" s="3" t="s">
        <v>22</v>
      </c>
    </row>
    <row r="35" spans="1:5" ht="13.75" customHeight="1" x14ac:dyDescent="0.2">
      <c r="A35" s="2" t="s">
        <v>33</v>
      </c>
      <c r="B35" s="2" t="s">
        <v>1</v>
      </c>
      <c r="C35" s="8">
        <v>1.9141199999999998</v>
      </c>
      <c r="D35" s="2" t="s">
        <v>10</v>
      </c>
      <c r="E35" s="3" t="s">
        <v>22</v>
      </c>
    </row>
    <row r="36" spans="1:5" ht="13.75" customHeight="1" x14ac:dyDescent="0.2">
      <c r="A36" s="2" t="s">
        <v>33</v>
      </c>
      <c r="B36" s="2" t="s">
        <v>75</v>
      </c>
      <c r="C36" s="8">
        <v>4</v>
      </c>
      <c r="D36" s="2" t="s">
        <v>76</v>
      </c>
      <c r="E36" s="3" t="s">
        <v>77</v>
      </c>
    </row>
    <row r="37" spans="1:5" ht="13.75" customHeight="1" x14ac:dyDescent="0.2">
      <c r="A37" s="2" t="s">
        <v>33</v>
      </c>
      <c r="B37" s="2" t="s">
        <v>30</v>
      </c>
      <c r="C37" s="8">
        <v>0.97</v>
      </c>
      <c r="D37" s="2" t="s">
        <v>23</v>
      </c>
      <c r="E37" s="3" t="s">
        <v>22</v>
      </c>
    </row>
    <row r="38" spans="1:5" ht="13.75" customHeight="1" x14ac:dyDescent="0.2">
      <c r="A38" s="2" t="s">
        <v>33</v>
      </c>
      <c r="B38" s="2" t="s">
        <v>31</v>
      </c>
      <c r="C38" s="8">
        <v>0.97</v>
      </c>
      <c r="D38" s="2" t="s">
        <v>23</v>
      </c>
      <c r="E38" s="3" t="s">
        <v>22</v>
      </c>
    </row>
    <row r="39" spans="1:5" ht="13.75" customHeight="1" x14ac:dyDescent="0.2">
      <c r="A39" s="2" t="s">
        <v>33</v>
      </c>
      <c r="B39" s="2" t="s">
        <v>32</v>
      </c>
      <c r="C39" s="8">
        <v>4.1666666666666665E-5</v>
      </c>
      <c r="D39" s="4" t="s">
        <v>23</v>
      </c>
      <c r="E39" s="3" t="s">
        <v>22</v>
      </c>
    </row>
    <row r="40" spans="1:5" ht="13.75" customHeight="1" x14ac:dyDescent="0.2">
      <c r="A40" s="2" t="s">
        <v>33</v>
      </c>
      <c r="B40" t="s">
        <v>4</v>
      </c>
      <c r="C40" s="8">
        <v>15</v>
      </c>
      <c r="D40" t="s">
        <v>7</v>
      </c>
      <c r="E40" s="3" t="s">
        <v>22</v>
      </c>
    </row>
    <row r="41" spans="1:5" ht="13.75" customHeight="1" x14ac:dyDescent="0.2">
      <c r="A41" s="2" t="s">
        <v>33</v>
      </c>
      <c r="B41" s="2" t="s">
        <v>39</v>
      </c>
      <c r="D41"/>
      <c r="E41" s="3"/>
    </row>
    <row r="42" spans="1:5" ht="13.75" customHeight="1" x14ac:dyDescent="0.2">
      <c r="A42" s="2" t="s">
        <v>35</v>
      </c>
      <c r="B42" s="2" t="s">
        <v>65</v>
      </c>
      <c r="C42" s="10" t="s">
        <v>66</v>
      </c>
      <c r="D42" s="2" t="s">
        <v>67</v>
      </c>
      <c r="E42" s="3"/>
    </row>
    <row r="43" spans="1:5" ht="13.75" customHeight="1" x14ac:dyDescent="0.2">
      <c r="A43" s="2" t="s">
        <v>35</v>
      </c>
      <c r="B43" t="s">
        <v>54</v>
      </c>
      <c r="C43" s="8">
        <v>19.7489967902521</v>
      </c>
      <c r="D43" s="2" t="s">
        <v>55</v>
      </c>
      <c r="E43" s="3" t="s">
        <v>22</v>
      </c>
    </row>
    <row r="44" spans="1:5" ht="13.75" customHeight="1" x14ac:dyDescent="0.2">
      <c r="A44" s="2" t="s">
        <v>35</v>
      </c>
      <c r="B44" s="2" t="s">
        <v>62</v>
      </c>
      <c r="C44" s="8">
        <v>50.635483443573598</v>
      </c>
      <c r="D44" s="2" t="s">
        <v>64</v>
      </c>
    </row>
    <row r="45" spans="1:5" ht="13.75" customHeight="1" x14ac:dyDescent="0.2">
      <c r="A45" s="2" t="s">
        <v>35</v>
      </c>
      <c r="B45" t="s">
        <v>63</v>
      </c>
      <c r="C45" s="8">
        <v>56.924909800502967</v>
      </c>
      <c r="D45" s="2" t="s">
        <v>64</v>
      </c>
    </row>
    <row r="46" spans="1:5" ht="13.75" customHeight="1" x14ac:dyDescent="0.2">
      <c r="A46" s="2" t="s">
        <v>35</v>
      </c>
      <c r="B46" t="s">
        <v>52</v>
      </c>
      <c r="C46" s="8">
        <v>9</v>
      </c>
      <c r="D46" s="2" t="s">
        <v>50</v>
      </c>
      <c r="E46" s="3" t="s">
        <v>51</v>
      </c>
    </row>
    <row r="47" spans="1:5" ht="13.75" customHeight="1" x14ac:dyDescent="0.2">
      <c r="A47" s="2" t="s">
        <v>35</v>
      </c>
      <c r="B47" s="2" t="s">
        <v>3</v>
      </c>
      <c r="C47" s="8">
        <v>0.57999999999999996</v>
      </c>
      <c r="D47" s="2" t="s">
        <v>23</v>
      </c>
      <c r="E47" s="3" t="s">
        <v>22</v>
      </c>
    </row>
    <row r="48" spans="1:5" ht="13.75" customHeight="1" x14ac:dyDescent="0.2">
      <c r="A48" s="2" t="s">
        <v>35</v>
      </c>
      <c r="B48" s="2" t="s">
        <v>4</v>
      </c>
      <c r="C48" s="8">
        <v>25</v>
      </c>
    </row>
    <row r="49" spans="1:5" ht="13.75" customHeight="1" x14ac:dyDescent="0.2">
      <c r="A49" s="2" t="s">
        <v>35</v>
      </c>
      <c r="B49" s="2" t="s">
        <v>48</v>
      </c>
      <c r="C49" s="8">
        <v>0.1</v>
      </c>
      <c r="D49" s="2" t="s">
        <v>49</v>
      </c>
      <c r="E49" s="3" t="s">
        <v>36</v>
      </c>
    </row>
    <row r="50" spans="1:5" ht="13.75" customHeight="1" x14ac:dyDescent="0.2">
      <c r="A50" s="2" t="s">
        <v>35</v>
      </c>
      <c r="B50" s="2" t="s">
        <v>0</v>
      </c>
      <c r="C50" s="8">
        <f>SUM(C51:C56)*1000</f>
        <v>950000.00000000047</v>
      </c>
      <c r="D50" s="2" t="s">
        <v>61</v>
      </c>
      <c r="E50" s="3" t="s">
        <v>22</v>
      </c>
    </row>
    <row r="51" spans="1:5" ht="13.75" customHeight="1" x14ac:dyDescent="0.2">
      <c r="A51" s="2" t="s">
        <v>35</v>
      </c>
      <c r="B51" s="2" t="s">
        <v>68</v>
      </c>
      <c r="C51" s="8">
        <v>225.17757917947515</v>
      </c>
      <c r="D51" s="2" t="s">
        <v>60</v>
      </c>
    </row>
    <row r="52" spans="1:5" ht="13.75" customHeight="1" x14ac:dyDescent="0.2">
      <c r="A52" s="2" t="s">
        <v>35</v>
      </c>
      <c r="B52" s="2" t="s">
        <v>69</v>
      </c>
      <c r="C52" s="8">
        <v>327.59912041516765</v>
      </c>
      <c r="D52" s="2" t="s">
        <v>60</v>
      </c>
    </row>
    <row r="53" spans="1:5" ht="13.75" customHeight="1" x14ac:dyDescent="0.2">
      <c r="A53" s="2" t="s">
        <v>35</v>
      </c>
      <c r="B53" s="2" t="s">
        <v>70</v>
      </c>
      <c r="C53" s="8">
        <v>135.96079109446595</v>
      </c>
      <c r="D53" s="2" t="s">
        <v>60</v>
      </c>
    </row>
    <row r="54" spans="1:5" ht="13.75" customHeight="1" x14ac:dyDescent="0.2">
      <c r="A54" s="2" t="s">
        <v>35</v>
      </c>
      <c r="B54" s="2" t="s">
        <v>71</v>
      </c>
      <c r="C54" s="8">
        <v>80.458449851116299</v>
      </c>
      <c r="D54" s="2" t="s">
        <v>60</v>
      </c>
    </row>
    <row r="55" spans="1:5" ht="13.75" customHeight="1" x14ac:dyDescent="0.2">
      <c r="A55" s="2" t="s">
        <v>35</v>
      </c>
      <c r="B55" s="2" t="s">
        <v>72</v>
      </c>
      <c r="C55" s="8">
        <v>35.888805222487335</v>
      </c>
      <c r="D55" s="2" t="s">
        <v>60</v>
      </c>
    </row>
    <row r="56" spans="1:5" ht="13.75" customHeight="1" x14ac:dyDescent="0.2">
      <c r="A56" s="2" t="s">
        <v>35</v>
      </c>
      <c r="B56" s="2" t="s">
        <v>73</v>
      </c>
      <c r="C56" s="8">
        <v>144.9152542372882</v>
      </c>
      <c r="D56" s="2" t="s">
        <v>60</v>
      </c>
    </row>
    <row r="57" spans="1:5" ht="13.75" customHeight="1" x14ac:dyDescent="0.2">
      <c r="A57" s="2" t="s">
        <v>35</v>
      </c>
      <c r="B57" s="2" t="s">
        <v>2</v>
      </c>
      <c r="C57" s="8">
        <f>C50*0.02</f>
        <v>19000.000000000011</v>
      </c>
      <c r="D57" s="2" t="s">
        <v>28</v>
      </c>
      <c r="E57" s="3" t="s">
        <v>22</v>
      </c>
    </row>
    <row r="58" spans="1:5" ht="13.75" customHeight="1" x14ac:dyDescent="0.2">
      <c r="A58" s="2" t="s">
        <v>35</v>
      </c>
      <c r="B58" s="2" t="s">
        <v>1</v>
      </c>
      <c r="C58" s="8">
        <f>C43*C46*C59</f>
        <v>0.33948525482443365</v>
      </c>
      <c r="D58" s="2" t="s">
        <v>58</v>
      </c>
      <c r="E58" s="6" t="s">
        <v>59</v>
      </c>
    </row>
    <row r="59" spans="1:5" ht="13.75" customHeight="1" x14ac:dyDescent="0.2">
      <c r="A59" s="2" t="s">
        <v>35</v>
      </c>
      <c r="B59" s="2" t="s">
        <v>53</v>
      </c>
      <c r="C59" s="10">
        <v>1.91E-3</v>
      </c>
      <c r="D59" s="2" t="s">
        <v>56</v>
      </c>
      <c r="E59" s="3" t="s">
        <v>57</v>
      </c>
    </row>
    <row r="60" spans="1:5" ht="13.75" customHeight="1" x14ac:dyDescent="0.2">
      <c r="A60" s="2" t="s">
        <v>35</v>
      </c>
      <c r="B60" s="2" t="s">
        <v>39</v>
      </c>
      <c r="E60" s="3"/>
    </row>
    <row r="61" spans="1:5" ht="13.75" customHeight="1" x14ac:dyDescent="0.2">
      <c r="A61" s="2" t="s">
        <v>38</v>
      </c>
      <c r="B61" s="2" t="s">
        <v>0</v>
      </c>
      <c r="C61" s="8">
        <f>(2923/33.33)*1000</f>
        <v>87698.769876987702</v>
      </c>
      <c r="D61" s="2" t="s">
        <v>108</v>
      </c>
      <c r="E61" s="3" t="s">
        <v>74</v>
      </c>
    </row>
    <row r="62" spans="1:5" ht="13.75" customHeight="1" x14ac:dyDescent="0.2">
      <c r="A62" s="2" t="s">
        <v>38</v>
      </c>
      <c r="B62" s="2" t="s">
        <v>1</v>
      </c>
    </row>
    <row r="63" spans="1:5" ht="13.75" customHeight="1" x14ac:dyDescent="0.2">
      <c r="A63" s="2" t="s">
        <v>38</v>
      </c>
      <c r="B63" s="2" t="s">
        <v>2</v>
      </c>
      <c r="C63" s="8">
        <f>C61*0.04</f>
        <v>3507.9507950795082</v>
      </c>
      <c r="D63" s="2" t="s">
        <v>109</v>
      </c>
    </row>
    <row r="64" spans="1:5" ht="13.75" customHeight="1" x14ac:dyDescent="0.2">
      <c r="A64" s="2" t="s">
        <v>38</v>
      </c>
      <c r="B64" s="2" t="s">
        <v>4</v>
      </c>
      <c r="C64" s="8">
        <v>25</v>
      </c>
    </row>
    <row r="65" spans="1:6" ht="13.75" customHeight="1" x14ac:dyDescent="0.2">
      <c r="A65" s="2" t="s">
        <v>38</v>
      </c>
      <c r="B65" s="2" t="s">
        <v>3</v>
      </c>
      <c r="C65" s="8">
        <v>0.95</v>
      </c>
    </row>
    <row r="66" spans="1:6" ht="13.75" customHeight="1" x14ac:dyDescent="0.2">
      <c r="A66" s="2" t="s">
        <v>38</v>
      </c>
      <c r="B66" s="2" t="s">
        <v>39</v>
      </c>
    </row>
    <row r="67" spans="1:6" ht="13.75" customHeight="1" x14ac:dyDescent="0.2">
      <c r="A67" s="2" t="s">
        <v>37</v>
      </c>
      <c r="B67" s="2" t="s">
        <v>0</v>
      </c>
      <c r="C67" s="8">
        <v>16894.444226399995</v>
      </c>
      <c r="D67" s="2" t="s">
        <v>41</v>
      </c>
      <c r="E67" s="3" t="s">
        <v>22</v>
      </c>
      <c r="F67" s="3"/>
    </row>
    <row r="68" spans="1:6" ht="13.75" customHeight="1" x14ac:dyDescent="0.2">
      <c r="A68" s="2" t="s">
        <v>37</v>
      </c>
      <c r="B68" s="2" t="s">
        <v>1</v>
      </c>
      <c r="C68" s="8">
        <v>0</v>
      </c>
      <c r="E68" s="3" t="s">
        <v>22</v>
      </c>
    </row>
    <row r="69" spans="1:6" ht="13.75" customHeight="1" x14ac:dyDescent="0.2">
      <c r="A69" s="2" t="s">
        <v>37</v>
      </c>
      <c r="B69" s="2" t="s">
        <v>2</v>
      </c>
      <c r="C69" s="8">
        <f>C67*0.01</f>
        <v>168.94444226399995</v>
      </c>
      <c r="D69" s="5" t="s">
        <v>42</v>
      </c>
      <c r="E69" s="3" t="s">
        <v>43</v>
      </c>
    </row>
    <row r="70" spans="1:6" ht="13.75" customHeight="1" x14ac:dyDescent="0.2">
      <c r="A70" s="2" t="s">
        <v>37</v>
      </c>
      <c r="B70" s="2" t="s">
        <v>4</v>
      </c>
      <c r="C70" s="8">
        <v>25</v>
      </c>
      <c r="D70" s="2" t="s">
        <v>7</v>
      </c>
      <c r="E70" s="3" t="s">
        <v>22</v>
      </c>
    </row>
    <row r="71" spans="1:6" ht="13.75" customHeight="1" x14ac:dyDescent="0.2">
      <c r="A71" s="2" t="s">
        <v>37</v>
      </c>
      <c r="B71" s="2" t="s">
        <v>39</v>
      </c>
      <c r="E71" s="3"/>
    </row>
    <row r="72" spans="1:6" ht="13.75" customHeight="1" x14ac:dyDescent="0.2">
      <c r="A72" s="2" t="s">
        <v>37</v>
      </c>
      <c r="B72" s="2" t="s">
        <v>79</v>
      </c>
      <c r="C72" s="8">
        <v>250</v>
      </c>
      <c r="D72" s="2" t="s">
        <v>80</v>
      </c>
      <c r="E72" s="3" t="s">
        <v>91</v>
      </c>
    </row>
    <row r="73" spans="1:6" ht="13.75" customHeight="1" x14ac:dyDescent="0.2">
      <c r="A73" s="2" t="s">
        <v>37</v>
      </c>
      <c r="B73" s="2" t="s">
        <v>81</v>
      </c>
      <c r="C73" s="8">
        <v>298</v>
      </c>
      <c r="D73" s="2" t="s">
        <v>82</v>
      </c>
      <c r="E73" s="3" t="s">
        <v>91</v>
      </c>
    </row>
    <row r="74" spans="1:6" ht="13.75" customHeight="1" x14ac:dyDescent="0.2">
      <c r="A74" s="2" t="s">
        <v>37</v>
      </c>
      <c r="B74" s="2" t="s">
        <v>78</v>
      </c>
      <c r="C74" s="8">
        <v>17.856000000000002</v>
      </c>
      <c r="D74" s="2" t="s">
        <v>83</v>
      </c>
      <c r="E74" s="3" t="s">
        <v>84</v>
      </c>
    </row>
    <row r="75" spans="1:6" ht="13.75" customHeight="1" x14ac:dyDescent="0.2">
      <c r="A75" s="2" t="s">
        <v>37</v>
      </c>
      <c r="B75" s="2" t="s">
        <v>87</v>
      </c>
      <c r="C75" s="8">
        <v>100</v>
      </c>
      <c r="D75" s="2" t="s">
        <v>85</v>
      </c>
      <c r="E75" s="3" t="s">
        <v>89</v>
      </c>
    </row>
    <row r="76" spans="1:6" ht="13.75" customHeight="1" x14ac:dyDescent="0.2">
      <c r="A76" s="2" t="s">
        <v>37</v>
      </c>
      <c r="B76" s="2" t="s">
        <v>88</v>
      </c>
      <c r="C76" s="8">
        <f t="shared" ref="C76" si="0">C74*C75</f>
        <v>1785.6000000000001</v>
      </c>
      <c r="D76" s="2" t="s">
        <v>86</v>
      </c>
      <c r="E76" s="3" t="s">
        <v>95</v>
      </c>
    </row>
    <row r="77" spans="1:6" ht="13.75" customHeight="1" x14ac:dyDescent="0.2">
      <c r="A77" s="2" t="s">
        <v>37</v>
      </c>
      <c r="B77" s="2" t="s">
        <v>92</v>
      </c>
      <c r="C77" s="8">
        <v>250</v>
      </c>
      <c r="D77" s="2" t="s">
        <v>90</v>
      </c>
      <c r="E77" s="3" t="s">
        <v>77</v>
      </c>
    </row>
    <row r="78" spans="1:6" ht="13.75" customHeight="1" x14ac:dyDescent="0.2">
      <c r="A78" s="2" t="s">
        <v>37</v>
      </c>
      <c r="B78" s="2" t="s">
        <v>75</v>
      </c>
      <c r="C78" s="8">
        <f>C76/C77</f>
        <v>7.1424000000000003</v>
      </c>
      <c r="D78" s="2" t="s">
        <v>76</v>
      </c>
      <c r="E78" s="3" t="s">
        <v>93</v>
      </c>
    </row>
    <row r="79" spans="1:6" ht="13.75" customHeight="1" x14ac:dyDescent="0.2">
      <c r="A79" s="2" t="s">
        <v>37</v>
      </c>
      <c r="B79" s="2" t="s">
        <v>94</v>
      </c>
      <c r="C79" s="11">
        <v>0.06</v>
      </c>
      <c r="D79" s="2" t="s">
        <v>23</v>
      </c>
      <c r="E79" s="3" t="s">
        <v>91</v>
      </c>
    </row>
    <row r="80" spans="1:6" ht="13.75" customHeight="1" x14ac:dyDescent="0.2">
      <c r="A80" s="2" t="s">
        <v>37</v>
      </c>
      <c r="B80" s="2" t="s">
        <v>30</v>
      </c>
      <c r="C80" s="8">
        <v>0.99</v>
      </c>
      <c r="D80" s="2" t="s">
        <v>23</v>
      </c>
      <c r="E80" s="3" t="s">
        <v>43</v>
      </c>
    </row>
    <row r="81" spans="1:10" ht="13.75" customHeight="1" x14ac:dyDescent="0.2">
      <c r="A81" s="2" t="s">
        <v>37</v>
      </c>
      <c r="B81" s="2" t="s">
        <v>31</v>
      </c>
      <c r="C81" s="8">
        <v>0.99</v>
      </c>
      <c r="D81" s="2" t="s">
        <v>23</v>
      </c>
      <c r="E81" s="3" t="s">
        <v>43</v>
      </c>
    </row>
    <row r="89" spans="1:10" ht="13.75" customHeight="1" x14ac:dyDescent="0.2">
      <c r="D89" s="8"/>
    </row>
    <row r="90" spans="1:10" ht="13.75" customHeight="1" x14ac:dyDescent="0.2">
      <c r="D90" s="8"/>
      <c r="H90" s="8"/>
      <c r="I90" s="8"/>
      <c r="J90" s="8"/>
    </row>
    <row r="91" spans="1:10" ht="13.75" customHeight="1" x14ac:dyDescent="0.2">
      <c r="D91" s="8"/>
      <c r="H91" s="8"/>
      <c r="I91" s="8"/>
      <c r="J91" s="8"/>
    </row>
    <row r="92" spans="1:10" ht="13.75" customHeight="1" x14ac:dyDescent="0.2">
      <c r="D92" s="8"/>
      <c r="H92" s="8"/>
      <c r="I92" s="8"/>
      <c r="J92" s="8"/>
    </row>
    <row r="93" spans="1:10" ht="13.75" customHeight="1" x14ac:dyDescent="0.2">
      <c r="D93" s="8"/>
      <c r="H93" s="8"/>
      <c r="I93" s="8"/>
      <c r="J93" s="8"/>
    </row>
    <row r="94" spans="1:10" ht="13.75" customHeight="1" x14ac:dyDescent="0.2">
      <c r="D94" s="8"/>
      <c r="H94" s="8"/>
      <c r="I94" s="8"/>
      <c r="J94" s="8"/>
    </row>
    <row r="95" spans="1:10" ht="13.75" customHeight="1" x14ac:dyDescent="0.2">
      <c r="D95" s="8"/>
      <c r="H95" s="8"/>
      <c r="I95" s="8"/>
      <c r="J95" s="8"/>
    </row>
    <row r="96" spans="1:10" ht="13.75" customHeight="1" x14ac:dyDescent="0.2">
      <c r="D96" s="8"/>
    </row>
    <row r="97" spans="3:4" ht="13.75" customHeight="1" x14ac:dyDescent="0.2">
      <c r="D97" s="8"/>
    </row>
    <row r="98" spans="3:4" ht="13.75" customHeight="1" x14ac:dyDescent="0.2">
      <c r="D98" s="8"/>
    </row>
    <row r="99" spans="3:4" ht="13.75" customHeight="1" x14ac:dyDescent="0.2">
      <c r="D99" s="8"/>
    </row>
    <row r="100" spans="3:4" ht="13.75" customHeight="1" x14ac:dyDescent="0.2">
      <c r="C100" s="11"/>
      <c r="D100" s="11"/>
    </row>
    <row r="101" spans="3:4" ht="13.75" customHeight="1" x14ac:dyDescent="0.2">
      <c r="D101" s="8"/>
    </row>
    <row r="102" spans="3:4" ht="13.75" customHeight="1" x14ac:dyDescent="0.2">
      <c r="D102" s="8"/>
    </row>
  </sheetData>
  <hyperlinks>
    <hyperlink ref="E12" r:id="rId1" xr:uid="{833DBB20-E4C1-4C68-844E-676E3E053057}"/>
    <hyperlink ref="E2" r:id="rId2" xr:uid="{186AF49F-D804-4BCB-BD14-8FB72ABAFBF7}"/>
    <hyperlink ref="E49" r:id="rId3" xr:uid="{DB3CB9C1-58D0-4C59-A24A-9FB8A88DE74E}"/>
    <hyperlink ref="E69" r:id="rId4" xr:uid="{653A2BAF-3F67-4EA3-BF19-1106DC855159}"/>
    <hyperlink ref="E80" r:id="rId5" xr:uid="{115F5CCF-EB04-4BB3-8E0B-F04316EB87DE}"/>
    <hyperlink ref="E81" r:id="rId6" xr:uid="{60AD0B0D-44CF-4E6B-96E0-665E24084E01}"/>
    <hyperlink ref="E33" r:id="rId7" xr:uid="{BD574EBF-A317-4703-B02D-F48608A2D8D2}"/>
    <hyperlink ref="E30" r:id="rId8" xr:uid="{C1F87B7D-2F79-4156-99F1-024865E16055}"/>
    <hyperlink ref="E46" r:id="rId9" xr:uid="{59EC8A9F-8ACD-494B-8180-15F0A57F42E0}"/>
    <hyperlink ref="E59" r:id="rId10" xr:uid="{DF54132D-0959-43C2-8890-1F5C5DEC6290}"/>
    <hyperlink ref="E28" r:id="rId11" xr:uid="{502C54E6-75EA-4E07-80E4-1A2443092121}"/>
    <hyperlink ref="E61" r:id="rId12" xr:uid="{31DE3C76-308F-4C89-ABC4-1D0E7F0BDE34}"/>
    <hyperlink ref="E75" r:id="rId13" xr:uid="{B5BAC4BB-C060-46D1-A1CA-902D1E0CA757}"/>
    <hyperlink ref="E79" r:id="rId14" xr:uid="{CF1F7916-99EB-4DC4-8E82-6CE342720543}"/>
    <hyperlink ref="E73" r:id="rId15" xr:uid="{14B48C00-92A7-4DBA-B10B-8E71C526C89C}"/>
    <hyperlink ref="E72" r:id="rId16" xr:uid="{CA7EE53D-AD2E-4500-8428-6FBEEBC09CE6}"/>
    <hyperlink ref="E74" r:id="rId17" xr:uid="{829010A3-E76D-43D2-AFEC-F52039CDBA2E}"/>
    <hyperlink ref="E11" r:id="rId18" xr:uid="{9B677133-BA29-4701-93B9-6FE34C008DC7}"/>
    <hyperlink ref="E3:E7" r:id="rId19" display="https://ens.dk/en/analyses-and-statistics/technology-catalogues" xr:uid="{8644CCBD-4B8F-4FAD-A9D9-752A4EEC40E9}"/>
    <hyperlink ref="E29" r:id="rId20" xr:uid="{F21097C3-9E5D-43E9-9588-58FAF9E3696C}"/>
  </hyperlinks>
  <pageMargins left="0.7" right="0.7" top="0.75" bottom="0.75" header="0.3" footer="0.3"/>
  <pageSetup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CD10-5C65-4B83-BA04-D5A12A0E69A0}"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7" customWidth="1"/>
  </cols>
  <sheetData>
    <row r="1" spans="1:2" x14ac:dyDescent="0.2">
      <c r="A1" s="2" t="s">
        <v>0</v>
      </c>
      <c r="B1" s="2" t="s">
        <v>13</v>
      </c>
    </row>
    <row r="2" spans="1:2" x14ac:dyDescent="0.2">
      <c r="A2" s="2" t="s">
        <v>2</v>
      </c>
      <c r="B2" s="2" t="s">
        <v>8</v>
      </c>
    </row>
    <row r="3" spans="1:2" x14ac:dyDescent="0.2">
      <c r="A3" s="2" t="s">
        <v>1</v>
      </c>
      <c r="B3" s="2" t="s">
        <v>9</v>
      </c>
    </row>
    <row r="4" spans="1:2" x14ac:dyDescent="0.2">
      <c r="A4" s="2" t="s">
        <v>4</v>
      </c>
      <c r="B4" s="2" t="s">
        <v>12</v>
      </c>
    </row>
    <row r="5" spans="1:2" x14ac:dyDescent="0.2">
      <c r="A5" s="2" t="s">
        <v>5</v>
      </c>
      <c r="B5" s="2" t="s">
        <v>11</v>
      </c>
    </row>
    <row r="6" spans="1:2" x14ac:dyDescent="0.2">
      <c r="A6" s="2" t="s">
        <v>3</v>
      </c>
      <c r="B6" s="2" t="s">
        <v>6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Caicedo Zitzmann, Miguel</dc:creator>
  <cp:lastModifiedBy>Miguel Caicedo Zitzmann</cp:lastModifiedBy>
  <cp:lastPrinted>2024-12-14T10:04:43Z</cp:lastPrinted>
  <dcterms:created xsi:type="dcterms:W3CDTF">2024-11-19T15:52:00Z</dcterms:created>
  <dcterms:modified xsi:type="dcterms:W3CDTF">2025-04-27T15:06:58Z</dcterms:modified>
</cp:coreProperties>
</file>